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Work\prayas\modelling\Rumi\V2.0\demand\Scenarios\ViksitBharat\Common\Source\"/>
    </mc:Choice>
  </mc:AlternateContent>
  <xr:revisionPtr revIDLastSave="0" documentId="13_ncr:1_{EDC8D86B-4BA6-4F9D-B83F-C971B92EE8CB}" xr6:coauthVersionLast="47" xr6:coauthVersionMax="47" xr10:uidLastSave="{00000000-0000-0000-0000-000000000000}"/>
  <bookViews>
    <workbookView xWindow="-110" yWindow="-110" windowWidth="19420" windowHeight="10300" tabRatio="846" activeTab="2" xr2:uid="{00000000-000D-0000-FFFF-FFFF00000000}"/>
  </bookViews>
  <sheets>
    <sheet name="FileInfo" sheetId="39" r:id="rId1"/>
    <sheet name="Demographics" sheetId="44" r:id="rId2"/>
    <sheet name="GDP_input" sheetId="31" r:id="rId3"/>
    <sheet name="GSDP-Ref" sheetId="24" r:id="rId4"/>
    <sheet name="GDP" sheetId="26" r:id="rId5"/>
    <sheet name="GSDP for UsagePenetration-calc" sheetId="43" r:id="rId6"/>
  </sheets>
  <definedNames>
    <definedName name="ExternalData_1" localSheetId="4" hidden="1">GDP!$A$1:$E$476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0" i="24" l="1"/>
  <c r="Y40" i="24"/>
  <c r="S4" i="24"/>
  <c r="T4" i="24" s="1"/>
  <c r="O4" i="24"/>
  <c r="P4" i="24" s="1"/>
  <c r="U3" i="24"/>
  <c r="W3" i="24" s="1"/>
  <c r="Y3" i="24" s="1"/>
  <c r="AA3" i="24" s="1"/>
  <c r="U2" i="24"/>
  <c r="AA41" i="24" l="1"/>
  <c r="U4" i="24"/>
  <c r="V4" i="24" s="1"/>
  <c r="W2" i="24"/>
  <c r="W4" i="24" l="1"/>
  <c r="X4" i="24" s="1"/>
  <c r="Y2" i="24"/>
  <c r="Y4" i="24" l="1"/>
  <c r="Z4" i="24" s="1"/>
  <c r="AA2" i="24"/>
  <c r="AA4" i="24" l="1"/>
  <c r="AB4" i="24" s="1"/>
  <c r="A117" i="24" l="1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16" i="24"/>
  <c r="H117" i="24"/>
  <c r="I147" i="24" s="1"/>
  <c r="I117" i="24"/>
  <c r="J147" i="24" s="1"/>
  <c r="J117" i="24"/>
  <c r="K147" i="24" s="1"/>
  <c r="H118" i="24"/>
  <c r="I148" i="24" s="1"/>
  <c r="I118" i="24"/>
  <c r="J148" i="24" s="1"/>
  <c r="J118" i="24"/>
  <c r="K148" i="24" s="1"/>
  <c r="H119" i="24"/>
  <c r="I149" i="24" s="1"/>
  <c r="I119" i="24"/>
  <c r="J149" i="24" s="1"/>
  <c r="J119" i="24"/>
  <c r="K149" i="24" s="1"/>
  <c r="H120" i="24"/>
  <c r="I150" i="24" s="1"/>
  <c r="I120" i="24"/>
  <c r="J150" i="24" s="1"/>
  <c r="J120" i="24"/>
  <c r="H121" i="24"/>
  <c r="I151" i="24" s="1"/>
  <c r="I121" i="24"/>
  <c r="J151" i="24" s="1"/>
  <c r="J121" i="24"/>
  <c r="K151" i="24" s="1"/>
  <c r="H122" i="24"/>
  <c r="I122" i="24"/>
  <c r="J152" i="24" s="1"/>
  <c r="J122" i="24"/>
  <c r="H123" i="24"/>
  <c r="I153" i="24" s="1"/>
  <c r="I123" i="24"/>
  <c r="J123" i="24"/>
  <c r="H124" i="24"/>
  <c r="I124" i="24"/>
  <c r="J124" i="24"/>
  <c r="H125" i="24"/>
  <c r="I125" i="24"/>
  <c r="J155" i="24" s="1"/>
  <c r="J125" i="24"/>
  <c r="K155" i="24" s="1"/>
  <c r="H126" i="24"/>
  <c r="I156" i="24" s="1"/>
  <c r="I126" i="24"/>
  <c r="J156" i="24" s="1"/>
  <c r="J126" i="24"/>
  <c r="H127" i="24"/>
  <c r="I157" i="24" s="1"/>
  <c r="I127" i="24"/>
  <c r="J157" i="24" s="1"/>
  <c r="J127" i="24"/>
  <c r="K157" i="24" s="1"/>
  <c r="H128" i="24"/>
  <c r="I158" i="24" s="1"/>
  <c r="I128" i="24"/>
  <c r="J158" i="24" s="1"/>
  <c r="J128" i="24"/>
  <c r="K158" i="24" s="1"/>
  <c r="H129" i="24"/>
  <c r="I159" i="24" s="1"/>
  <c r="I129" i="24"/>
  <c r="J159" i="24" s="1"/>
  <c r="J129" i="24"/>
  <c r="K159" i="24" s="1"/>
  <c r="H130" i="24"/>
  <c r="I160" i="24" s="1"/>
  <c r="I130" i="24"/>
  <c r="J160" i="24" s="1"/>
  <c r="J130" i="24"/>
  <c r="K160" i="24" s="1"/>
  <c r="H131" i="24"/>
  <c r="I161" i="24" s="1"/>
  <c r="I131" i="24"/>
  <c r="J161" i="24" s="1"/>
  <c r="J131" i="24"/>
  <c r="K161" i="24" s="1"/>
  <c r="H132" i="24"/>
  <c r="I162" i="24" s="1"/>
  <c r="I132" i="24"/>
  <c r="J162" i="24" s="1"/>
  <c r="J132" i="24"/>
  <c r="K162" i="24" s="1"/>
  <c r="H133" i="24"/>
  <c r="I163" i="24" s="1"/>
  <c r="I133" i="24"/>
  <c r="J163" i="24" s="1"/>
  <c r="J133" i="24"/>
  <c r="K163" i="24" s="1"/>
  <c r="H134" i="24"/>
  <c r="I164" i="24" s="1"/>
  <c r="I134" i="24"/>
  <c r="J164" i="24" s="1"/>
  <c r="J134" i="24"/>
  <c r="H135" i="24"/>
  <c r="I165" i="24" s="1"/>
  <c r="I135" i="24"/>
  <c r="J165" i="24" s="1"/>
  <c r="J135" i="24"/>
  <c r="K165" i="24" s="1"/>
  <c r="H136" i="24"/>
  <c r="I166" i="24" s="1"/>
  <c r="I136" i="24"/>
  <c r="J166" i="24" s="1"/>
  <c r="J136" i="24"/>
  <c r="K166" i="24" s="1"/>
  <c r="H137" i="24"/>
  <c r="I167" i="24" s="1"/>
  <c r="I137" i="24"/>
  <c r="J167" i="24" s="1"/>
  <c r="J137" i="24"/>
  <c r="K167" i="24" s="1"/>
  <c r="H138" i="24"/>
  <c r="I168" i="24" s="1"/>
  <c r="I138" i="24"/>
  <c r="J168" i="24" s="1"/>
  <c r="J138" i="24"/>
  <c r="K168" i="24" s="1"/>
  <c r="H139" i="24"/>
  <c r="I169" i="24" s="1"/>
  <c r="I139" i="24"/>
  <c r="J139" i="24"/>
  <c r="H140" i="24"/>
  <c r="I140" i="24"/>
  <c r="J140" i="24"/>
  <c r="I116" i="24"/>
  <c r="J146" i="24" s="1"/>
  <c r="J116" i="24"/>
  <c r="K146" i="24" s="1"/>
  <c r="H116" i="24"/>
  <c r="C117" i="24"/>
  <c r="D117" i="24"/>
  <c r="E117" i="24"/>
  <c r="F147" i="24" s="1"/>
  <c r="F117" i="24"/>
  <c r="G147" i="24" s="1"/>
  <c r="C118" i="24"/>
  <c r="D148" i="24" s="1"/>
  <c r="D118" i="24"/>
  <c r="E148" i="24" s="1"/>
  <c r="E118" i="24"/>
  <c r="F148" i="24" s="1"/>
  <c r="F118" i="24"/>
  <c r="G148" i="24" s="1"/>
  <c r="C119" i="24"/>
  <c r="D149" i="24" s="1"/>
  <c r="D119" i="24"/>
  <c r="E149" i="24" s="1"/>
  <c r="E119" i="24"/>
  <c r="F149" i="24" s="1"/>
  <c r="F119" i="24"/>
  <c r="G149" i="24" s="1"/>
  <c r="C120" i="24"/>
  <c r="D150" i="24" s="1"/>
  <c r="D120" i="24"/>
  <c r="E120" i="24"/>
  <c r="F120" i="24"/>
  <c r="C121" i="24"/>
  <c r="D151" i="24" s="1"/>
  <c r="D121" i="24"/>
  <c r="E151" i="24" s="1"/>
  <c r="E121" i="24"/>
  <c r="F121" i="24"/>
  <c r="G151" i="24" s="1"/>
  <c r="C122" i="24"/>
  <c r="D152" i="24" s="1"/>
  <c r="D122" i="24"/>
  <c r="E152" i="24" s="1"/>
  <c r="E122" i="24"/>
  <c r="F152" i="24" s="1"/>
  <c r="F122" i="24"/>
  <c r="G152" i="24" s="1"/>
  <c r="C123" i="24"/>
  <c r="D153" i="24" s="1"/>
  <c r="D123" i="24"/>
  <c r="E123" i="24"/>
  <c r="F153" i="24" s="1"/>
  <c r="F123" i="24"/>
  <c r="C124" i="24"/>
  <c r="D154" i="24" s="1"/>
  <c r="D124" i="24"/>
  <c r="E154" i="24" s="1"/>
  <c r="E124" i="24"/>
  <c r="F154" i="24" s="1"/>
  <c r="F124" i="24"/>
  <c r="G154" i="24" s="1"/>
  <c r="C125" i="24"/>
  <c r="D125" i="24"/>
  <c r="E155" i="24" s="1"/>
  <c r="E125" i="24"/>
  <c r="F155" i="24" s="1"/>
  <c r="F125" i="24"/>
  <c r="G155" i="24" s="1"/>
  <c r="C126" i="24"/>
  <c r="D156" i="24" s="1"/>
  <c r="D126" i="24"/>
  <c r="E156" i="24" s="1"/>
  <c r="E126" i="24"/>
  <c r="F156" i="24" s="1"/>
  <c r="F126" i="24"/>
  <c r="G156" i="24" s="1"/>
  <c r="C127" i="24"/>
  <c r="D157" i="24" s="1"/>
  <c r="D127" i="24"/>
  <c r="E157" i="24" s="1"/>
  <c r="E127" i="24"/>
  <c r="F157" i="24" s="1"/>
  <c r="F127" i="24"/>
  <c r="G157" i="24" s="1"/>
  <c r="C128" i="24"/>
  <c r="D158" i="24" s="1"/>
  <c r="D128" i="24"/>
  <c r="E158" i="24" s="1"/>
  <c r="E128" i="24"/>
  <c r="F158" i="24" s="1"/>
  <c r="F128" i="24"/>
  <c r="G158" i="24" s="1"/>
  <c r="C129" i="24"/>
  <c r="D159" i="24" s="1"/>
  <c r="D129" i="24"/>
  <c r="E159" i="24" s="1"/>
  <c r="E129" i="24"/>
  <c r="F159" i="24" s="1"/>
  <c r="F129" i="24"/>
  <c r="G159" i="24" s="1"/>
  <c r="C130" i="24"/>
  <c r="D130" i="24"/>
  <c r="E160" i="24" s="1"/>
  <c r="E130" i="24"/>
  <c r="F160" i="24" s="1"/>
  <c r="F130" i="24"/>
  <c r="G160" i="24" s="1"/>
  <c r="C131" i="24"/>
  <c r="D161" i="24" s="1"/>
  <c r="D131" i="24"/>
  <c r="E161" i="24" s="1"/>
  <c r="E131" i="24"/>
  <c r="F161" i="24" s="1"/>
  <c r="F131" i="24"/>
  <c r="C132" i="24"/>
  <c r="D132" i="24"/>
  <c r="E162" i="24" s="1"/>
  <c r="E132" i="24"/>
  <c r="F162" i="24" s="1"/>
  <c r="F132" i="24"/>
  <c r="G162" i="24" s="1"/>
  <c r="C133" i="24"/>
  <c r="D163" i="24" s="1"/>
  <c r="D133" i="24"/>
  <c r="E163" i="24" s="1"/>
  <c r="E133" i="24"/>
  <c r="F163" i="24" s="1"/>
  <c r="F133" i="24"/>
  <c r="G163" i="24" s="1"/>
  <c r="C134" i="24"/>
  <c r="D134" i="24"/>
  <c r="E164" i="24" s="1"/>
  <c r="E134" i="24"/>
  <c r="F164" i="24" s="1"/>
  <c r="F134" i="24"/>
  <c r="G164" i="24" s="1"/>
  <c r="C135" i="24"/>
  <c r="D165" i="24" s="1"/>
  <c r="D135" i="24"/>
  <c r="E165" i="24" s="1"/>
  <c r="E135" i="24"/>
  <c r="F165" i="24" s="1"/>
  <c r="F135" i="24"/>
  <c r="G165" i="24" s="1"/>
  <c r="C136" i="24"/>
  <c r="D136" i="24"/>
  <c r="E166" i="24" s="1"/>
  <c r="E136" i="24"/>
  <c r="F166" i="24" s="1"/>
  <c r="F136" i="24"/>
  <c r="G166" i="24" s="1"/>
  <c r="C137" i="24"/>
  <c r="D167" i="24" s="1"/>
  <c r="D137" i="24"/>
  <c r="E167" i="24" s="1"/>
  <c r="E137" i="24"/>
  <c r="F167" i="24" s="1"/>
  <c r="F137" i="24"/>
  <c r="G167" i="24" s="1"/>
  <c r="C138" i="24"/>
  <c r="D168" i="24" s="1"/>
  <c r="D138" i="24"/>
  <c r="E168" i="24" s="1"/>
  <c r="E138" i="24"/>
  <c r="F168" i="24" s="1"/>
  <c r="F138" i="24"/>
  <c r="G168" i="24" s="1"/>
  <c r="C139" i="24"/>
  <c r="D169" i="24" s="1"/>
  <c r="D139" i="24"/>
  <c r="E139" i="24"/>
  <c r="F169" i="24" s="1"/>
  <c r="F139" i="24"/>
  <c r="G169" i="24" s="1"/>
  <c r="C140" i="24"/>
  <c r="D140" i="24"/>
  <c r="E170" i="24" s="1"/>
  <c r="E140" i="24"/>
  <c r="F170" i="24" s="1"/>
  <c r="F140" i="24"/>
  <c r="G170" i="24" s="1"/>
  <c r="E116" i="24"/>
  <c r="F146" i="24" s="1"/>
  <c r="F116" i="24"/>
  <c r="G146" i="24" s="1"/>
  <c r="D116" i="24"/>
  <c r="E146" i="24" s="1"/>
  <c r="C116" i="24"/>
  <c r="D146" i="24" s="1"/>
  <c r="AO22" i="31"/>
  <c r="AH22" i="31" s="1"/>
  <c r="K154" i="24" l="1"/>
  <c r="G161" i="24"/>
  <c r="G153" i="24"/>
  <c r="J170" i="24"/>
  <c r="J154" i="24"/>
  <c r="D164" i="24"/>
  <c r="F151" i="24"/>
  <c r="I170" i="24"/>
  <c r="K164" i="24"/>
  <c r="K156" i="24"/>
  <c r="I154" i="24"/>
  <c r="D166" i="24"/>
  <c r="D170" i="24"/>
  <c r="D162" i="24"/>
  <c r="E150" i="24"/>
  <c r="I155" i="24"/>
  <c r="D160" i="24"/>
  <c r="K170" i="24"/>
  <c r="I152" i="24"/>
  <c r="E153" i="24"/>
  <c r="E147" i="24"/>
  <c r="K169" i="24"/>
  <c r="K153" i="24"/>
  <c r="D155" i="24"/>
  <c r="D147" i="24"/>
  <c r="J169" i="24"/>
  <c r="J153" i="24"/>
  <c r="K150" i="24"/>
  <c r="E169" i="24"/>
  <c r="G150" i="24"/>
  <c r="F150" i="24"/>
  <c r="K152" i="24"/>
  <c r="I146" i="24"/>
  <c r="D141" i="24"/>
  <c r="C141" i="24"/>
  <c r="F141" i="24"/>
  <c r="E141" i="24"/>
  <c r="H141" i="24"/>
  <c r="J141" i="24"/>
  <c r="I141" i="24"/>
  <c r="Y24" i="31"/>
  <c r="Z24" i="31"/>
  <c r="AA24" i="31"/>
  <c r="AB24" i="31"/>
  <c r="AC24" i="31"/>
  <c r="AD24" i="31"/>
  <c r="AE24" i="31"/>
  <c r="AF24" i="31"/>
  <c r="AG24" i="31"/>
  <c r="X24" i="31"/>
  <c r="Q24" i="31"/>
  <c r="R24" i="31"/>
  <c r="S24" i="31"/>
  <c r="T24" i="31"/>
  <c r="U24" i="31"/>
  <c r="V24" i="31"/>
  <c r="W24" i="31"/>
  <c r="P24" i="31"/>
  <c r="AO24" i="31" l="1"/>
  <c r="AH24" i="31" s="1"/>
  <c r="C105" i="24"/>
  <c r="D105" i="24" s="1"/>
  <c r="C104" i="24"/>
  <c r="D104" i="24" s="1"/>
  <c r="C103" i="24"/>
  <c r="D103" i="24" s="1"/>
  <c r="C102" i="24"/>
  <c r="D102" i="24" s="1"/>
  <c r="C101" i="24"/>
  <c r="D101" i="24" s="1"/>
  <c r="C100" i="24"/>
  <c r="D100" i="24" s="1"/>
  <c r="C99" i="24"/>
  <c r="D99" i="24" s="1"/>
  <c r="C98" i="24"/>
  <c r="D98" i="24" s="1"/>
  <c r="C97" i="24"/>
  <c r="D97" i="24" s="1"/>
  <c r="C96" i="24"/>
  <c r="D96" i="24" s="1"/>
  <c r="C95" i="24"/>
  <c r="D95" i="24" s="1"/>
  <c r="C94" i="24"/>
  <c r="D94" i="24" s="1"/>
  <c r="C93" i="24"/>
  <c r="D93" i="24" s="1"/>
  <c r="C92" i="24"/>
  <c r="D92" i="24" s="1"/>
  <c r="C91" i="24"/>
  <c r="D91" i="24" s="1"/>
  <c r="C90" i="24"/>
  <c r="D90" i="24" s="1"/>
  <c r="C89" i="24"/>
  <c r="D89" i="24" s="1"/>
  <c r="C88" i="24"/>
  <c r="D88" i="24" s="1"/>
  <c r="C87" i="24"/>
  <c r="D87" i="24" s="1"/>
  <c r="C86" i="24"/>
  <c r="D86" i="24" s="1"/>
  <c r="C85" i="24"/>
  <c r="D85" i="24" s="1"/>
  <c r="C84" i="24"/>
  <c r="D84" i="24" s="1"/>
  <c r="C83" i="24"/>
  <c r="D83" i="24" s="1"/>
  <c r="C82" i="24"/>
  <c r="D82" i="24" s="1"/>
  <c r="C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81" i="24"/>
  <c r="E106" i="24" l="1"/>
  <c r="C106" i="24"/>
  <c r="D81" i="24"/>
  <c r="AI22" i="31"/>
  <c r="AJ22" i="31" s="1"/>
  <c r="AK22" i="31" s="1"/>
  <c r="AL22" i="31" s="1"/>
  <c r="AM22" i="31" s="1"/>
  <c r="AN22" i="31" s="1"/>
  <c r="C41" i="31" s="1"/>
  <c r="AI24" i="31" l="1"/>
  <c r="AJ24" i="31" s="1"/>
  <c r="AK24" i="31" s="1"/>
  <c r="AL24" i="31" s="1"/>
  <c r="AM24" i="31" s="1"/>
  <c r="AN24" i="31" s="1"/>
  <c r="C42" i="31" s="1"/>
  <c r="E42" i="31" l="1"/>
  <c r="N16" i="31"/>
  <c r="W40" i="24" s="1"/>
  <c r="M16" i="31"/>
  <c r="K16" i="31"/>
  <c r="L16" i="31"/>
  <c r="C199" i="24"/>
  <c r="Y41" i="24" l="1"/>
  <c r="C4" i="43"/>
  <c r="C5" i="43"/>
  <c r="C6" i="43"/>
  <c r="C7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M38" i="24" l="1"/>
  <c r="U40" i="24" s="1"/>
  <c r="N5" i="24"/>
  <c r="J43" i="24" s="1"/>
  <c r="K43" i="24" s="1"/>
  <c r="L43" i="24" s="1"/>
  <c r="N6" i="24"/>
  <c r="J44" i="24" s="1"/>
  <c r="K44" i="24" s="1"/>
  <c r="L44" i="24" s="1"/>
  <c r="N7" i="24"/>
  <c r="J45" i="24" s="1"/>
  <c r="K45" i="24" s="1"/>
  <c r="L45" i="24" s="1"/>
  <c r="N8" i="24"/>
  <c r="J46" i="24" s="1"/>
  <c r="K46" i="24" s="1"/>
  <c r="L46" i="24" s="1"/>
  <c r="N9" i="24"/>
  <c r="J47" i="24" s="1"/>
  <c r="K47" i="24" s="1"/>
  <c r="L47" i="24" s="1"/>
  <c r="N10" i="24"/>
  <c r="J48" i="24" s="1"/>
  <c r="K48" i="24" s="1"/>
  <c r="L48" i="24" s="1"/>
  <c r="N11" i="24"/>
  <c r="J49" i="24" s="1"/>
  <c r="K49" i="24" s="1"/>
  <c r="L49" i="24" s="1"/>
  <c r="N12" i="24"/>
  <c r="J50" i="24" s="1"/>
  <c r="K50" i="24" s="1"/>
  <c r="L50" i="24" s="1"/>
  <c r="N13" i="24"/>
  <c r="J51" i="24" s="1"/>
  <c r="K51" i="24" s="1"/>
  <c r="L51" i="24" s="1"/>
  <c r="N14" i="24"/>
  <c r="J52" i="24" s="1"/>
  <c r="K52" i="24" s="1"/>
  <c r="L52" i="24" s="1"/>
  <c r="N15" i="24"/>
  <c r="J53" i="24" s="1"/>
  <c r="K53" i="24" s="1"/>
  <c r="L53" i="24" s="1"/>
  <c r="N16" i="24"/>
  <c r="J54" i="24" s="1"/>
  <c r="K54" i="24" s="1"/>
  <c r="L54" i="24" s="1"/>
  <c r="N17" i="24"/>
  <c r="J55" i="24" s="1"/>
  <c r="K55" i="24" s="1"/>
  <c r="L55" i="24" s="1"/>
  <c r="N18" i="24"/>
  <c r="J56" i="24" s="1"/>
  <c r="K56" i="24" s="1"/>
  <c r="L56" i="24" s="1"/>
  <c r="N19" i="24"/>
  <c r="J57" i="24" s="1"/>
  <c r="K57" i="24" s="1"/>
  <c r="L57" i="24" s="1"/>
  <c r="N20" i="24"/>
  <c r="J58" i="24" s="1"/>
  <c r="K58" i="24" s="1"/>
  <c r="L58" i="24" s="1"/>
  <c r="N21" i="24"/>
  <c r="J59" i="24" s="1"/>
  <c r="K59" i="24" s="1"/>
  <c r="L59" i="24" s="1"/>
  <c r="N22" i="24"/>
  <c r="J60" i="24" s="1"/>
  <c r="K60" i="24" s="1"/>
  <c r="L60" i="24" s="1"/>
  <c r="N23" i="24"/>
  <c r="J61" i="24" s="1"/>
  <c r="K61" i="24" s="1"/>
  <c r="L61" i="24" s="1"/>
  <c r="N24" i="24"/>
  <c r="J62" i="24" s="1"/>
  <c r="K62" i="24" s="1"/>
  <c r="L62" i="24" s="1"/>
  <c r="N25" i="24"/>
  <c r="J63" i="24" s="1"/>
  <c r="K63" i="24" s="1"/>
  <c r="L63" i="24" s="1"/>
  <c r="N26" i="24"/>
  <c r="J64" i="24" s="1"/>
  <c r="K64" i="24" s="1"/>
  <c r="L64" i="24" s="1"/>
  <c r="N27" i="24"/>
  <c r="J65" i="24" s="1"/>
  <c r="K65" i="24" s="1"/>
  <c r="L65" i="24" s="1"/>
  <c r="N28" i="24"/>
  <c r="J66" i="24" s="1"/>
  <c r="K66" i="24" s="1"/>
  <c r="L66" i="24" s="1"/>
  <c r="N29" i="24"/>
  <c r="J67" i="24" s="1"/>
  <c r="K67" i="24" s="1"/>
  <c r="L67" i="24" s="1"/>
  <c r="N30" i="24"/>
  <c r="J68" i="24" s="1"/>
  <c r="K68" i="24" s="1"/>
  <c r="L68" i="24" s="1"/>
  <c r="N31" i="24"/>
  <c r="J69" i="24" s="1"/>
  <c r="K69" i="24" s="1"/>
  <c r="L69" i="24" s="1"/>
  <c r="N32" i="24"/>
  <c r="J70" i="24" s="1"/>
  <c r="K70" i="24" s="1"/>
  <c r="L70" i="24" s="1"/>
  <c r="N33" i="24"/>
  <c r="J71" i="24" s="1"/>
  <c r="K71" i="24" s="1"/>
  <c r="L71" i="24" s="1"/>
  <c r="N34" i="24"/>
  <c r="J72" i="24" s="1"/>
  <c r="K72" i="24" s="1"/>
  <c r="L72" i="24" s="1"/>
  <c r="N35" i="24"/>
  <c r="J73" i="24" s="1"/>
  <c r="K73" i="24" s="1"/>
  <c r="L73" i="24" s="1"/>
  <c r="N36" i="24"/>
  <c r="J74" i="24" s="1"/>
  <c r="K74" i="24" s="1"/>
  <c r="L74" i="24" s="1"/>
  <c r="W41" i="24" l="1"/>
  <c r="AG15" i="31"/>
  <c r="M37" i="24" l="1"/>
  <c r="U39" i="24" s="1"/>
  <c r="M6" i="31"/>
  <c r="N6" i="31"/>
  <c r="M7" i="31"/>
  <c r="N7" i="31"/>
  <c r="V32" i="24" l="1"/>
  <c r="W32" i="24" s="1"/>
  <c r="V11" i="24"/>
  <c r="W11" i="24" s="1"/>
  <c r="V16" i="24"/>
  <c r="W16" i="24" s="1"/>
  <c r="V14" i="24"/>
  <c r="W14" i="24" s="1"/>
  <c r="V7" i="24"/>
  <c r="W7" i="24" s="1"/>
  <c r="V13" i="24"/>
  <c r="W13" i="24" s="1"/>
  <c r="V5" i="24"/>
  <c r="W5" i="24" s="1"/>
  <c r="V35" i="24"/>
  <c r="W35" i="24" s="1"/>
  <c r="V34" i="24"/>
  <c r="W34" i="24" s="1"/>
  <c r="V10" i="24"/>
  <c r="W10" i="24" s="1"/>
  <c r="V33" i="24"/>
  <c r="W33" i="24" s="1"/>
  <c r="V19" i="24"/>
  <c r="W19" i="24" s="1"/>
  <c r="V23" i="24"/>
  <c r="W23" i="24" s="1"/>
  <c r="V12" i="24"/>
  <c r="W12" i="24" s="1"/>
  <c r="V25" i="24"/>
  <c r="W25" i="24" s="1"/>
  <c r="V9" i="24"/>
  <c r="W9" i="24" s="1"/>
  <c r="V18" i="24"/>
  <c r="W18" i="24" s="1"/>
  <c r="V26" i="24"/>
  <c r="W26" i="24" s="1"/>
  <c r="V30" i="24"/>
  <c r="W30" i="24" s="1"/>
  <c r="V31" i="24"/>
  <c r="W31" i="24" s="1"/>
  <c r="V24" i="24"/>
  <c r="W24" i="24" s="1"/>
  <c r="V22" i="24"/>
  <c r="W22" i="24" s="1"/>
  <c r="V29" i="24"/>
  <c r="W29" i="24" s="1"/>
  <c r="V21" i="24"/>
  <c r="W21" i="24" s="1"/>
  <c r="V15" i="24"/>
  <c r="W15" i="24" s="1"/>
  <c r="V17" i="24"/>
  <c r="W17" i="24" s="1"/>
  <c r="V28" i="24"/>
  <c r="W28" i="24" s="1"/>
  <c r="V6" i="24"/>
  <c r="W6" i="24" s="1"/>
  <c r="V20" i="24"/>
  <c r="W20" i="24" s="1"/>
  <c r="V36" i="24"/>
  <c r="W36" i="24" s="1"/>
  <c r="V8" i="24"/>
  <c r="W8" i="24" s="1"/>
  <c r="V27" i="24"/>
  <c r="W27" i="24" s="1"/>
  <c r="N8" i="31"/>
  <c r="M39" i="24"/>
  <c r="N17" i="31"/>
  <c r="O17" i="31"/>
  <c r="P17" i="31"/>
  <c r="Q17" i="31"/>
  <c r="R17" i="31"/>
  <c r="S17" i="31"/>
  <c r="T17" i="31"/>
  <c r="M17" i="31"/>
  <c r="L17" i="31"/>
  <c r="V37" i="24" l="1"/>
  <c r="U17" i="31"/>
  <c r="V17" i="31" s="1"/>
  <c r="W17" i="31" s="1"/>
  <c r="X17" i="31" s="1"/>
  <c r="Y17" i="31" s="1"/>
  <c r="Z17" i="31" s="1"/>
  <c r="AA17" i="31" s="1"/>
  <c r="AB17" i="31" s="1"/>
  <c r="AC17" i="31" s="1"/>
  <c r="AD17" i="31" s="1"/>
  <c r="AE17" i="31" s="1"/>
  <c r="AF17" i="31" s="1"/>
  <c r="AG17" i="31" s="1"/>
  <c r="AH17" i="31" s="1"/>
  <c r="W37" i="24" l="1"/>
  <c r="W39" i="24" s="1"/>
  <c r="X5" i="24" s="1"/>
  <c r="Y5" i="24" s="1"/>
  <c r="U16" i="31"/>
  <c r="AH147" i="24"/>
  <c r="AH148" i="24"/>
  <c r="AH149" i="24"/>
  <c r="AH150" i="24"/>
  <c r="AH151" i="24"/>
  <c r="AH152" i="24"/>
  <c r="AH153" i="24"/>
  <c r="AH154" i="24"/>
  <c r="AH155" i="24"/>
  <c r="AH156" i="24"/>
  <c r="AH157" i="24"/>
  <c r="AH158" i="24"/>
  <c r="AH159" i="24"/>
  <c r="AH160" i="24"/>
  <c r="AH161" i="24"/>
  <c r="AH162" i="24"/>
  <c r="AH163" i="24"/>
  <c r="AH164" i="24"/>
  <c r="AH165" i="24"/>
  <c r="AH166" i="24"/>
  <c r="AH167" i="24"/>
  <c r="AH168" i="24"/>
  <c r="AH169" i="24"/>
  <c r="AH170" i="24"/>
  <c r="AH146" i="24"/>
  <c r="AF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D15" i="31"/>
  <c r="X25" i="24" l="1"/>
  <c r="Y25" i="24" s="1"/>
  <c r="X27" i="24"/>
  <c r="Y27" i="24" s="1"/>
  <c r="X30" i="24"/>
  <c r="Y30" i="24" s="1"/>
  <c r="X7" i="24"/>
  <c r="Y7" i="24" s="1"/>
  <c r="X22" i="24"/>
  <c r="Y22" i="24" s="1"/>
  <c r="X31" i="24"/>
  <c r="Y31" i="24" s="1"/>
  <c r="X21" i="24"/>
  <c r="Y21" i="24" s="1"/>
  <c r="X20" i="24"/>
  <c r="Y20" i="24" s="1"/>
  <c r="X15" i="24"/>
  <c r="Y15" i="24" s="1"/>
  <c r="X11" i="24"/>
  <c r="Y11" i="24" s="1"/>
  <c r="X19" i="24"/>
  <c r="Y19" i="24" s="1"/>
  <c r="X13" i="24"/>
  <c r="Y13" i="24" s="1"/>
  <c r="X32" i="24"/>
  <c r="Y32" i="24" s="1"/>
  <c r="X9" i="24"/>
  <c r="Y9" i="24" s="1"/>
  <c r="X33" i="24"/>
  <c r="Y33" i="24" s="1"/>
  <c r="X24" i="24"/>
  <c r="Y24" i="24" s="1"/>
  <c r="X12" i="24"/>
  <c r="Y12" i="24" s="1"/>
  <c r="X26" i="24"/>
  <c r="Y26" i="24" s="1"/>
  <c r="X14" i="24"/>
  <c r="Y14" i="24" s="1"/>
  <c r="X8" i="24"/>
  <c r="Y8" i="24" s="1"/>
  <c r="X10" i="24"/>
  <c r="Y10" i="24" s="1"/>
  <c r="X23" i="24"/>
  <c r="Y23" i="24" s="1"/>
  <c r="X18" i="24"/>
  <c r="Y18" i="24" s="1"/>
  <c r="X35" i="24"/>
  <c r="Y35" i="24" s="1"/>
  <c r="X34" i="24"/>
  <c r="Y34" i="24" s="1"/>
  <c r="X28" i="24"/>
  <c r="Y28" i="24" s="1"/>
  <c r="X29" i="24"/>
  <c r="Y29" i="24" s="1"/>
  <c r="X36" i="24"/>
  <c r="Y36" i="24" s="1"/>
  <c r="X16" i="24"/>
  <c r="Y16" i="24" s="1"/>
  <c r="X17" i="24"/>
  <c r="Y17" i="24" s="1"/>
  <c r="X6" i="24"/>
  <c r="Y6" i="24" s="1"/>
  <c r="V16" i="31"/>
  <c r="X37" i="24" l="1"/>
  <c r="Y37" i="24"/>
  <c r="Y39" i="24" s="1"/>
  <c r="Z9" i="24" s="1"/>
  <c r="AA9" i="24" s="1"/>
  <c r="W16" i="31"/>
  <c r="Z32" i="24" l="1"/>
  <c r="AA32" i="24" s="1"/>
  <c r="Z31" i="24"/>
  <c r="AA31" i="24" s="1"/>
  <c r="Z5" i="24"/>
  <c r="AA5" i="24" s="1"/>
  <c r="Z22" i="24"/>
  <c r="AA22" i="24" s="1"/>
  <c r="Z19" i="24"/>
  <c r="AA19" i="24" s="1"/>
  <c r="Z16" i="24"/>
  <c r="AA16" i="24" s="1"/>
  <c r="Z17" i="24"/>
  <c r="AA17" i="24" s="1"/>
  <c r="Z21" i="24"/>
  <c r="AA21" i="24" s="1"/>
  <c r="Z23" i="24"/>
  <c r="AA23" i="24" s="1"/>
  <c r="Z34" i="24"/>
  <c r="AA34" i="24" s="1"/>
  <c r="Z33" i="24"/>
  <c r="AA33" i="24" s="1"/>
  <c r="Z27" i="24"/>
  <c r="AA27" i="24" s="1"/>
  <c r="Z18" i="24"/>
  <c r="AA18" i="24" s="1"/>
  <c r="Z20" i="24"/>
  <c r="AA20" i="24" s="1"/>
  <c r="Z28" i="24"/>
  <c r="AA28" i="24" s="1"/>
  <c r="Z6" i="24"/>
  <c r="AA6" i="24" s="1"/>
  <c r="Z29" i="24"/>
  <c r="AA29" i="24" s="1"/>
  <c r="Z14" i="24"/>
  <c r="AA14" i="24" s="1"/>
  <c r="Z35" i="24"/>
  <c r="AA35" i="24" s="1"/>
  <c r="Z8" i="24"/>
  <c r="AA8" i="24" s="1"/>
  <c r="Z7" i="24"/>
  <c r="AA7" i="24" s="1"/>
  <c r="Z11" i="24"/>
  <c r="AA11" i="24" s="1"/>
  <c r="Z24" i="24"/>
  <c r="AA24" i="24" s="1"/>
  <c r="Z25" i="24"/>
  <c r="AA25" i="24" s="1"/>
  <c r="Z36" i="24"/>
  <c r="AA36" i="24" s="1"/>
  <c r="Z26" i="24"/>
  <c r="AA26" i="24" s="1"/>
  <c r="Z15" i="24"/>
  <c r="AA15" i="24" s="1"/>
  <c r="Z10" i="24"/>
  <c r="AA10" i="24" s="1"/>
  <c r="Z13" i="24"/>
  <c r="AA13" i="24" s="1"/>
  <c r="Z30" i="24"/>
  <c r="AA30" i="24" s="1"/>
  <c r="Z12" i="24"/>
  <c r="AA12" i="24" s="1"/>
  <c r="X16" i="31"/>
  <c r="AA37" i="24" l="1"/>
  <c r="Z37" i="24"/>
  <c r="Y16" i="31"/>
  <c r="AA39" i="24" l="1"/>
  <c r="AB36" i="24" s="1"/>
  <c r="Z16" i="31"/>
  <c r="AB30" i="24" l="1"/>
  <c r="AB18" i="24"/>
  <c r="AB12" i="24"/>
  <c r="AB29" i="24"/>
  <c r="AB35" i="24"/>
  <c r="AB33" i="24"/>
  <c r="AB7" i="24"/>
  <c r="AB10" i="24"/>
  <c r="AB20" i="24"/>
  <c r="AB15" i="24"/>
  <c r="AB22" i="24"/>
  <c r="AB6" i="24"/>
  <c r="AB5" i="24"/>
  <c r="AB31" i="24"/>
  <c r="AB28" i="24"/>
  <c r="AB21" i="24"/>
  <c r="AB34" i="24"/>
  <c r="AB16" i="24"/>
  <c r="AB14" i="24"/>
  <c r="AB9" i="24"/>
  <c r="AB26" i="24"/>
  <c r="AB23" i="24"/>
  <c r="AB19" i="24"/>
  <c r="AB24" i="24"/>
  <c r="AB25" i="24"/>
  <c r="AB17" i="24"/>
  <c r="AB8" i="24"/>
  <c r="AB13" i="24"/>
  <c r="AB11" i="24"/>
  <c r="AB27" i="24"/>
  <c r="AB32" i="24"/>
  <c r="AA16" i="31"/>
  <c r="AB37" i="24" l="1"/>
  <c r="AB16" i="31"/>
  <c r="E38" i="24"/>
  <c r="F38" i="24"/>
  <c r="G38" i="24"/>
  <c r="H38" i="24"/>
  <c r="O40" i="24" s="1"/>
  <c r="I38" i="24"/>
  <c r="J38" i="24"/>
  <c r="K38" i="24"/>
  <c r="L38" i="24"/>
  <c r="S40" i="24" s="1"/>
  <c r="D38" i="24"/>
  <c r="E16" i="31"/>
  <c r="F16" i="31"/>
  <c r="G16" i="31"/>
  <c r="H16" i="31"/>
  <c r="I16" i="31"/>
  <c r="J16" i="31"/>
  <c r="D16" i="31"/>
  <c r="S41" i="24" l="1"/>
  <c r="U41" i="24"/>
  <c r="AC16" i="31"/>
  <c r="F17" i="31"/>
  <c r="H17" i="31"/>
  <c r="G17" i="31"/>
  <c r="E17" i="31"/>
  <c r="AD16" i="31" l="1"/>
  <c r="I17" i="31"/>
  <c r="J17" i="31"/>
  <c r="K17" i="31"/>
  <c r="E6" i="31"/>
  <c r="F6" i="31"/>
  <c r="G6" i="31"/>
  <c r="H6" i="31"/>
  <c r="I6" i="31"/>
  <c r="J6" i="31"/>
  <c r="K6" i="31"/>
  <c r="L6" i="31"/>
  <c r="D7" i="31"/>
  <c r="E7" i="31"/>
  <c r="F7" i="31"/>
  <c r="G7" i="31"/>
  <c r="H7" i="31"/>
  <c r="I7" i="31"/>
  <c r="J7" i="31"/>
  <c r="K7" i="31"/>
  <c r="L7" i="31"/>
  <c r="M8" i="31" s="1"/>
  <c r="AE16" i="31" l="1"/>
  <c r="M9" i="31"/>
  <c r="N9" i="31"/>
  <c r="D9" i="31"/>
  <c r="I8" i="31"/>
  <c r="E8" i="31"/>
  <c r="H8" i="31"/>
  <c r="G8" i="31"/>
  <c r="E9" i="31"/>
  <c r="K8" i="31"/>
  <c r="I9" i="31"/>
  <c r="L8" i="31"/>
  <c r="H9" i="31"/>
  <c r="F8" i="31"/>
  <c r="G9" i="31"/>
  <c r="L9" i="31"/>
  <c r="J8" i="31"/>
  <c r="K9" i="31"/>
  <c r="J9" i="31"/>
  <c r="F9" i="31"/>
  <c r="D202" i="24" l="1"/>
  <c r="R18" i="31"/>
  <c r="T18" i="31"/>
  <c r="S18" i="31"/>
  <c r="O18" i="31"/>
  <c r="O21" i="31" s="1"/>
  <c r="P18" i="31"/>
  <c r="K18" i="31"/>
  <c r="K21" i="31" s="1"/>
  <c r="K32" i="31" s="1"/>
  <c r="K34" i="31" s="1"/>
  <c r="Q18" i="31"/>
  <c r="L18" i="31"/>
  <c r="L21" i="31" s="1"/>
  <c r="L32" i="31" s="1"/>
  <c r="L34" i="31" s="1"/>
  <c r="M18" i="31"/>
  <c r="M21" i="31" s="1"/>
  <c r="M32" i="31" s="1"/>
  <c r="M34" i="31" s="1"/>
  <c r="N18" i="31"/>
  <c r="N21" i="31" s="1"/>
  <c r="U18" i="31"/>
  <c r="V18" i="31"/>
  <c r="W18" i="31"/>
  <c r="X18" i="31"/>
  <c r="Y18" i="31"/>
  <c r="Z18" i="31"/>
  <c r="AA18" i="31"/>
  <c r="J18" i="31"/>
  <c r="J21" i="31" s="1"/>
  <c r="J32" i="31" s="1"/>
  <c r="J34" i="31" s="1"/>
  <c r="G18" i="31"/>
  <c r="G21" i="31" s="1"/>
  <c r="G32" i="31" s="1"/>
  <c r="G34" i="31" s="1"/>
  <c r="F18" i="31"/>
  <c r="F21" i="31" s="1"/>
  <c r="F32" i="31" s="1"/>
  <c r="F34" i="31" s="1"/>
  <c r="I18" i="31"/>
  <c r="I21" i="31" s="1"/>
  <c r="I32" i="31" s="1"/>
  <c r="I34" i="31" s="1"/>
  <c r="H18" i="31"/>
  <c r="H21" i="31" s="1"/>
  <c r="H32" i="31" s="1"/>
  <c r="H34" i="31" s="1"/>
  <c r="E18" i="31"/>
  <c r="E21" i="31" s="1"/>
  <c r="E32" i="31" s="1"/>
  <c r="E34" i="31" s="1"/>
  <c r="AB18" i="31"/>
  <c r="D18" i="31"/>
  <c r="D21" i="31" s="1"/>
  <c r="D32" i="31" s="1"/>
  <c r="D34" i="31" s="1"/>
  <c r="AC18" i="31"/>
  <c r="AD18" i="31"/>
  <c r="AF16" i="31"/>
  <c r="AE18" i="31"/>
  <c r="F193" i="24" l="1"/>
  <c r="E193" i="24"/>
  <c r="G198" i="24"/>
  <c r="G178" i="24"/>
  <c r="I178" i="24"/>
  <c r="F182" i="24"/>
  <c r="I196" i="24"/>
  <c r="D182" i="24"/>
  <c r="I177" i="24"/>
  <c r="F190" i="24"/>
  <c r="E190" i="24"/>
  <c r="D198" i="24"/>
  <c r="G187" i="24"/>
  <c r="I190" i="24"/>
  <c r="F191" i="24"/>
  <c r="E191" i="24"/>
  <c r="K178" i="24"/>
  <c r="I197" i="24"/>
  <c r="I179" i="24"/>
  <c r="I186" i="24"/>
  <c r="E186" i="24"/>
  <c r="D188" i="24"/>
  <c r="K187" i="24"/>
  <c r="G175" i="24"/>
  <c r="G191" i="24"/>
  <c r="E199" i="24"/>
  <c r="E197" i="24"/>
  <c r="K180" i="24"/>
  <c r="I185" i="24"/>
  <c r="I180" i="24"/>
  <c r="I176" i="24"/>
  <c r="D177" i="24"/>
  <c r="F185" i="24"/>
  <c r="E189" i="24"/>
  <c r="G196" i="24"/>
  <c r="G176" i="24"/>
  <c r="K177" i="24"/>
  <c r="F178" i="24"/>
  <c r="I188" i="24"/>
  <c r="D180" i="24"/>
  <c r="F199" i="24"/>
  <c r="F186" i="24"/>
  <c r="E188" i="24"/>
  <c r="D194" i="24"/>
  <c r="G185" i="24"/>
  <c r="J187" i="24"/>
  <c r="F183" i="24"/>
  <c r="E187" i="24"/>
  <c r="D197" i="24"/>
  <c r="J194" i="24"/>
  <c r="I189" i="24"/>
  <c r="J189" i="24"/>
  <c r="J185" i="24"/>
  <c r="K186" i="24"/>
  <c r="E178" i="24"/>
  <c r="F177" i="24"/>
  <c r="E185" i="24"/>
  <c r="G194" i="24"/>
  <c r="K196" i="24"/>
  <c r="J177" i="24"/>
  <c r="I191" i="24"/>
  <c r="F175" i="24"/>
  <c r="D178" i="24"/>
  <c r="F195" i="24"/>
  <c r="F184" i="24"/>
  <c r="E184" i="24"/>
  <c r="G199" i="24"/>
  <c r="G183" i="24"/>
  <c r="K184" i="24"/>
  <c r="K175" i="24"/>
  <c r="E183" i="24"/>
  <c r="D187" i="24"/>
  <c r="K191" i="24"/>
  <c r="K197" i="24"/>
  <c r="E181" i="24"/>
  <c r="G192" i="24"/>
  <c r="I194" i="24"/>
  <c r="F197" i="24"/>
  <c r="J180" i="24"/>
  <c r="D196" i="24"/>
  <c r="K195" i="24"/>
  <c r="F189" i="24"/>
  <c r="F176" i="24"/>
  <c r="E180" i="24"/>
  <c r="G197" i="24"/>
  <c r="G181" i="24"/>
  <c r="I182" i="24"/>
  <c r="I195" i="24"/>
  <c r="E177" i="24"/>
  <c r="D185" i="24"/>
  <c r="G184" i="24"/>
  <c r="F196" i="24"/>
  <c r="J176" i="24"/>
  <c r="D179" i="24"/>
  <c r="G180" i="24"/>
  <c r="F194" i="24"/>
  <c r="K192" i="24"/>
  <c r="J181" i="24"/>
  <c r="J192" i="24"/>
  <c r="J175" i="24"/>
  <c r="G188" i="24"/>
  <c r="J191" i="24"/>
  <c r="F187" i="24"/>
  <c r="E196" i="24"/>
  <c r="D192" i="24"/>
  <c r="I193" i="24"/>
  <c r="F181" i="24"/>
  <c r="J196" i="24"/>
  <c r="J193" i="24"/>
  <c r="G195" i="24"/>
  <c r="G177" i="24"/>
  <c r="J179" i="24"/>
  <c r="K189" i="24"/>
  <c r="J197" i="24"/>
  <c r="D183" i="24"/>
  <c r="J186" i="24"/>
  <c r="I187" i="24"/>
  <c r="K194" i="24"/>
  <c r="G186" i="24"/>
  <c r="K188" i="24"/>
  <c r="F198" i="24"/>
  <c r="E192" i="24"/>
  <c r="D190" i="24"/>
  <c r="J190" i="24"/>
  <c r="E175" i="24"/>
  <c r="J188" i="24"/>
  <c r="K190" i="24"/>
  <c r="G193" i="24"/>
  <c r="I198" i="24"/>
  <c r="K176" i="24"/>
  <c r="J184" i="24"/>
  <c r="I192" i="24"/>
  <c r="D181" i="24"/>
  <c r="J178" i="24"/>
  <c r="F192" i="24"/>
  <c r="J195" i="24"/>
  <c r="D175" i="24"/>
  <c r="F188" i="24"/>
  <c r="D186" i="24"/>
  <c r="E194" i="24"/>
  <c r="G189" i="24"/>
  <c r="E195" i="24"/>
  <c r="K183" i="24"/>
  <c r="I184" i="24"/>
  <c r="K193" i="24"/>
  <c r="K181" i="24"/>
  <c r="G190" i="24"/>
  <c r="D195" i="24"/>
  <c r="I183" i="24"/>
  <c r="K199" i="24"/>
  <c r="F180" i="24"/>
  <c r="K182" i="24"/>
  <c r="D184" i="24"/>
  <c r="D176" i="24"/>
  <c r="D189" i="24"/>
  <c r="E198" i="24"/>
  <c r="E176" i="24"/>
  <c r="G179" i="24"/>
  <c r="I199" i="24"/>
  <c r="K198" i="24"/>
  <c r="J183" i="24"/>
  <c r="D199" i="24"/>
  <c r="E179" i="24"/>
  <c r="F179" i="24"/>
  <c r="J199" i="24"/>
  <c r="G182" i="24"/>
  <c r="K185" i="24"/>
  <c r="D191" i="24"/>
  <c r="K179" i="24"/>
  <c r="J182" i="24"/>
  <c r="I175" i="24"/>
  <c r="D193" i="24"/>
  <c r="E182" i="24"/>
  <c r="I181" i="24"/>
  <c r="J198" i="24"/>
  <c r="AE21" i="31"/>
  <c r="W21" i="31"/>
  <c r="V21" i="31"/>
  <c r="AD21" i="31"/>
  <c r="N32" i="31"/>
  <c r="N34" i="31" s="1"/>
  <c r="T21" i="31"/>
  <c r="X21" i="31"/>
  <c r="O32" i="31"/>
  <c r="O34" i="31" s="1"/>
  <c r="S21" i="31"/>
  <c r="AC21" i="31"/>
  <c r="R21" i="31"/>
  <c r="Y21" i="31"/>
  <c r="Q21" i="31"/>
  <c r="P21" i="31"/>
  <c r="C43" i="31" s="1"/>
  <c r="U21" i="31"/>
  <c r="AA21" i="31"/>
  <c r="AB21" i="31"/>
  <c r="Z21" i="31"/>
  <c r="AF18" i="31"/>
  <c r="AG16" i="31"/>
  <c r="F3" i="43"/>
  <c r="D3" i="43"/>
  <c r="E3" i="43"/>
  <c r="G3" i="43"/>
  <c r="H3" i="43"/>
  <c r="I3" i="43"/>
  <c r="J3" i="43"/>
  <c r="K3" i="43"/>
  <c r="C175" i="24"/>
  <c r="AH175" i="24" s="1"/>
  <c r="C176" i="24"/>
  <c r="AH176" i="24" s="1"/>
  <c r="C177" i="24"/>
  <c r="AH177" i="24" s="1"/>
  <c r="C178" i="24"/>
  <c r="AH178" i="24" s="1"/>
  <c r="C179" i="24"/>
  <c r="AH179" i="24" s="1"/>
  <c r="C180" i="24"/>
  <c r="AH180" i="24" s="1"/>
  <c r="C181" i="24"/>
  <c r="AH181" i="24" s="1"/>
  <c r="C182" i="24"/>
  <c r="AH182" i="24" s="1"/>
  <c r="C183" i="24"/>
  <c r="AH183" i="24" s="1"/>
  <c r="C184" i="24"/>
  <c r="AH184" i="24" s="1"/>
  <c r="C185" i="24"/>
  <c r="AH185" i="24" s="1"/>
  <c r="C186" i="24"/>
  <c r="AH186" i="24" s="1"/>
  <c r="C187" i="24"/>
  <c r="AH187" i="24" s="1"/>
  <c r="C188" i="24"/>
  <c r="AH188" i="24" s="1"/>
  <c r="C189" i="24"/>
  <c r="AH189" i="24" s="1"/>
  <c r="C190" i="24"/>
  <c r="AH190" i="24" s="1"/>
  <c r="C191" i="24"/>
  <c r="AH191" i="24" s="1"/>
  <c r="C192" i="24"/>
  <c r="AH192" i="24" s="1"/>
  <c r="C193" i="24"/>
  <c r="AH193" i="24" s="1"/>
  <c r="C194" i="24"/>
  <c r="AH194" i="24" s="1"/>
  <c r="C195" i="24"/>
  <c r="AH195" i="24" s="1"/>
  <c r="C196" i="24"/>
  <c r="AH196" i="24" s="1"/>
  <c r="C197" i="24"/>
  <c r="AH197" i="24" s="1"/>
  <c r="C198" i="24"/>
  <c r="AH198" i="24" s="1"/>
  <c r="AH199" i="24"/>
  <c r="Z23" i="31" l="1"/>
  <c r="Z27" i="31" s="1"/>
  <c r="Z25" i="31"/>
  <c r="AC23" i="31"/>
  <c r="AC27" i="31" s="1"/>
  <c r="AC25" i="31"/>
  <c r="W23" i="31"/>
  <c r="W27" i="31" s="1"/>
  <c r="W25" i="31"/>
  <c r="AE23" i="31"/>
  <c r="AE27" i="31" s="1"/>
  <c r="AE25" i="31"/>
  <c r="AA23" i="31"/>
  <c r="AA27" i="31" s="1"/>
  <c r="AA25" i="31"/>
  <c r="U23" i="31"/>
  <c r="U27" i="31" s="1"/>
  <c r="U25" i="31"/>
  <c r="X23" i="31"/>
  <c r="X27" i="31" s="1"/>
  <c r="X25" i="31"/>
  <c r="P23" i="31"/>
  <c r="P27" i="31" s="1"/>
  <c r="C29" i="31" s="1"/>
  <c r="P25" i="31"/>
  <c r="C44" i="31" s="1"/>
  <c r="Y23" i="31"/>
  <c r="Y27" i="31" s="1"/>
  <c r="Y25" i="31"/>
  <c r="AD23" i="31"/>
  <c r="AD27" i="31" s="1"/>
  <c r="AD25" i="31"/>
  <c r="AB23" i="31"/>
  <c r="AB27" i="31" s="1"/>
  <c r="AB25" i="31"/>
  <c r="S23" i="31"/>
  <c r="S27" i="31" s="1"/>
  <c r="S25" i="31"/>
  <c r="T23" i="31"/>
  <c r="T27" i="31" s="1"/>
  <c r="T25" i="31"/>
  <c r="Q23" i="31"/>
  <c r="Q27" i="31" s="1"/>
  <c r="Q25" i="31"/>
  <c r="R23" i="31"/>
  <c r="R27" i="31" s="1"/>
  <c r="R25" i="31"/>
  <c r="V23" i="31"/>
  <c r="V27" i="31" s="1"/>
  <c r="V25" i="31"/>
  <c r="AF21" i="31"/>
  <c r="AG18" i="31"/>
  <c r="AH16" i="31"/>
  <c r="AH18" i="31" s="1"/>
  <c r="J37" i="24"/>
  <c r="J39" i="24" s="1"/>
  <c r="I37" i="24"/>
  <c r="I39" i="24" s="1"/>
  <c r="E37" i="24"/>
  <c r="E39" i="24" s="1"/>
  <c r="G37" i="24"/>
  <c r="G39" i="24" s="1"/>
  <c r="L3" i="43"/>
  <c r="L37" i="24"/>
  <c r="F37" i="24"/>
  <c r="H37" i="24"/>
  <c r="K37" i="24"/>
  <c r="K39" i="24" s="1"/>
  <c r="D37" i="24"/>
  <c r="D39" i="24" s="1"/>
  <c r="H39" i="24" l="1"/>
  <c r="O39" i="24"/>
  <c r="L39" i="24"/>
  <c r="S39" i="24"/>
  <c r="P30" i="31"/>
  <c r="P31" i="31" s="1"/>
  <c r="P32" i="31" s="1"/>
  <c r="P34" i="31" s="1"/>
  <c r="P35" i="31" s="1"/>
  <c r="AF23" i="31"/>
  <c r="AF27" i="31" s="1"/>
  <c r="AF25" i="31"/>
  <c r="F39" i="24"/>
  <c r="D106" i="24"/>
  <c r="AG21" i="31"/>
  <c r="AG25" i="31" s="1"/>
  <c r="C26" i="31" s="1"/>
  <c r="M3" i="43"/>
  <c r="N3" i="43"/>
  <c r="T23" i="24" l="1"/>
  <c r="T31" i="24"/>
  <c r="T13" i="24"/>
  <c r="T11" i="24"/>
  <c r="T14" i="24"/>
  <c r="T33" i="24"/>
  <c r="T24" i="24"/>
  <c r="T16" i="24"/>
  <c r="T17" i="24"/>
  <c r="T30" i="24"/>
  <c r="T12" i="24"/>
  <c r="T15" i="24"/>
  <c r="T32" i="24"/>
  <c r="T21" i="24"/>
  <c r="T35" i="24"/>
  <c r="T6" i="24"/>
  <c r="T18" i="24"/>
  <c r="T19" i="24"/>
  <c r="T8" i="24"/>
  <c r="T29" i="24"/>
  <c r="T9" i="24"/>
  <c r="T10" i="24"/>
  <c r="T36" i="24"/>
  <c r="T26" i="24"/>
  <c r="T27" i="24"/>
  <c r="T28" i="24"/>
  <c r="T25" i="24"/>
  <c r="T7" i="24"/>
  <c r="T22" i="24"/>
  <c r="T34" i="24"/>
  <c r="T20" i="24"/>
  <c r="T5" i="24"/>
  <c r="Q30" i="31"/>
  <c r="P15" i="24"/>
  <c r="G140" i="24" s="1"/>
  <c r="H170" i="24" s="1"/>
  <c r="H199" i="24" s="1"/>
  <c r="P5" i="24"/>
  <c r="G116" i="24" s="1"/>
  <c r="P17" i="24"/>
  <c r="G121" i="24" s="1"/>
  <c r="P9" i="24"/>
  <c r="P14" i="24"/>
  <c r="P29" i="24"/>
  <c r="G133" i="24" s="1"/>
  <c r="H163" i="24" s="1"/>
  <c r="H192" i="24" s="1"/>
  <c r="P13" i="24"/>
  <c r="P11" i="24"/>
  <c r="P19" i="24"/>
  <c r="G123" i="24" s="1"/>
  <c r="H153" i="24" s="1"/>
  <c r="H182" i="24" s="1"/>
  <c r="P30" i="24"/>
  <c r="G134" i="24" s="1"/>
  <c r="P35" i="24"/>
  <c r="P24" i="24"/>
  <c r="G128" i="24" s="1"/>
  <c r="H158" i="24" s="1"/>
  <c r="H187" i="24" s="1"/>
  <c r="P21" i="24"/>
  <c r="G125" i="24" s="1"/>
  <c r="H155" i="24" s="1"/>
  <c r="H184" i="24" s="1"/>
  <c r="P10" i="24"/>
  <c r="G120" i="24" s="1"/>
  <c r="P7" i="24"/>
  <c r="G118" i="24" s="1"/>
  <c r="H148" i="24" s="1"/>
  <c r="H177" i="24" s="1"/>
  <c r="P8" i="24"/>
  <c r="G119" i="24" s="1"/>
  <c r="H149" i="24" s="1"/>
  <c r="H178" i="24" s="1"/>
  <c r="P26" i="24"/>
  <c r="G130" i="24" s="1"/>
  <c r="H160" i="24" s="1"/>
  <c r="H189" i="24" s="1"/>
  <c r="P6" i="24"/>
  <c r="G117" i="24" s="1"/>
  <c r="H147" i="24" s="1"/>
  <c r="H176" i="24" s="1"/>
  <c r="P33" i="24"/>
  <c r="G137" i="24" s="1"/>
  <c r="H167" i="24" s="1"/>
  <c r="H196" i="24" s="1"/>
  <c r="P36" i="24"/>
  <c r="P31" i="24"/>
  <c r="G135" i="24" s="1"/>
  <c r="H165" i="24" s="1"/>
  <c r="H194" i="24" s="1"/>
  <c r="P25" i="24"/>
  <c r="G129" i="24" s="1"/>
  <c r="P28" i="24"/>
  <c r="P18" i="24"/>
  <c r="G122" i="24" s="1"/>
  <c r="H152" i="24" s="1"/>
  <c r="H181" i="24" s="1"/>
  <c r="P23" i="24"/>
  <c r="G127" i="24" s="1"/>
  <c r="H157" i="24" s="1"/>
  <c r="H186" i="24" s="1"/>
  <c r="P20" i="24"/>
  <c r="P32" i="24"/>
  <c r="G136" i="24" s="1"/>
  <c r="H166" i="24" s="1"/>
  <c r="H195" i="24" s="1"/>
  <c r="P27" i="24"/>
  <c r="G131" i="24" s="1"/>
  <c r="H161" i="24" s="1"/>
  <c r="H190" i="24" s="1"/>
  <c r="P16" i="24"/>
  <c r="P34" i="24"/>
  <c r="G138" i="24" s="1"/>
  <c r="H168" i="24" s="1"/>
  <c r="H197" i="24" s="1"/>
  <c r="P22" i="24"/>
  <c r="G126" i="24" s="1"/>
  <c r="H156" i="24" s="1"/>
  <c r="H185" i="24" s="1"/>
  <c r="P12" i="24"/>
  <c r="AH21" i="31"/>
  <c r="AG23" i="31"/>
  <c r="AG27" i="31" s="1"/>
  <c r="O3" i="43"/>
  <c r="G132" i="24" l="1"/>
  <c r="H162" i="24" s="1"/>
  <c r="H191" i="24" s="1"/>
  <c r="H151" i="24"/>
  <c r="H180" i="24" s="1"/>
  <c r="H5" i="43"/>
  <c r="H15" i="43"/>
  <c r="H11" i="43"/>
  <c r="H10" i="43"/>
  <c r="H6" i="43"/>
  <c r="R30" i="31"/>
  <c r="Q31" i="31"/>
  <c r="Q32" i="31" s="1"/>
  <c r="Q34" i="31" s="1"/>
  <c r="Q35" i="31" s="1"/>
  <c r="H26" i="43"/>
  <c r="H159" i="24"/>
  <c r="H188" i="24" s="1"/>
  <c r="H150" i="24"/>
  <c r="H179" i="24" s="1"/>
  <c r="H21" i="43"/>
  <c r="H24" i="43"/>
  <c r="G124" i="24"/>
  <c r="H154" i="24" s="1"/>
  <c r="H183" i="24" s="1"/>
  <c r="H146" i="24"/>
  <c r="H175" i="24" s="1"/>
  <c r="H28" i="43"/>
  <c r="T37" i="24"/>
  <c r="P37" i="24"/>
  <c r="H23" i="43"/>
  <c r="H13" i="43"/>
  <c r="H25" i="43"/>
  <c r="H164" i="24"/>
  <c r="H193" i="24" s="1"/>
  <c r="H18" i="43"/>
  <c r="H7" i="43"/>
  <c r="H14" i="43"/>
  <c r="H19" i="43"/>
  <c r="H16" i="43"/>
  <c r="G139" i="24"/>
  <c r="H169" i="24" s="1"/>
  <c r="H198" i="24" s="1"/>
  <c r="AH23" i="31"/>
  <c r="AH27" i="31" s="1"/>
  <c r="AI21" i="31"/>
  <c r="K118" i="24"/>
  <c r="K140" i="24"/>
  <c r="K116" i="24"/>
  <c r="K127" i="24"/>
  <c r="K123" i="24"/>
  <c r="K121" i="24"/>
  <c r="K131" i="24"/>
  <c r="K136" i="24"/>
  <c r="K134" i="24"/>
  <c r="K138" i="24"/>
  <c r="K120" i="24"/>
  <c r="K125" i="24"/>
  <c r="K126" i="24"/>
  <c r="K137" i="24"/>
  <c r="K135" i="24"/>
  <c r="K119" i="24"/>
  <c r="K117" i="24"/>
  <c r="K122" i="24"/>
  <c r="K133" i="24"/>
  <c r="K129" i="24"/>
  <c r="K130" i="24"/>
  <c r="K128" i="24"/>
  <c r="P3" i="43"/>
  <c r="H20" i="43" l="1"/>
  <c r="H12" i="43"/>
  <c r="H8" i="43"/>
  <c r="H17" i="43"/>
  <c r="H4" i="43"/>
  <c r="R31" i="31"/>
  <c r="R32" i="31" s="1"/>
  <c r="R34" i="31" s="1"/>
  <c r="R35" i="31" s="1"/>
  <c r="S30" i="31"/>
  <c r="G141" i="24"/>
  <c r="H9" i="43"/>
  <c r="H27" i="43"/>
  <c r="H22" i="43"/>
  <c r="L166" i="24"/>
  <c r="L195" i="24" s="1"/>
  <c r="L158" i="24"/>
  <c r="L187" i="24" s="1"/>
  <c r="L147" i="24"/>
  <c r="L176" i="24" s="1"/>
  <c r="L149" i="24"/>
  <c r="L178" i="24" s="1"/>
  <c r="L153" i="24"/>
  <c r="L182" i="24" s="1"/>
  <c r="L160" i="24"/>
  <c r="L189" i="24" s="1"/>
  <c r="L165" i="24"/>
  <c r="L194" i="24" s="1"/>
  <c r="L148" i="24"/>
  <c r="L177" i="24" s="1"/>
  <c r="L152" i="24"/>
  <c r="L181" i="24" s="1"/>
  <c r="L161" i="24"/>
  <c r="L190" i="24" s="1"/>
  <c r="L168" i="24"/>
  <c r="L197" i="24" s="1"/>
  <c r="L167" i="24"/>
  <c r="L196" i="24" s="1"/>
  <c r="L157" i="24"/>
  <c r="L186" i="24" s="1"/>
  <c r="L156" i="24"/>
  <c r="L185" i="24" s="1"/>
  <c r="L163" i="24"/>
  <c r="L192" i="24" s="1"/>
  <c r="L155" i="24"/>
  <c r="L184" i="24" s="1"/>
  <c r="L170" i="24"/>
  <c r="L199" i="24" s="1"/>
  <c r="L150" i="24"/>
  <c r="L179" i="24" s="1"/>
  <c r="L151" i="24"/>
  <c r="L180" i="24" s="1"/>
  <c r="L164" i="24"/>
  <c r="L193" i="24" s="1"/>
  <c r="L159" i="24"/>
  <c r="L188" i="24" s="1"/>
  <c r="L146" i="24"/>
  <c r="L175" i="24" s="1"/>
  <c r="K132" i="24"/>
  <c r="K124" i="24"/>
  <c r="K139" i="24"/>
  <c r="AJ21" i="31"/>
  <c r="AI23" i="31"/>
  <c r="AI27" i="31" s="1"/>
  <c r="Q3" i="43"/>
  <c r="L15" i="43" l="1"/>
  <c r="L19" i="43"/>
  <c r="L21" i="43"/>
  <c r="L17" i="43"/>
  <c r="L14" i="43"/>
  <c r="L18" i="43"/>
  <c r="L10" i="43"/>
  <c r="L23" i="43"/>
  <c r="L11" i="43"/>
  <c r="L16" i="43"/>
  <c r="L24" i="43"/>
  <c r="L13" i="43"/>
  <c r="L22" i="43"/>
  <c r="L7" i="43"/>
  <c r="L8" i="43"/>
  <c r="L6" i="43"/>
  <c r="L4" i="43"/>
  <c r="L25" i="43"/>
  <c r="L9" i="43"/>
  <c r="L26" i="43"/>
  <c r="L5" i="43"/>
  <c r="H29" i="43"/>
  <c r="T30" i="31"/>
  <c r="S31" i="31"/>
  <c r="S32" i="31" s="1"/>
  <c r="S34" i="31" s="1"/>
  <c r="S35" i="31" s="1"/>
  <c r="L154" i="24"/>
  <c r="L183" i="24" s="1"/>
  <c r="L162" i="24"/>
  <c r="L191" i="24" s="1"/>
  <c r="K141" i="24"/>
  <c r="L169" i="24"/>
  <c r="L198" i="24" s="1"/>
  <c r="AK21" i="31"/>
  <c r="AJ23" i="31"/>
  <c r="AJ27" i="31" s="1"/>
  <c r="L28" i="43"/>
  <c r="R3" i="43"/>
  <c r="L27" i="43" l="1"/>
  <c r="U30" i="31"/>
  <c r="T31" i="31"/>
  <c r="T32" i="31" s="1"/>
  <c r="T34" i="31" s="1"/>
  <c r="T35" i="31" s="1"/>
  <c r="AL21" i="31"/>
  <c r="AK23" i="31"/>
  <c r="AK27" i="31" s="1"/>
  <c r="L12" i="43"/>
  <c r="L20" i="43"/>
  <c r="S3" i="43"/>
  <c r="U31" i="31" l="1"/>
  <c r="U32" i="31" s="1"/>
  <c r="U34" i="31" s="1"/>
  <c r="U35" i="31" s="1"/>
  <c r="V30" i="31"/>
  <c r="AM21" i="31"/>
  <c r="AL23" i="31"/>
  <c r="AL27" i="31" s="1"/>
  <c r="L29" i="43"/>
  <c r="T3" i="43"/>
  <c r="W30" i="31" l="1"/>
  <c r="V31" i="31"/>
  <c r="V32" i="31" s="1"/>
  <c r="V34" i="31" s="1"/>
  <c r="V35" i="31" s="1"/>
  <c r="AN21" i="31"/>
  <c r="AN23" i="31" s="1"/>
  <c r="AN27" i="31" s="1"/>
  <c r="AM23" i="31"/>
  <c r="AM27" i="31" s="1"/>
  <c r="U3" i="43"/>
  <c r="X30" i="31" l="1"/>
  <c r="W31" i="31"/>
  <c r="W32" i="31" s="1"/>
  <c r="W34" i="31" s="1"/>
  <c r="W35" i="31" s="1"/>
  <c r="V3" i="43"/>
  <c r="Y30" i="31" l="1"/>
  <c r="X31" i="31"/>
  <c r="X32" i="31" s="1"/>
  <c r="X34" i="31" s="1"/>
  <c r="X35" i="31" s="1"/>
  <c r="W3" i="43"/>
  <c r="Y31" i="31" l="1"/>
  <c r="Y32" i="31" s="1"/>
  <c r="Y34" i="31" s="1"/>
  <c r="Y35" i="31" s="1"/>
  <c r="Z30" i="31"/>
  <c r="AA30" i="31" l="1"/>
  <c r="Z31" i="31"/>
  <c r="Z32" i="31" s="1"/>
  <c r="Z34" i="31" s="1"/>
  <c r="Z35" i="31" s="1"/>
  <c r="X3" i="43"/>
  <c r="AA31" i="31" l="1"/>
  <c r="AA32" i="31" s="1"/>
  <c r="AA34" i="31" s="1"/>
  <c r="AA35" i="31" s="1"/>
  <c r="AB30" i="31"/>
  <c r="Y3" i="43"/>
  <c r="AC30" i="31" l="1"/>
  <c r="AB31" i="31"/>
  <c r="AB32" i="31" s="1"/>
  <c r="AB34" i="31" s="1"/>
  <c r="AB35" i="31" s="1"/>
  <c r="Z3" i="43"/>
  <c r="AC31" i="31" l="1"/>
  <c r="AC32" i="31" s="1"/>
  <c r="AC34" i="31" s="1"/>
  <c r="AC35" i="31" s="1"/>
  <c r="AD30" i="31"/>
  <c r="AA3" i="43"/>
  <c r="AE30" i="31" l="1"/>
  <c r="AD31" i="31"/>
  <c r="AD32" i="31" s="1"/>
  <c r="AD34" i="31" s="1"/>
  <c r="AD35" i="31" s="1"/>
  <c r="AB3" i="43"/>
  <c r="AE31" i="31" l="1"/>
  <c r="AE32" i="31" s="1"/>
  <c r="AE34" i="31" s="1"/>
  <c r="AE35" i="31" s="1"/>
  <c r="AF30" i="31"/>
  <c r="AC3" i="43"/>
  <c r="AF31" i="31" l="1"/>
  <c r="AF32" i="31" s="1"/>
  <c r="AF34" i="31" s="1"/>
  <c r="AF35" i="31" s="1"/>
  <c r="AG30" i="31"/>
  <c r="AD3" i="43"/>
  <c r="AH30" i="31" l="1"/>
  <c r="AG31" i="31"/>
  <c r="AG32" i="31" s="1"/>
  <c r="AG34" i="31" s="1"/>
  <c r="AG35" i="31" s="1"/>
  <c r="AF3" i="43"/>
  <c r="AE3" i="43"/>
  <c r="AG3" i="43"/>
  <c r="AI30" i="31" l="1"/>
  <c r="AH31" i="31"/>
  <c r="AH32" i="31" s="1"/>
  <c r="AH34" i="31" s="1"/>
  <c r="AH35" i="31" s="1"/>
  <c r="AJ30" i="31" l="1"/>
  <c r="AI31" i="31"/>
  <c r="AI32" i="31" s="1"/>
  <c r="AI34" i="31" s="1"/>
  <c r="AI35" i="31" s="1"/>
  <c r="AK30" i="31" l="1"/>
  <c r="AJ31" i="31"/>
  <c r="AJ32" i="31" s="1"/>
  <c r="AJ34" i="31" s="1"/>
  <c r="AJ35" i="31" s="1"/>
  <c r="L128" i="24"/>
  <c r="L138" i="24"/>
  <c r="L117" i="24"/>
  <c r="L122" i="24"/>
  <c r="L125" i="24"/>
  <c r="L118" i="24"/>
  <c r="L135" i="24"/>
  <c r="L129" i="24"/>
  <c r="L116" i="24"/>
  <c r="L119" i="24"/>
  <c r="L130" i="24"/>
  <c r="L134" i="24"/>
  <c r="L120" i="24"/>
  <c r="L136" i="24"/>
  <c r="L121" i="24"/>
  <c r="L126" i="24"/>
  <c r="L131" i="24"/>
  <c r="L137" i="24"/>
  <c r="L123" i="24"/>
  <c r="L127" i="24"/>
  <c r="L133" i="24"/>
  <c r="AL30" i="31" l="1"/>
  <c r="AK31" i="31"/>
  <c r="AK32" i="31" s="1"/>
  <c r="AK34" i="31" s="1"/>
  <c r="AK35" i="31" s="1"/>
  <c r="M153" i="24"/>
  <c r="M182" i="24" s="1"/>
  <c r="M165" i="24"/>
  <c r="M194" i="24" s="1"/>
  <c r="M161" i="24"/>
  <c r="M190" i="24" s="1"/>
  <c r="M148" i="24"/>
  <c r="M177" i="24" s="1"/>
  <c r="M158" i="24"/>
  <c r="M187" i="24" s="1"/>
  <c r="M157" i="24"/>
  <c r="M186" i="24" s="1"/>
  <c r="M166" i="24"/>
  <c r="M195" i="24" s="1"/>
  <c r="M147" i="24"/>
  <c r="M176" i="24" s="1"/>
  <c r="M167" i="24"/>
  <c r="M196" i="24" s="1"/>
  <c r="M168" i="24"/>
  <c r="M197" i="24" s="1"/>
  <c r="M160" i="24"/>
  <c r="M189" i="24" s="1"/>
  <c r="M149" i="24"/>
  <c r="M178" i="24" s="1"/>
  <c r="M152" i="24"/>
  <c r="M181" i="24" s="1"/>
  <c r="M156" i="24"/>
  <c r="M185" i="24" s="1"/>
  <c r="M163" i="24"/>
  <c r="M192" i="24" s="1"/>
  <c r="M155" i="24"/>
  <c r="M184" i="24" s="1"/>
  <c r="M146" i="24"/>
  <c r="M175" i="24" s="1"/>
  <c r="M151" i="24"/>
  <c r="M180" i="24" s="1"/>
  <c r="M159" i="24"/>
  <c r="M188" i="24" s="1"/>
  <c r="M150" i="24"/>
  <c r="M179" i="24" s="1"/>
  <c r="M164" i="24"/>
  <c r="M193" i="24" s="1"/>
  <c r="L124" i="24"/>
  <c r="L139" i="24"/>
  <c r="L140" i="24"/>
  <c r="L132" i="24"/>
  <c r="M8" i="43" l="1"/>
  <c r="M11" i="43"/>
  <c r="M13" i="43"/>
  <c r="M15" i="43"/>
  <c r="M16" i="43"/>
  <c r="AM30" i="31"/>
  <c r="AL31" i="31"/>
  <c r="AL32" i="31" s="1"/>
  <c r="AL34" i="31" s="1"/>
  <c r="AL35" i="31" s="1"/>
  <c r="M162" i="24"/>
  <c r="M191" i="24" s="1"/>
  <c r="M170" i="24"/>
  <c r="M199" i="24" s="1"/>
  <c r="M169" i="24"/>
  <c r="M198" i="24" s="1"/>
  <c r="M154" i="24"/>
  <c r="M183" i="24" s="1"/>
  <c r="L141" i="24"/>
  <c r="M5" i="43"/>
  <c r="M17" i="43"/>
  <c r="M7" i="43"/>
  <c r="M24" i="43"/>
  <c r="M19" i="43"/>
  <c r="M14" i="43"/>
  <c r="M10" i="43"/>
  <c r="M6" i="43"/>
  <c r="M9" i="43"/>
  <c r="M26" i="43"/>
  <c r="M23" i="43"/>
  <c r="M22" i="43"/>
  <c r="M25" i="43"/>
  <c r="M21" i="43"/>
  <c r="M4" i="43"/>
  <c r="M18" i="43"/>
  <c r="M28" i="43" l="1"/>
  <c r="M20" i="43"/>
  <c r="AM31" i="31"/>
  <c r="AM32" i="31" s="1"/>
  <c r="AM34" i="31" s="1"/>
  <c r="AM35" i="31" s="1"/>
  <c r="AN30" i="31"/>
  <c r="AN31" i="31" s="1"/>
  <c r="AN32" i="31" s="1"/>
  <c r="M27" i="43"/>
  <c r="M12" i="43"/>
  <c r="M131" i="24"/>
  <c r="M137" i="24"/>
  <c r="M125" i="24"/>
  <c r="M118" i="24"/>
  <c r="M140" i="24"/>
  <c r="M121" i="24"/>
  <c r="M126" i="24"/>
  <c r="M136" i="24"/>
  <c r="M120" i="24"/>
  <c r="M138" i="24"/>
  <c r="M127" i="24"/>
  <c r="M116" i="24"/>
  <c r="M128" i="24"/>
  <c r="M117" i="24"/>
  <c r="M119" i="24"/>
  <c r="M134" i="24"/>
  <c r="M123" i="24"/>
  <c r="M122" i="24"/>
  <c r="M129" i="24"/>
  <c r="M133" i="24"/>
  <c r="M135" i="24"/>
  <c r="M130" i="24"/>
  <c r="C33" i="31" l="1"/>
  <c r="AN34" i="31"/>
  <c r="AN35" i="31" s="1"/>
  <c r="C36" i="31" s="1"/>
  <c r="D77" i="24" s="1"/>
  <c r="N163" i="24"/>
  <c r="N192" i="24" s="1"/>
  <c r="N155" i="24"/>
  <c r="N184" i="24" s="1"/>
  <c r="N160" i="24"/>
  <c r="N189" i="24" s="1"/>
  <c r="N152" i="24"/>
  <c r="N181" i="24" s="1"/>
  <c r="N170" i="24"/>
  <c r="N199" i="24" s="1"/>
  <c r="N157" i="24"/>
  <c r="N186" i="24" s="1"/>
  <c r="N153" i="24"/>
  <c r="N182" i="24" s="1"/>
  <c r="N168" i="24"/>
  <c r="N197" i="24" s="1"/>
  <c r="N165" i="24"/>
  <c r="N194" i="24" s="1"/>
  <c r="N148" i="24"/>
  <c r="N177" i="24" s="1"/>
  <c r="N166" i="24"/>
  <c r="N195" i="24" s="1"/>
  <c r="N167" i="24"/>
  <c r="N196" i="24" s="1"/>
  <c r="N149" i="24"/>
  <c r="N178" i="24" s="1"/>
  <c r="N147" i="24"/>
  <c r="N176" i="24" s="1"/>
  <c r="N158" i="24"/>
  <c r="N187" i="24" s="1"/>
  <c r="N156" i="24"/>
  <c r="N185" i="24" s="1"/>
  <c r="N161" i="24"/>
  <c r="N190" i="24" s="1"/>
  <c r="N164" i="24"/>
  <c r="N193" i="24" s="1"/>
  <c r="N150" i="24"/>
  <c r="N179" i="24" s="1"/>
  <c r="N159" i="24"/>
  <c r="N188" i="24" s="1"/>
  <c r="N151" i="24"/>
  <c r="N180" i="24" s="1"/>
  <c r="N146" i="24"/>
  <c r="N175" i="24" s="1"/>
  <c r="M139" i="24"/>
  <c r="M132" i="24"/>
  <c r="M124" i="24"/>
  <c r="M29" i="43"/>
  <c r="N17" i="43" l="1"/>
  <c r="N7" i="43"/>
  <c r="N8" i="43"/>
  <c r="N10" i="43"/>
  <c r="N24" i="43"/>
  <c r="N19" i="43"/>
  <c r="N14" i="43"/>
  <c r="N4" i="43"/>
  <c r="N16" i="43"/>
  <c r="N11" i="43"/>
  <c r="N25" i="43"/>
  <c r="N18" i="43"/>
  <c r="N22" i="43"/>
  <c r="N6" i="43"/>
  <c r="N13" i="43"/>
  <c r="N23" i="43"/>
  <c r="N21" i="43"/>
  <c r="N26" i="43"/>
  <c r="N9" i="43"/>
  <c r="N5" i="43"/>
  <c r="N15" i="43"/>
  <c r="N154" i="24"/>
  <c r="N183" i="24" s="1"/>
  <c r="N162" i="24"/>
  <c r="N191" i="24" s="1"/>
  <c r="N169" i="24"/>
  <c r="N198" i="24" s="1"/>
  <c r="M141" i="24"/>
  <c r="M30" i="43"/>
  <c r="H30" i="43"/>
  <c r="N28" i="43"/>
  <c r="N20" i="43" l="1"/>
  <c r="N27" i="43"/>
  <c r="N12" i="43"/>
  <c r="N29" i="43" l="1"/>
  <c r="N30" i="43" s="1"/>
  <c r="N134" i="24"/>
  <c r="N140" i="24"/>
  <c r="N123" i="24"/>
  <c r="N129" i="24"/>
  <c r="N120" i="24"/>
  <c r="N132" i="24"/>
  <c r="N126" i="24"/>
  <c r="N127" i="24"/>
  <c r="N122" i="24"/>
  <c r="N121" i="24"/>
  <c r="N128" i="24"/>
  <c r="N135" i="24"/>
  <c r="N138" i="24"/>
  <c r="N133" i="24"/>
  <c r="N137" i="24"/>
  <c r="N136" i="24"/>
  <c r="N116" i="24"/>
  <c r="N119" i="24"/>
  <c r="N118" i="24"/>
  <c r="N117" i="24"/>
  <c r="N130" i="24"/>
  <c r="N131" i="24"/>
  <c r="N125" i="24"/>
  <c r="N124" i="24" l="1"/>
  <c r="O154" i="24" s="1"/>
  <c r="O183" i="24" s="1"/>
  <c r="O162" i="24"/>
  <c r="O191" i="24" s="1"/>
  <c r="O148" i="24"/>
  <c r="O177" i="24" s="1"/>
  <c r="O165" i="24"/>
  <c r="O194" i="24" s="1"/>
  <c r="O147" i="24"/>
  <c r="O176" i="24" s="1"/>
  <c r="O166" i="24"/>
  <c r="O195" i="24" s="1"/>
  <c r="O153" i="24"/>
  <c r="O182" i="24" s="1"/>
  <c r="O168" i="24"/>
  <c r="O197" i="24" s="1"/>
  <c r="O156" i="24"/>
  <c r="O185" i="24" s="1"/>
  <c r="O149" i="24"/>
  <c r="O178" i="24" s="1"/>
  <c r="O160" i="24"/>
  <c r="O189" i="24" s="1"/>
  <c r="O167" i="24"/>
  <c r="O196" i="24" s="1"/>
  <c r="O152" i="24"/>
  <c r="O181" i="24" s="1"/>
  <c r="O170" i="24"/>
  <c r="O199" i="24" s="1"/>
  <c r="O155" i="24"/>
  <c r="O184" i="24" s="1"/>
  <c r="O157" i="24"/>
  <c r="O186" i="24" s="1"/>
  <c r="O161" i="24"/>
  <c r="O190" i="24" s="1"/>
  <c r="O158" i="24"/>
  <c r="O187" i="24" s="1"/>
  <c r="O163" i="24"/>
  <c r="O192" i="24" s="1"/>
  <c r="O151" i="24"/>
  <c r="O180" i="24" s="1"/>
  <c r="O159" i="24"/>
  <c r="O188" i="24" s="1"/>
  <c r="O150" i="24"/>
  <c r="O179" i="24" s="1"/>
  <c r="O146" i="24"/>
  <c r="O175" i="24" s="1"/>
  <c r="O164" i="24"/>
  <c r="O193" i="24" s="1"/>
  <c r="N139" i="24"/>
  <c r="O6" i="43"/>
  <c r="O10" i="43" l="1"/>
  <c r="O16" i="43"/>
  <c r="O7" i="43"/>
  <c r="O19" i="43"/>
  <c r="O24" i="43"/>
  <c r="O17" i="43"/>
  <c r="O5" i="43"/>
  <c r="O9" i="43"/>
  <c r="O23" i="43"/>
  <c r="O18" i="43"/>
  <c r="O22" i="43"/>
  <c r="O15" i="43"/>
  <c r="O25" i="43"/>
  <c r="O21" i="43"/>
  <c r="O14" i="43"/>
  <c r="O4" i="43"/>
  <c r="O26" i="43"/>
  <c r="O8" i="43"/>
  <c r="O13" i="43"/>
  <c r="O11" i="43"/>
  <c r="N141" i="24"/>
  <c r="O169" i="24"/>
  <c r="O198" i="24" s="1"/>
  <c r="O12" i="43"/>
  <c r="O20" i="43"/>
  <c r="O28" i="43"/>
  <c r="O27" i="43" l="1"/>
  <c r="O29" i="43" l="1"/>
  <c r="O30" i="43" s="1"/>
  <c r="F106" i="24"/>
  <c r="G106" i="24" s="1"/>
  <c r="O124" i="24" l="1"/>
  <c r="F102" i="24"/>
  <c r="O137" i="24"/>
  <c r="F105" i="24"/>
  <c r="O140" i="24"/>
  <c r="F96" i="24"/>
  <c r="O131" i="24"/>
  <c r="F101" i="24"/>
  <c r="P101" i="24" s="1"/>
  <c r="O136" i="24"/>
  <c r="O139" i="24"/>
  <c r="F91" i="24"/>
  <c r="O126" i="24"/>
  <c r="F90" i="24"/>
  <c r="P90" i="24" s="1"/>
  <c r="O125" i="24"/>
  <c r="F93" i="24"/>
  <c r="O128" i="24"/>
  <c r="F83" i="24"/>
  <c r="O118" i="24"/>
  <c r="F103" i="24"/>
  <c r="O138" i="24"/>
  <c r="F94" i="24"/>
  <c r="O129" i="24"/>
  <c r="F84" i="24"/>
  <c r="O119" i="24"/>
  <c r="F88" i="24"/>
  <c r="P88" i="24" s="1"/>
  <c r="O123" i="24"/>
  <c r="F85" i="24"/>
  <c r="O120" i="24"/>
  <c r="F98" i="24"/>
  <c r="P98" i="24" s="1"/>
  <c r="O133" i="24"/>
  <c r="F82" i="24"/>
  <c r="P82" i="24" s="1"/>
  <c r="O117" i="24"/>
  <c r="F92" i="24"/>
  <c r="O127" i="24"/>
  <c r="F99" i="24"/>
  <c r="P99" i="24" s="1"/>
  <c r="O134" i="24"/>
  <c r="F87" i="24"/>
  <c r="P87" i="24" s="1"/>
  <c r="O122" i="24"/>
  <c r="F81" i="24"/>
  <c r="P81" i="24" s="1"/>
  <c r="O116" i="24"/>
  <c r="O132" i="24"/>
  <c r="F100" i="24"/>
  <c r="P100" i="24" s="1"/>
  <c r="O135" i="24"/>
  <c r="F95" i="24"/>
  <c r="O130" i="24"/>
  <c r="F86" i="24"/>
  <c r="P86" i="24" s="1"/>
  <c r="O121" i="24"/>
  <c r="F97" i="24"/>
  <c r="F89" i="24"/>
  <c r="F104" i="24"/>
  <c r="M84" i="24" l="1"/>
  <c r="P84" i="24"/>
  <c r="M94" i="24"/>
  <c r="P94" i="24"/>
  <c r="H95" i="24"/>
  <c r="P95" i="24"/>
  <c r="G105" i="24"/>
  <c r="P105" i="24"/>
  <c r="M97" i="24"/>
  <c r="P97" i="24"/>
  <c r="M93" i="24"/>
  <c r="P93" i="24"/>
  <c r="M96" i="24"/>
  <c r="P96" i="24"/>
  <c r="M85" i="24"/>
  <c r="P85" i="24"/>
  <c r="M103" i="24"/>
  <c r="P103" i="24"/>
  <c r="M91" i="24"/>
  <c r="P91" i="24"/>
  <c r="M104" i="24"/>
  <c r="P104" i="24"/>
  <c r="M102" i="24"/>
  <c r="P102" i="24"/>
  <c r="M89" i="24"/>
  <c r="P89" i="24"/>
  <c r="M92" i="24"/>
  <c r="P92" i="24"/>
  <c r="M83" i="24"/>
  <c r="P83" i="24"/>
  <c r="H102" i="24"/>
  <c r="G102" i="24"/>
  <c r="H103" i="24"/>
  <c r="H94" i="24"/>
  <c r="G94" i="24"/>
  <c r="G91" i="24"/>
  <c r="P147" i="24"/>
  <c r="P176" i="24" s="1"/>
  <c r="P160" i="24"/>
  <c r="P189" i="24" s="1"/>
  <c r="P170" i="24"/>
  <c r="P199" i="24" s="1"/>
  <c r="G103" i="24"/>
  <c r="P168" i="24"/>
  <c r="P197" i="24" s="1"/>
  <c r="P156" i="24"/>
  <c r="P185" i="24" s="1"/>
  <c r="P163" i="24"/>
  <c r="P192" i="24" s="1"/>
  <c r="P167" i="24"/>
  <c r="P196" i="24" s="1"/>
  <c r="P149" i="24"/>
  <c r="P178" i="24" s="1"/>
  <c r="P161" i="24"/>
  <c r="P190" i="24" s="1"/>
  <c r="P152" i="24"/>
  <c r="P181" i="24" s="1"/>
  <c r="P155" i="24"/>
  <c r="P184" i="24" s="1"/>
  <c r="P165" i="24"/>
  <c r="P194" i="24" s="1"/>
  <c r="H85" i="24"/>
  <c r="H91" i="24"/>
  <c r="P157" i="24"/>
  <c r="P186" i="24" s="1"/>
  <c r="P153" i="24"/>
  <c r="P182" i="24" s="1"/>
  <c r="P148" i="24"/>
  <c r="P177" i="24" s="1"/>
  <c r="P169" i="24"/>
  <c r="P198" i="24" s="1"/>
  <c r="P158" i="24"/>
  <c r="P187" i="24" s="1"/>
  <c r="P162" i="24"/>
  <c r="P191" i="24" s="1"/>
  <c r="P166" i="24"/>
  <c r="P195" i="24" s="1"/>
  <c r="P154" i="24"/>
  <c r="P183" i="24" s="1"/>
  <c r="H81" i="24"/>
  <c r="M81" i="24"/>
  <c r="G86" i="24"/>
  <c r="M86" i="24"/>
  <c r="P164" i="24"/>
  <c r="P193" i="24" s="1"/>
  <c r="G99" i="24"/>
  <c r="M99" i="24"/>
  <c r="G101" i="24"/>
  <c r="M101" i="24"/>
  <c r="G82" i="24"/>
  <c r="M82" i="24"/>
  <c r="G98" i="24"/>
  <c r="M98" i="24"/>
  <c r="G90" i="24"/>
  <c r="M90" i="24"/>
  <c r="G95" i="24"/>
  <c r="M95" i="24"/>
  <c r="H105" i="24"/>
  <c r="M105" i="24"/>
  <c r="G85" i="24"/>
  <c r="H100" i="24"/>
  <c r="M100" i="24"/>
  <c r="P146" i="24"/>
  <c r="P175" i="24" s="1"/>
  <c r="P151" i="24"/>
  <c r="P180" i="24" s="1"/>
  <c r="P159" i="24"/>
  <c r="P188" i="24" s="1"/>
  <c r="G87" i="24"/>
  <c r="M87" i="24"/>
  <c r="P150" i="24"/>
  <c r="P179" i="24" s="1"/>
  <c r="G88" i="24"/>
  <c r="M88" i="24"/>
  <c r="H87" i="24"/>
  <c r="H101" i="24"/>
  <c r="H86" i="24"/>
  <c r="H82" i="24"/>
  <c r="H90" i="24"/>
  <c r="H98" i="24"/>
  <c r="H88" i="24"/>
  <c r="G81" i="24"/>
  <c r="G84" i="24"/>
  <c r="G100" i="24"/>
  <c r="H99" i="24"/>
  <c r="G96" i="24"/>
  <c r="H84" i="24"/>
  <c r="H96" i="24"/>
  <c r="H83" i="24"/>
  <c r="H93" i="24"/>
  <c r="H92" i="24"/>
  <c r="O141" i="24"/>
  <c r="G83" i="24"/>
  <c r="G93" i="24"/>
  <c r="G92" i="24"/>
  <c r="H104" i="24"/>
  <c r="G104" i="24"/>
  <c r="H89" i="24"/>
  <c r="G89" i="24"/>
  <c r="H97" i="24"/>
  <c r="G97" i="24"/>
  <c r="I103" i="24" l="1"/>
  <c r="O103" i="24"/>
  <c r="Q103" i="24" s="1"/>
  <c r="R103" i="24" s="1"/>
  <c r="L103" i="24" s="1"/>
  <c r="I105" i="24"/>
  <c r="O105" i="24"/>
  <c r="Q105" i="24" s="1"/>
  <c r="R105" i="24" s="1"/>
  <c r="L105" i="24" s="1"/>
  <c r="I86" i="24"/>
  <c r="J86" i="24" s="1"/>
  <c r="O86" i="24"/>
  <c r="Q86" i="24" s="1"/>
  <c r="R86" i="24" s="1"/>
  <c r="L86" i="24" s="1"/>
  <c r="J105" i="24"/>
  <c r="I97" i="24"/>
  <c r="J97" i="24" s="1"/>
  <c r="O97" i="24"/>
  <c r="Q97" i="24" s="1"/>
  <c r="R97" i="24" s="1"/>
  <c r="L97" i="24" s="1"/>
  <c r="I91" i="24"/>
  <c r="O91" i="24"/>
  <c r="Q91" i="24" s="1"/>
  <c r="R91" i="24" s="1"/>
  <c r="L91" i="24" s="1"/>
  <c r="I104" i="24"/>
  <c r="K104" i="24" s="1"/>
  <c r="O104" i="24"/>
  <c r="Q104" i="24" s="1"/>
  <c r="R104" i="24" s="1"/>
  <c r="L104" i="24" s="1"/>
  <c r="I88" i="24"/>
  <c r="K88" i="24" s="1"/>
  <c r="O88" i="24"/>
  <c r="Q88" i="24" s="1"/>
  <c r="R88" i="24" s="1"/>
  <c r="L88" i="24" s="1"/>
  <c r="I85" i="24"/>
  <c r="J85" i="24" s="1"/>
  <c r="O85" i="24"/>
  <c r="Q85" i="24" s="1"/>
  <c r="R85" i="24" s="1"/>
  <c r="L85" i="24" s="1"/>
  <c r="I98" i="24"/>
  <c r="O98" i="24"/>
  <c r="Q98" i="24" s="1"/>
  <c r="R98" i="24" s="1"/>
  <c r="L98" i="24" s="1"/>
  <c r="I92" i="24"/>
  <c r="J92" i="24" s="1"/>
  <c r="O92" i="24"/>
  <c r="Q92" i="24" s="1"/>
  <c r="R92" i="24" s="1"/>
  <c r="L92" i="24" s="1"/>
  <c r="I93" i="24"/>
  <c r="J93" i="24" s="1"/>
  <c r="O93" i="24"/>
  <c r="Q93" i="24" s="1"/>
  <c r="R93" i="24" s="1"/>
  <c r="L93" i="24" s="1"/>
  <c r="I87" i="24"/>
  <c r="K87" i="24" s="1"/>
  <c r="O87" i="24"/>
  <c r="Q87" i="24" s="1"/>
  <c r="R87" i="24" s="1"/>
  <c r="L87" i="24" s="1"/>
  <c r="I95" i="24"/>
  <c r="K95" i="24" s="1"/>
  <c r="O95" i="24"/>
  <c r="Q95" i="24" s="1"/>
  <c r="R95" i="24" s="1"/>
  <c r="L95" i="24" s="1"/>
  <c r="I101" i="24"/>
  <c r="K101" i="24" s="1"/>
  <c r="O101" i="24"/>
  <c r="Q101" i="24" s="1"/>
  <c r="R101" i="24" s="1"/>
  <c r="L101" i="24" s="1"/>
  <c r="I94" i="24"/>
  <c r="K94" i="24" s="1"/>
  <c r="O94" i="24"/>
  <c r="Q94" i="24" s="1"/>
  <c r="R94" i="24" s="1"/>
  <c r="L94" i="24" s="1"/>
  <c r="I89" i="24"/>
  <c r="J89" i="24" s="1"/>
  <c r="O89" i="24"/>
  <c r="Q89" i="24" s="1"/>
  <c r="R89" i="24" s="1"/>
  <c r="L89" i="24" s="1"/>
  <c r="I84" i="24"/>
  <c r="O84" i="24"/>
  <c r="Q84" i="24" s="1"/>
  <c r="R84" i="24" s="1"/>
  <c r="L84" i="24" s="1"/>
  <c r="I102" i="24"/>
  <c r="J102" i="24" s="1"/>
  <c r="O102" i="24"/>
  <c r="Q102" i="24" s="1"/>
  <c r="R102" i="24" s="1"/>
  <c r="L102" i="24" s="1"/>
  <c r="I96" i="24"/>
  <c r="K96" i="24" s="1"/>
  <c r="O96" i="24"/>
  <c r="Q96" i="24" s="1"/>
  <c r="R96" i="24" s="1"/>
  <c r="L96" i="24" s="1"/>
  <c r="I82" i="24"/>
  <c r="J82" i="24" s="1"/>
  <c r="O82" i="24"/>
  <c r="Q82" i="24" s="1"/>
  <c r="R82" i="24" s="1"/>
  <c r="L82" i="24" s="1"/>
  <c r="I83" i="24"/>
  <c r="O83" i="24"/>
  <c r="Q83" i="24" s="1"/>
  <c r="R83" i="24" s="1"/>
  <c r="L83" i="24" s="1"/>
  <c r="I100" i="24"/>
  <c r="J100" i="24" s="1"/>
  <c r="O100" i="24"/>
  <c r="Q100" i="24" s="1"/>
  <c r="R100" i="24" s="1"/>
  <c r="L100" i="24" s="1"/>
  <c r="I81" i="24"/>
  <c r="J81" i="24" s="1"/>
  <c r="O81" i="24"/>
  <c r="Q81" i="24" s="1"/>
  <c r="R81" i="24" s="1"/>
  <c r="L81" i="24" s="1"/>
  <c r="I90" i="24"/>
  <c r="K90" i="24" s="1"/>
  <c r="O90" i="24"/>
  <c r="Q90" i="24" s="1"/>
  <c r="R90" i="24" s="1"/>
  <c r="L90" i="24" s="1"/>
  <c r="I99" i="24"/>
  <c r="O99" i="24"/>
  <c r="Q99" i="24" s="1"/>
  <c r="R99" i="24" s="1"/>
  <c r="L99" i="24" s="1"/>
  <c r="P19" i="43"/>
  <c r="P9" i="43"/>
  <c r="P15" i="43"/>
  <c r="P25" i="43"/>
  <c r="P6" i="43"/>
  <c r="P7" i="43"/>
  <c r="P8" i="43"/>
  <c r="P24" i="43"/>
  <c r="P14" i="43"/>
  <c r="P21" i="43"/>
  <c r="P20" i="43"/>
  <c r="P23" i="43"/>
  <c r="P26" i="43"/>
  <c r="P11" i="43"/>
  <c r="P22" i="43"/>
  <c r="P16" i="43"/>
  <c r="P13" i="43"/>
  <c r="P18" i="43"/>
  <c r="P5" i="43"/>
  <c r="P4" i="43"/>
  <c r="P12" i="43"/>
  <c r="P17" i="43"/>
  <c r="P27" i="43"/>
  <c r="P10" i="43"/>
  <c r="P28" i="43"/>
  <c r="K102" i="24"/>
  <c r="J88" i="24"/>
  <c r="K81" i="24"/>
  <c r="K91" i="24"/>
  <c r="J95" i="24"/>
  <c r="K103" i="24"/>
  <c r="J91" i="24"/>
  <c r="K105" i="24"/>
  <c r="P140" i="24" s="1"/>
  <c r="J83" i="24"/>
  <c r="S83" i="24" s="1"/>
  <c r="J103" i="24"/>
  <c r="J99" i="24"/>
  <c r="K99" i="24"/>
  <c r="K83" i="24"/>
  <c r="M107" i="24"/>
  <c r="M106" i="24"/>
  <c r="K100" i="24"/>
  <c r="J98" i="24"/>
  <c r="K98" i="24"/>
  <c r="K92" i="24"/>
  <c r="K84" i="24"/>
  <c r="J84" i="24"/>
  <c r="J104" i="24" l="1"/>
  <c r="S104" i="24" s="1"/>
  <c r="S100" i="24"/>
  <c r="S105" i="24"/>
  <c r="J90" i="24"/>
  <c r="K93" i="24"/>
  <c r="K82" i="24"/>
  <c r="S82" i="24" s="1"/>
  <c r="J94" i="24"/>
  <c r="S94" i="24" s="1"/>
  <c r="S84" i="24"/>
  <c r="S102" i="24"/>
  <c r="J101" i="24"/>
  <c r="S101" i="24" s="1"/>
  <c r="S99" i="24"/>
  <c r="S81" i="24"/>
  <c r="S93" i="24"/>
  <c r="S91" i="24"/>
  <c r="K86" i="24"/>
  <c r="S86" i="24" s="1"/>
  <c r="S98" i="24"/>
  <c r="P123" i="24"/>
  <c r="Q123" i="24" s="1"/>
  <c r="S88" i="24"/>
  <c r="J87" i="24"/>
  <c r="S87" i="24" s="1"/>
  <c r="P130" i="24"/>
  <c r="Q130" i="24" s="1"/>
  <c r="S95" i="24"/>
  <c r="J96" i="24"/>
  <c r="S96" i="24" s="1"/>
  <c r="K89" i="24"/>
  <c r="S89" i="24" s="1"/>
  <c r="S92" i="24"/>
  <c r="K85" i="24"/>
  <c r="S85" i="24" s="1"/>
  <c r="K97" i="24"/>
  <c r="S97" i="24" s="1"/>
  <c r="S103" i="24"/>
  <c r="S90" i="24"/>
  <c r="P137" i="24"/>
  <c r="Q137" i="24" s="1"/>
  <c r="P29" i="43"/>
  <c r="P30" i="43" s="1"/>
  <c r="P116" i="24"/>
  <c r="Q116" i="24" s="1"/>
  <c r="P136" i="24"/>
  <c r="Q136" i="24" s="1"/>
  <c r="P126" i="24"/>
  <c r="Q126" i="24" s="1"/>
  <c r="P129" i="24"/>
  <c r="Q129" i="24" s="1"/>
  <c r="P131" i="24"/>
  <c r="Q131" i="24" s="1"/>
  <c r="P120" i="24"/>
  <c r="Q120" i="24" s="1"/>
  <c r="P138" i="24"/>
  <c r="P134" i="24"/>
  <c r="Q134" i="24" s="1"/>
  <c r="P118" i="24"/>
  <c r="Q118" i="24" s="1"/>
  <c r="P125" i="24"/>
  <c r="P121" i="24"/>
  <c r="P133" i="24"/>
  <c r="Q133" i="24" s="1"/>
  <c r="P117" i="24"/>
  <c r="Q117" i="24" s="1"/>
  <c r="P128" i="24"/>
  <c r="P122" i="24"/>
  <c r="Q122" i="24" s="1"/>
  <c r="P127" i="24"/>
  <c r="Q127" i="24" s="1"/>
  <c r="P135" i="24"/>
  <c r="Q135" i="24" s="1"/>
  <c r="P119" i="24"/>
  <c r="Q119" i="24" s="1"/>
  <c r="Q140" i="24"/>
  <c r="P124" i="24"/>
  <c r="P132" i="24"/>
  <c r="P139" i="24"/>
  <c r="J107" i="24" l="1"/>
  <c r="K107" i="24"/>
  <c r="Q138" i="24"/>
  <c r="Q121" i="24"/>
  <c r="Q125" i="24"/>
  <c r="Q128" i="24"/>
  <c r="Q139" i="24"/>
  <c r="Q132" i="24"/>
  <c r="Q124" i="24"/>
  <c r="Q141" i="24" l="1"/>
  <c r="Q142" i="24" s="1"/>
  <c r="R139" i="24" s="1"/>
  <c r="Q169" i="24" l="1"/>
  <c r="Q198" i="24" s="1"/>
  <c r="S139" i="24"/>
  <c r="T139" i="24" s="1"/>
  <c r="U139" i="24" s="1"/>
  <c r="R136" i="24"/>
  <c r="R119" i="24"/>
  <c r="R121" i="24"/>
  <c r="R118" i="24"/>
  <c r="R129" i="24"/>
  <c r="R135" i="24"/>
  <c r="R126" i="24"/>
  <c r="R117" i="24"/>
  <c r="R127" i="24"/>
  <c r="R124" i="24"/>
  <c r="R130" i="24"/>
  <c r="R132" i="24"/>
  <c r="R133" i="24"/>
  <c r="R116" i="24"/>
  <c r="R137" i="24"/>
  <c r="R134" i="24"/>
  <c r="S134" i="24" s="1"/>
  <c r="T134" i="24" s="1"/>
  <c r="U134" i="24" s="1"/>
  <c r="R120" i="24"/>
  <c r="S120" i="24" s="1"/>
  <c r="T120" i="24" s="1"/>
  <c r="U120" i="24" s="1"/>
  <c r="R131" i="24"/>
  <c r="R138" i="24"/>
  <c r="R125" i="24"/>
  <c r="R123" i="24"/>
  <c r="R140" i="24"/>
  <c r="R128" i="24"/>
  <c r="R122" i="24"/>
  <c r="Q27" i="43" l="1"/>
  <c r="Q157" i="24"/>
  <c r="Q186" i="24" s="1"/>
  <c r="S127" i="24"/>
  <c r="T127" i="24" s="1"/>
  <c r="U127" i="24" s="1"/>
  <c r="Q147" i="24"/>
  <c r="Q176" i="24" s="1"/>
  <c r="S117" i="24"/>
  <c r="T117" i="24" s="1"/>
  <c r="U117" i="24" s="1"/>
  <c r="Q170" i="24"/>
  <c r="Q199" i="24" s="1"/>
  <c r="S140" i="24"/>
  <c r="T140" i="24" s="1"/>
  <c r="U140" i="24" s="1"/>
  <c r="Q146" i="24"/>
  <c r="Q175" i="24" s="1"/>
  <c r="S116" i="24"/>
  <c r="T116" i="24" s="1"/>
  <c r="U116" i="24" s="1"/>
  <c r="Q156" i="24"/>
  <c r="Q185" i="24" s="1"/>
  <c r="S126" i="24"/>
  <c r="T126" i="24" s="1"/>
  <c r="U126" i="24" s="1"/>
  <c r="Q149" i="24"/>
  <c r="Q178" i="24" s="1"/>
  <c r="S119" i="24"/>
  <c r="T119" i="24" s="1"/>
  <c r="U119" i="24" s="1"/>
  <c r="Q158" i="24"/>
  <c r="Q187" i="24" s="1"/>
  <c r="S128" i="24"/>
  <c r="T128" i="24" s="1"/>
  <c r="U128" i="24" s="1"/>
  <c r="Q163" i="24"/>
  <c r="Q192" i="24" s="1"/>
  <c r="S133" i="24"/>
  <c r="T133" i="24" s="1"/>
  <c r="U133" i="24" s="1"/>
  <c r="Q155" i="24"/>
  <c r="Q184" i="24" s="1"/>
  <c r="S125" i="24"/>
  <c r="T125" i="24" s="1"/>
  <c r="U125" i="24" s="1"/>
  <c r="Q162" i="24"/>
  <c r="Q191" i="24" s="1"/>
  <c r="S132" i="24"/>
  <c r="T132" i="24" s="1"/>
  <c r="U132" i="24" s="1"/>
  <c r="Q159" i="24"/>
  <c r="Q188" i="24" s="1"/>
  <c r="S129" i="24"/>
  <c r="T129" i="24" s="1"/>
  <c r="U129" i="24" s="1"/>
  <c r="Q153" i="24"/>
  <c r="Q182" i="24" s="1"/>
  <c r="S123" i="24"/>
  <c r="T123" i="24" s="1"/>
  <c r="U123" i="24" s="1"/>
  <c r="Q168" i="24"/>
  <c r="Q197" i="24" s="1"/>
  <c r="S138" i="24"/>
  <c r="T138" i="24" s="1"/>
  <c r="U138" i="24" s="1"/>
  <c r="Q160" i="24"/>
  <c r="Q189" i="24" s="1"/>
  <c r="S130" i="24"/>
  <c r="T130" i="24" s="1"/>
  <c r="U130" i="24" s="1"/>
  <c r="Q148" i="24"/>
  <c r="Q177" i="24" s="1"/>
  <c r="S118" i="24"/>
  <c r="T118" i="24" s="1"/>
  <c r="U118" i="24" s="1"/>
  <c r="Q152" i="24"/>
  <c r="Q181" i="24" s="1"/>
  <c r="S122" i="24"/>
  <c r="T122" i="24" s="1"/>
  <c r="U122" i="24" s="1"/>
  <c r="Q167" i="24"/>
  <c r="Q196" i="24" s="1"/>
  <c r="S137" i="24"/>
  <c r="T137" i="24" s="1"/>
  <c r="U137" i="24" s="1"/>
  <c r="Q165" i="24"/>
  <c r="Q194" i="24" s="1"/>
  <c r="S135" i="24"/>
  <c r="T135" i="24" s="1"/>
  <c r="U135" i="24" s="1"/>
  <c r="Q161" i="24"/>
  <c r="Q190" i="24" s="1"/>
  <c r="S131" i="24"/>
  <c r="T131" i="24" s="1"/>
  <c r="U131" i="24" s="1"/>
  <c r="Q154" i="24"/>
  <c r="Q183" i="24" s="1"/>
  <c r="S124" i="24"/>
  <c r="T124" i="24" s="1"/>
  <c r="U124" i="24" s="1"/>
  <c r="Q151" i="24"/>
  <c r="Q180" i="24" s="1"/>
  <c r="S121" i="24"/>
  <c r="T121" i="24" s="1"/>
  <c r="U121" i="24" s="1"/>
  <c r="Q166" i="24"/>
  <c r="Q195" i="24" s="1"/>
  <c r="S136" i="24"/>
  <c r="T136" i="24" s="1"/>
  <c r="U136" i="24" s="1"/>
  <c r="Q24" i="43"/>
  <c r="Q7" i="43"/>
  <c r="Q28" i="43"/>
  <c r="Q5" i="43"/>
  <c r="Q14" i="43"/>
  <c r="R141" i="24"/>
  <c r="Q25" i="43"/>
  <c r="Q18" i="43"/>
  <c r="Q15" i="43"/>
  <c r="Q17" i="43"/>
  <c r="Q13" i="43"/>
  <c r="Q164" i="24"/>
  <c r="Q193" i="24" s="1"/>
  <c r="Q26" i="43"/>
  <c r="Q150" i="24"/>
  <c r="Q179" i="24" s="1"/>
  <c r="Q23" i="43" l="1"/>
  <c r="Q9" i="43"/>
  <c r="Q19" i="43"/>
  <c r="Q16" i="43"/>
  <c r="Q21" i="43"/>
  <c r="Q12" i="43"/>
  <c r="Q10" i="43"/>
  <c r="Q6" i="43"/>
  <c r="Q4" i="43"/>
  <c r="U141" i="24"/>
  <c r="U142" i="24" s="1"/>
  <c r="V121" i="24" s="1"/>
  <c r="Q11" i="43"/>
  <c r="Q20" i="43"/>
  <c r="Q22" i="43"/>
  <c r="Q8" i="43"/>
  <c r="V124" i="24" l="1"/>
  <c r="V125" i="24"/>
  <c r="V122" i="24"/>
  <c r="R152" i="24" s="1"/>
  <c r="R181" i="24" s="1"/>
  <c r="R151" i="24"/>
  <c r="W121" i="24"/>
  <c r="X121" i="24" s="1"/>
  <c r="Y121" i="24" s="1"/>
  <c r="V116" i="24"/>
  <c r="V132" i="24"/>
  <c r="V120" i="24"/>
  <c r="V140" i="24"/>
  <c r="V134" i="24"/>
  <c r="V139" i="24"/>
  <c r="V135" i="24"/>
  <c r="V118" i="24"/>
  <c r="V119" i="24"/>
  <c r="V137" i="24"/>
  <c r="V130" i="24"/>
  <c r="V127" i="24"/>
  <c r="V128" i="24"/>
  <c r="W122" i="24"/>
  <c r="X122" i="24" s="1"/>
  <c r="Y122" i="24" s="1"/>
  <c r="V126" i="24"/>
  <c r="V123" i="24"/>
  <c r="V138" i="24"/>
  <c r="V117" i="24"/>
  <c r="V131" i="24"/>
  <c r="V136" i="24"/>
  <c r="V133" i="24"/>
  <c r="V129" i="24"/>
  <c r="Q29" i="43"/>
  <c r="Q30" i="43" s="1"/>
  <c r="R10" i="43" l="1"/>
  <c r="R155" i="24"/>
  <c r="W125" i="24"/>
  <c r="X125" i="24" s="1"/>
  <c r="Y125" i="24" s="1"/>
  <c r="R154" i="24"/>
  <c r="W124" i="24"/>
  <c r="X124" i="24" s="1"/>
  <c r="Y124" i="24" s="1"/>
  <c r="R159" i="24"/>
  <c r="W129" i="24"/>
  <c r="X129" i="24" s="1"/>
  <c r="Y129" i="24" s="1"/>
  <c r="R157" i="24"/>
  <c r="W127" i="24"/>
  <c r="X127" i="24" s="1"/>
  <c r="Y127" i="24" s="1"/>
  <c r="R170" i="24"/>
  <c r="W140" i="24"/>
  <c r="X140" i="24" s="1"/>
  <c r="Y140" i="24" s="1"/>
  <c r="R161" i="24"/>
  <c r="W131" i="24"/>
  <c r="X131" i="24" s="1"/>
  <c r="Y131" i="24" s="1"/>
  <c r="W130" i="24"/>
  <c r="X130" i="24" s="1"/>
  <c r="Y130" i="24" s="1"/>
  <c r="R160" i="24"/>
  <c r="R150" i="24"/>
  <c r="W120" i="24"/>
  <c r="X120" i="24" s="1"/>
  <c r="Y120" i="24" s="1"/>
  <c r="R147" i="24"/>
  <c r="W117" i="24"/>
  <c r="X117" i="24" s="1"/>
  <c r="Y117" i="24" s="1"/>
  <c r="R167" i="24"/>
  <c r="W137" i="24"/>
  <c r="X137" i="24" s="1"/>
  <c r="Y137" i="24" s="1"/>
  <c r="W132" i="24"/>
  <c r="X132" i="24" s="1"/>
  <c r="Y132" i="24" s="1"/>
  <c r="R162" i="24"/>
  <c r="R168" i="24"/>
  <c r="W138" i="24"/>
  <c r="X138" i="24" s="1"/>
  <c r="Y138" i="24" s="1"/>
  <c r="R149" i="24"/>
  <c r="W119" i="24"/>
  <c r="X119" i="24" s="1"/>
  <c r="Y119" i="24" s="1"/>
  <c r="V141" i="24"/>
  <c r="R146" i="24"/>
  <c r="W116" i="24"/>
  <c r="X116" i="24" s="1"/>
  <c r="Y116" i="24" s="1"/>
  <c r="R153" i="24"/>
  <c r="W123" i="24"/>
  <c r="X123" i="24" s="1"/>
  <c r="Y123" i="24" s="1"/>
  <c r="R148" i="24"/>
  <c r="W118" i="24"/>
  <c r="X118" i="24" s="1"/>
  <c r="Y118" i="24" s="1"/>
  <c r="R166" i="24"/>
  <c r="W136" i="24"/>
  <c r="X136" i="24" s="1"/>
  <c r="Y136" i="24" s="1"/>
  <c r="R156" i="24"/>
  <c r="W126" i="24"/>
  <c r="X126" i="24" s="1"/>
  <c r="Y126" i="24" s="1"/>
  <c r="R165" i="24"/>
  <c r="W135" i="24"/>
  <c r="X135" i="24" s="1"/>
  <c r="Y135" i="24" s="1"/>
  <c r="R169" i="24"/>
  <c r="W139" i="24"/>
  <c r="X139" i="24" s="1"/>
  <c r="Y139" i="24" s="1"/>
  <c r="R163" i="24"/>
  <c r="W133" i="24"/>
  <c r="X133" i="24" s="1"/>
  <c r="Y133" i="24" s="1"/>
  <c r="R158" i="24"/>
  <c r="W128" i="24"/>
  <c r="X128" i="24" s="1"/>
  <c r="Y128" i="24" s="1"/>
  <c r="W134" i="24"/>
  <c r="X134" i="24" s="1"/>
  <c r="Y134" i="24" s="1"/>
  <c r="R164" i="24"/>
  <c r="R180" i="24"/>
  <c r="R9" i="43"/>
  <c r="R183" i="24" l="1"/>
  <c r="R12" i="43"/>
  <c r="R184" i="24"/>
  <c r="R13" i="43"/>
  <c r="R192" i="24"/>
  <c r="R21" i="43"/>
  <c r="R185" i="24"/>
  <c r="R14" i="43"/>
  <c r="R175" i="24"/>
  <c r="R4" i="43"/>
  <c r="R196" i="24"/>
  <c r="R25" i="43"/>
  <c r="R190" i="24"/>
  <c r="R19" i="43"/>
  <c r="R195" i="24"/>
  <c r="R24" i="43"/>
  <c r="R193" i="24"/>
  <c r="R22" i="43"/>
  <c r="R178" i="24"/>
  <c r="R7" i="43"/>
  <c r="R176" i="24"/>
  <c r="R5" i="43"/>
  <c r="R199" i="24"/>
  <c r="R28" i="43"/>
  <c r="R198" i="24"/>
  <c r="R27" i="43"/>
  <c r="R197" i="24"/>
  <c r="R26" i="43"/>
  <c r="R179" i="24"/>
  <c r="R8" i="43"/>
  <c r="R186" i="24"/>
  <c r="R15" i="43"/>
  <c r="R177" i="24"/>
  <c r="R6" i="43"/>
  <c r="R187" i="24"/>
  <c r="R16" i="43"/>
  <c r="R194" i="24"/>
  <c r="R23" i="43"/>
  <c r="R182" i="24"/>
  <c r="R11" i="43"/>
  <c r="R191" i="24"/>
  <c r="R20" i="43"/>
  <c r="R189" i="24"/>
  <c r="R18" i="43"/>
  <c r="Y141" i="24"/>
  <c r="Y142" i="24" s="1"/>
  <c r="Z123" i="24" s="1"/>
  <c r="R188" i="24"/>
  <c r="R17" i="43"/>
  <c r="Z127" i="24" l="1"/>
  <c r="AA127" i="24" s="1"/>
  <c r="AB127" i="24" s="1"/>
  <c r="AC127" i="24" s="1"/>
  <c r="Z128" i="24"/>
  <c r="S158" i="24" s="1"/>
  <c r="S187" i="24" s="1"/>
  <c r="Z120" i="24"/>
  <c r="AA120" i="24" s="1"/>
  <c r="AB120" i="24" s="1"/>
  <c r="AC120" i="24" s="1"/>
  <c r="Z134" i="24"/>
  <c r="Z118" i="24"/>
  <c r="AA118" i="24" s="1"/>
  <c r="AB118" i="24" s="1"/>
  <c r="AC118" i="24" s="1"/>
  <c r="Z130" i="24"/>
  <c r="S160" i="24" s="1"/>
  <c r="S189" i="24" s="1"/>
  <c r="Z137" i="24"/>
  <c r="S167" i="24" s="1"/>
  <c r="S196" i="24" s="1"/>
  <c r="S153" i="24"/>
  <c r="S182" i="24" s="1"/>
  <c r="AA123" i="24"/>
  <c r="AB123" i="24" s="1"/>
  <c r="AC123" i="24" s="1"/>
  <c r="S150" i="24"/>
  <c r="S179" i="24" s="1"/>
  <c r="R29" i="43"/>
  <c r="R30" i="43" s="1"/>
  <c r="AA134" i="24"/>
  <c r="AB134" i="24" s="1"/>
  <c r="AC134" i="24" s="1"/>
  <c r="S164" i="24"/>
  <c r="S193" i="24" s="1"/>
  <c r="Z132" i="24"/>
  <c r="Z116" i="24"/>
  <c r="Z125" i="24"/>
  <c r="Z124" i="24"/>
  <c r="Z121" i="24"/>
  <c r="Z122" i="24"/>
  <c r="Z117" i="24"/>
  <c r="Z135" i="24"/>
  <c r="Z136" i="24"/>
  <c r="S157" i="24"/>
  <c r="S186" i="24" s="1"/>
  <c r="Z126" i="24"/>
  <c r="Z138" i="24"/>
  <c r="Z140" i="24"/>
  <c r="Z139" i="24"/>
  <c r="S148" i="24"/>
  <c r="S177" i="24" s="1"/>
  <c r="Z129" i="24"/>
  <c r="Z119" i="24"/>
  <c r="Z131" i="24"/>
  <c r="Z133" i="24"/>
  <c r="AA128" i="24" l="1"/>
  <c r="AB128" i="24" s="1"/>
  <c r="AC128" i="24" s="1"/>
  <c r="S22" i="43"/>
  <c r="AA130" i="24"/>
  <c r="AB130" i="24" s="1"/>
  <c r="AC130" i="24" s="1"/>
  <c r="S8" i="43"/>
  <c r="AA137" i="24"/>
  <c r="AB137" i="24" s="1"/>
  <c r="AC137" i="24" s="1"/>
  <c r="S18" i="43"/>
  <c r="S11" i="43"/>
  <c r="S6" i="43"/>
  <c r="S16" i="43"/>
  <c r="S170" i="24"/>
  <c r="S199" i="24" s="1"/>
  <c r="AA140" i="24"/>
  <c r="AB140" i="24" s="1"/>
  <c r="AC140" i="24" s="1"/>
  <c r="S149" i="24"/>
  <c r="AA119" i="24"/>
  <c r="AB119" i="24" s="1"/>
  <c r="AC119" i="24" s="1"/>
  <c r="S155" i="24"/>
  <c r="AA125" i="24"/>
  <c r="AB125" i="24" s="1"/>
  <c r="AC125" i="24" s="1"/>
  <c r="S165" i="24"/>
  <c r="AA135" i="24"/>
  <c r="AB135" i="24" s="1"/>
  <c r="AC135" i="24" s="1"/>
  <c r="S159" i="24"/>
  <c r="AA129" i="24"/>
  <c r="AB129" i="24" s="1"/>
  <c r="AC129" i="24" s="1"/>
  <c r="S166" i="24"/>
  <c r="AA136" i="24"/>
  <c r="AB136" i="24" s="1"/>
  <c r="AC136" i="24" s="1"/>
  <c r="S15" i="43"/>
  <c r="S25" i="43"/>
  <c r="S169" i="24"/>
  <c r="S198" i="24" s="1"/>
  <c r="AA139" i="24"/>
  <c r="AB139" i="24" s="1"/>
  <c r="AC139" i="24" s="1"/>
  <c r="AA117" i="24"/>
  <c r="AB117" i="24" s="1"/>
  <c r="AC117" i="24" s="1"/>
  <c r="S147" i="24"/>
  <c r="S162" i="24"/>
  <c r="S191" i="24" s="1"/>
  <c r="AA132" i="24"/>
  <c r="AB132" i="24" s="1"/>
  <c r="AC132" i="24" s="1"/>
  <c r="AA116" i="24"/>
  <c r="AB116" i="24" s="1"/>
  <c r="AC116" i="24" s="1"/>
  <c r="S146" i="24"/>
  <c r="Z141" i="24"/>
  <c r="S152" i="24"/>
  <c r="AA122" i="24"/>
  <c r="AB122" i="24" s="1"/>
  <c r="AC122" i="24" s="1"/>
  <c r="S163" i="24"/>
  <c r="AA133" i="24"/>
  <c r="AB133" i="24" s="1"/>
  <c r="AC133" i="24" s="1"/>
  <c r="S168" i="24"/>
  <c r="AA138" i="24"/>
  <c r="AB138" i="24" s="1"/>
  <c r="AC138" i="24" s="1"/>
  <c r="AA121" i="24"/>
  <c r="AB121" i="24" s="1"/>
  <c r="AC121" i="24" s="1"/>
  <c r="S151" i="24"/>
  <c r="S161" i="24"/>
  <c r="AA131" i="24"/>
  <c r="AB131" i="24" s="1"/>
  <c r="AC131" i="24" s="1"/>
  <c r="S156" i="24"/>
  <c r="AA126" i="24"/>
  <c r="AB126" i="24" s="1"/>
  <c r="AC126" i="24" s="1"/>
  <c r="S154" i="24"/>
  <c r="S183" i="24" s="1"/>
  <c r="AA124" i="24"/>
  <c r="AB124" i="24" s="1"/>
  <c r="AC124" i="24" s="1"/>
  <c r="S28" i="43" l="1"/>
  <c r="S12" i="43"/>
  <c r="S27" i="43"/>
  <c r="S20" i="43"/>
  <c r="S190" i="24"/>
  <c r="S19" i="43"/>
  <c r="S195" i="24"/>
  <c r="S24" i="43"/>
  <c r="S180" i="24"/>
  <c r="S9" i="43"/>
  <c r="S176" i="24"/>
  <c r="S5" i="43"/>
  <c r="S184" i="24"/>
  <c r="S13" i="43"/>
  <c r="S181" i="24"/>
  <c r="S10" i="43"/>
  <c r="S188" i="24"/>
  <c r="S17" i="43"/>
  <c r="S197" i="24"/>
  <c r="S26" i="43"/>
  <c r="S175" i="24"/>
  <c r="S4" i="43"/>
  <c r="S178" i="24"/>
  <c r="S7" i="43"/>
  <c r="S194" i="24"/>
  <c r="S23" i="43"/>
  <c r="AC141" i="24"/>
  <c r="AC142" i="24" s="1"/>
  <c r="S185" i="24"/>
  <c r="S14" i="43"/>
  <c r="S192" i="24"/>
  <c r="S21" i="43"/>
  <c r="S29" i="43" l="1"/>
  <c r="S30" i="43" s="1"/>
  <c r="AD116" i="24"/>
  <c r="AD130" i="24"/>
  <c r="AD120" i="24"/>
  <c r="AD128" i="24"/>
  <c r="AD123" i="24"/>
  <c r="AD127" i="24"/>
  <c r="AD118" i="24"/>
  <c r="AD134" i="24"/>
  <c r="AD137" i="24"/>
  <c r="AD119" i="24"/>
  <c r="AD121" i="24"/>
  <c r="AD136" i="24"/>
  <c r="AD126" i="24"/>
  <c r="AD135" i="24"/>
  <c r="AD125" i="24"/>
  <c r="AD140" i="24"/>
  <c r="AD139" i="24"/>
  <c r="AD129" i="24"/>
  <c r="AD133" i="24"/>
  <c r="AD117" i="24"/>
  <c r="AD122" i="24"/>
  <c r="AD131" i="24"/>
  <c r="AD124" i="24"/>
  <c r="AD138" i="24"/>
  <c r="AD132" i="24"/>
  <c r="T154" i="24" l="1"/>
  <c r="T183" i="24" s="1"/>
  <c r="AE124" i="24"/>
  <c r="AF124" i="24" s="1"/>
  <c r="AG124" i="24" s="1"/>
  <c r="T155" i="24"/>
  <c r="T184" i="24" s="1"/>
  <c r="AE125" i="24"/>
  <c r="AF125" i="24" s="1"/>
  <c r="AG125" i="24" s="1"/>
  <c r="T148" i="24"/>
  <c r="T177" i="24" s="1"/>
  <c r="AE118" i="24"/>
  <c r="AF118" i="24" s="1"/>
  <c r="AG118" i="24" s="1"/>
  <c r="T164" i="24"/>
  <c r="T193" i="24" s="1"/>
  <c r="AE134" i="24"/>
  <c r="AF134" i="24" s="1"/>
  <c r="AG134" i="24" s="1"/>
  <c r="T166" i="24"/>
  <c r="T195" i="24" s="1"/>
  <c r="AE136" i="24"/>
  <c r="AF136" i="24" s="1"/>
  <c r="AG136" i="24" s="1"/>
  <c r="T158" i="24"/>
  <c r="T187" i="24" s="1"/>
  <c r="AE128" i="24"/>
  <c r="AF128" i="24" s="1"/>
  <c r="AG128" i="24" s="1"/>
  <c r="T170" i="24"/>
  <c r="T199" i="24" s="1"/>
  <c r="AE140" i="24"/>
  <c r="AF140" i="24" s="1"/>
  <c r="AG140" i="24" s="1"/>
  <c r="T165" i="24"/>
  <c r="T194" i="24" s="1"/>
  <c r="AE135" i="24"/>
  <c r="AF135" i="24" s="1"/>
  <c r="AG135" i="24" s="1"/>
  <c r="T156" i="24"/>
  <c r="T185" i="24" s="1"/>
  <c r="AE126" i="24"/>
  <c r="AF126" i="24" s="1"/>
  <c r="AG126" i="24" s="1"/>
  <c r="T147" i="24"/>
  <c r="T176" i="24" s="1"/>
  <c r="AE117" i="24"/>
  <c r="AF117" i="24" s="1"/>
  <c r="AG117" i="24" s="1"/>
  <c r="T163" i="24"/>
  <c r="T192" i="24" s="1"/>
  <c r="AE133" i="24"/>
  <c r="AF133" i="24" s="1"/>
  <c r="AG133" i="24" s="1"/>
  <c r="T151" i="24"/>
  <c r="T180" i="24" s="1"/>
  <c r="AE121" i="24"/>
  <c r="AF121" i="24" s="1"/>
  <c r="AG121" i="24" s="1"/>
  <c r="T150" i="24"/>
  <c r="T179" i="24" s="1"/>
  <c r="AE120" i="24"/>
  <c r="AF120" i="24" s="1"/>
  <c r="AG120" i="24" s="1"/>
  <c r="T168" i="24"/>
  <c r="T197" i="24" s="1"/>
  <c r="AE138" i="24"/>
  <c r="AF138" i="24" s="1"/>
  <c r="AG138" i="24" s="1"/>
  <c r="T157" i="24"/>
  <c r="T186" i="24" s="1"/>
  <c r="AE127" i="24"/>
  <c r="AF127" i="24" s="1"/>
  <c r="AG127" i="24" s="1"/>
  <c r="T152" i="24"/>
  <c r="T181" i="24" s="1"/>
  <c r="AE122" i="24"/>
  <c r="AF122" i="24" s="1"/>
  <c r="AG122" i="24" s="1"/>
  <c r="T159" i="24"/>
  <c r="T188" i="24" s="1"/>
  <c r="AE129" i="24"/>
  <c r="AF129" i="24" s="1"/>
  <c r="AG129" i="24" s="1"/>
  <c r="T149" i="24"/>
  <c r="T178" i="24" s="1"/>
  <c r="AE119" i="24"/>
  <c r="AF119" i="24" s="1"/>
  <c r="AG119" i="24" s="1"/>
  <c r="T160" i="24"/>
  <c r="T189" i="24" s="1"/>
  <c r="AE130" i="24"/>
  <c r="AF130" i="24" s="1"/>
  <c r="AG130" i="24" s="1"/>
  <c r="T161" i="24"/>
  <c r="T190" i="24" s="1"/>
  <c r="AE131" i="24"/>
  <c r="AF131" i="24" s="1"/>
  <c r="AG131" i="24" s="1"/>
  <c r="T153" i="24"/>
  <c r="T182" i="24" s="1"/>
  <c r="AE123" i="24"/>
  <c r="AF123" i="24" s="1"/>
  <c r="AG123" i="24" s="1"/>
  <c r="T162" i="24"/>
  <c r="T191" i="24" s="1"/>
  <c r="AE132" i="24"/>
  <c r="AF132" i="24" s="1"/>
  <c r="AG132" i="24" s="1"/>
  <c r="T169" i="24"/>
  <c r="T198" i="24" s="1"/>
  <c r="AE139" i="24"/>
  <c r="AF139" i="24" s="1"/>
  <c r="AG139" i="24" s="1"/>
  <c r="T167" i="24"/>
  <c r="T196" i="24" s="1"/>
  <c r="AE137" i="24"/>
  <c r="AF137" i="24" s="1"/>
  <c r="AG137" i="24" s="1"/>
  <c r="AE116" i="24"/>
  <c r="AF116" i="24" s="1"/>
  <c r="AG116" i="24" s="1"/>
  <c r="T146" i="24"/>
  <c r="T175" i="24" s="1"/>
  <c r="AD141" i="24"/>
  <c r="T13" i="43"/>
  <c r="T15" i="43"/>
  <c r="T8" i="43"/>
  <c r="T7" i="43"/>
  <c r="T5" i="43"/>
  <c r="T17" i="43"/>
  <c r="T14" i="43"/>
  <c r="T11" i="43" l="1"/>
  <c r="T26" i="43"/>
  <c r="T24" i="43"/>
  <c r="T21" i="43"/>
  <c r="T16" i="43"/>
  <c r="T18" i="43"/>
  <c r="T22" i="43"/>
  <c r="T9" i="43"/>
  <c r="T23" i="43"/>
  <c r="T6" i="43"/>
  <c r="T19" i="43"/>
  <c r="T10" i="43"/>
  <c r="T4" i="43"/>
  <c r="T25" i="43"/>
  <c r="AG141" i="24"/>
  <c r="AG142" i="24" s="1"/>
  <c r="AH134" i="24" s="1"/>
  <c r="T20" i="43"/>
  <c r="T12" i="43"/>
  <c r="T28" i="43"/>
  <c r="T27" i="43"/>
  <c r="AH133" i="24" l="1"/>
  <c r="U163" i="24" s="1"/>
  <c r="U192" i="24" s="1"/>
  <c r="AH130" i="24"/>
  <c r="U160" i="24" s="1"/>
  <c r="U189" i="24" s="1"/>
  <c r="AH129" i="24"/>
  <c r="U159" i="24" s="1"/>
  <c r="U188" i="24" s="1"/>
  <c r="AH118" i="24"/>
  <c r="U148" i="24" s="1"/>
  <c r="U177" i="24" s="1"/>
  <c r="AH131" i="24"/>
  <c r="U161" i="24" s="1"/>
  <c r="U190" i="24" s="1"/>
  <c r="AH137" i="24"/>
  <c r="AI137" i="24" s="1"/>
  <c r="AJ137" i="24" s="1"/>
  <c r="AK137" i="24" s="1"/>
  <c r="AH128" i="24"/>
  <c r="U158" i="24" s="1"/>
  <c r="U187" i="24" s="1"/>
  <c r="AH119" i="24"/>
  <c r="AI119" i="24" s="1"/>
  <c r="AJ119" i="24" s="1"/>
  <c r="AK119" i="24" s="1"/>
  <c r="AH126" i="24"/>
  <c r="U156" i="24" s="1"/>
  <c r="U185" i="24" s="1"/>
  <c r="AH139" i="24"/>
  <c r="U169" i="24" s="1"/>
  <c r="U198" i="24" s="1"/>
  <c r="AH132" i="24"/>
  <c r="AH124" i="24"/>
  <c r="AH127" i="24"/>
  <c r="AH140" i="24"/>
  <c r="AH116" i="24"/>
  <c r="AH136" i="24"/>
  <c r="AH125" i="24"/>
  <c r="AH122" i="24"/>
  <c r="AI118" i="24"/>
  <c r="AJ118" i="24" s="1"/>
  <c r="AK118" i="24" s="1"/>
  <c r="U164" i="24"/>
  <c r="U193" i="24" s="1"/>
  <c r="AI134" i="24"/>
  <c r="AJ134" i="24" s="1"/>
  <c r="AK134" i="24" s="1"/>
  <c r="AH120" i="24"/>
  <c r="AH117" i="24"/>
  <c r="AH135" i="24"/>
  <c r="AH123" i="24"/>
  <c r="AH138" i="24"/>
  <c r="AH121" i="24"/>
  <c r="T29" i="43"/>
  <c r="T30" i="43" s="1"/>
  <c r="AI129" i="24" l="1"/>
  <c r="AJ129" i="24" s="1"/>
  <c r="AK129" i="24" s="1"/>
  <c r="AI131" i="24"/>
  <c r="AJ131" i="24" s="1"/>
  <c r="AK131" i="24" s="1"/>
  <c r="U149" i="24"/>
  <c r="U178" i="24" s="1"/>
  <c r="U167" i="24"/>
  <c r="U196" i="24" s="1"/>
  <c r="AI128" i="24"/>
  <c r="AJ128" i="24" s="1"/>
  <c r="AK128" i="24" s="1"/>
  <c r="AI130" i="24"/>
  <c r="AJ130" i="24" s="1"/>
  <c r="AK130" i="24" s="1"/>
  <c r="AI133" i="24"/>
  <c r="AJ133" i="24" s="1"/>
  <c r="AK133" i="24" s="1"/>
  <c r="AI139" i="24"/>
  <c r="AJ139" i="24" s="1"/>
  <c r="AK139" i="24" s="1"/>
  <c r="AI126" i="24"/>
  <c r="AJ126" i="24" s="1"/>
  <c r="AK126" i="24" s="1"/>
  <c r="U150" i="24"/>
  <c r="U179" i="24" s="1"/>
  <c r="AI120" i="24"/>
  <c r="AJ120" i="24" s="1"/>
  <c r="AK120" i="24" s="1"/>
  <c r="U146" i="24"/>
  <c r="U175" i="24" s="1"/>
  <c r="AI116" i="24"/>
  <c r="AJ116" i="24" s="1"/>
  <c r="AK116" i="24" s="1"/>
  <c r="AH141" i="24"/>
  <c r="U170" i="24"/>
  <c r="U199" i="24" s="1"/>
  <c r="AI140" i="24"/>
  <c r="AJ140" i="24" s="1"/>
  <c r="AK140" i="24" s="1"/>
  <c r="U157" i="24"/>
  <c r="U186" i="24" s="1"/>
  <c r="AI127" i="24"/>
  <c r="AJ127" i="24" s="1"/>
  <c r="AK127" i="24" s="1"/>
  <c r="U162" i="24"/>
  <c r="U191" i="24" s="1"/>
  <c r="AI132" i="24"/>
  <c r="AJ132" i="24" s="1"/>
  <c r="AK132" i="24" s="1"/>
  <c r="U147" i="24"/>
  <c r="U176" i="24" s="1"/>
  <c r="AI117" i="24"/>
  <c r="AJ117" i="24" s="1"/>
  <c r="AK117" i="24" s="1"/>
  <c r="AI121" i="24"/>
  <c r="AJ121" i="24" s="1"/>
  <c r="AK121" i="24" s="1"/>
  <c r="U151" i="24"/>
  <c r="U180" i="24" s="1"/>
  <c r="U154" i="24"/>
  <c r="U183" i="24" s="1"/>
  <c r="AI124" i="24"/>
  <c r="AJ124" i="24" s="1"/>
  <c r="AK124" i="24" s="1"/>
  <c r="U168" i="24"/>
  <c r="U197" i="24" s="1"/>
  <c r="AI138" i="24"/>
  <c r="AJ138" i="24" s="1"/>
  <c r="AK138" i="24" s="1"/>
  <c r="U153" i="24"/>
  <c r="U182" i="24" s="1"/>
  <c r="AI123" i="24"/>
  <c r="AJ123" i="24" s="1"/>
  <c r="AK123" i="24" s="1"/>
  <c r="U152" i="24"/>
  <c r="U181" i="24" s="1"/>
  <c r="AI122" i="24"/>
  <c r="AJ122" i="24" s="1"/>
  <c r="AK122" i="24" s="1"/>
  <c r="U166" i="24"/>
  <c r="U195" i="24" s="1"/>
  <c r="AI136" i="24"/>
  <c r="AJ136" i="24" s="1"/>
  <c r="AK136" i="24" s="1"/>
  <c r="U165" i="24"/>
  <c r="U194" i="24" s="1"/>
  <c r="AI135" i="24"/>
  <c r="AJ135" i="24" s="1"/>
  <c r="AK135" i="24" s="1"/>
  <c r="U155" i="24"/>
  <c r="U184" i="24" s="1"/>
  <c r="AI125" i="24"/>
  <c r="AJ125" i="24" s="1"/>
  <c r="AK125" i="24" s="1"/>
  <c r="AK141" i="24" l="1"/>
  <c r="AK142" i="24" s="1"/>
  <c r="AL116" i="24" s="1"/>
  <c r="U11" i="43"/>
  <c r="U17" i="43"/>
  <c r="U18" i="43"/>
  <c r="U15" i="43"/>
  <c r="U19" i="43"/>
  <c r="U10" i="43"/>
  <c r="U13" i="43"/>
  <c r="U9" i="43"/>
  <c r="U4" i="43"/>
  <c r="U8" i="43"/>
  <c r="U23" i="43"/>
  <c r="U7" i="43"/>
  <c r="U14" i="43"/>
  <c r="U25" i="43"/>
  <c r="U6" i="43"/>
  <c r="U5" i="43"/>
  <c r="U16" i="43"/>
  <c r="U22" i="43"/>
  <c r="U24" i="43"/>
  <c r="U21" i="43"/>
  <c r="U26" i="43"/>
  <c r="AM116" i="24" l="1"/>
  <c r="AN116" i="24" s="1"/>
  <c r="AO116" i="24" s="1"/>
  <c r="V146" i="24"/>
  <c r="V175" i="24" s="1"/>
  <c r="AL117" i="24"/>
  <c r="AL139" i="24"/>
  <c r="AL131" i="24"/>
  <c r="AL119" i="24"/>
  <c r="AL137" i="24"/>
  <c r="AL134" i="24"/>
  <c r="AL130" i="24"/>
  <c r="AL133" i="24"/>
  <c r="AL128" i="24"/>
  <c r="AL118" i="24"/>
  <c r="AL126" i="24"/>
  <c r="AL129" i="24"/>
  <c r="AL136" i="24"/>
  <c r="AL124" i="24"/>
  <c r="AL127" i="24"/>
  <c r="AL138" i="24"/>
  <c r="AL122" i="24"/>
  <c r="AL135" i="24"/>
  <c r="AL121" i="24"/>
  <c r="AL120" i="24"/>
  <c r="AL125" i="24"/>
  <c r="AL140" i="24"/>
  <c r="AL123" i="24"/>
  <c r="AL132" i="24"/>
  <c r="U20" i="43"/>
  <c r="U12" i="43"/>
  <c r="U28" i="43"/>
  <c r="U27" i="43"/>
  <c r="V155" i="24" l="1"/>
  <c r="V184" i="24" s="1"/>
  <c r="AM125" i="24"/>
  <c r="AN125" i="24" s="1"/>
  <c r="AO125" i="24" s="1"/>
  <c r="V166" i="24"/>
  <c r="V195" i="24" s="1"/>
  <c r="AM136" i="24"/>
  <c r="AN136" i="24" s="1"/>
  <c r="AO136" i="24" s="1"/>
  <c r="V167" i="24"/>
  <c r="V196" i="24" s="1"/>
  <c r="AM137" i="24"/>
  <c r="AN137" i="24" s="1"/>
  <c r="AO137" i="24" s="1"/>
  <c r="AM120" i="24"/>
  <c r="AN120" i="24" s="1"/>
  <c r="AO120" i="24" s="1"/>
  <c r="V150" i="24"/>
  <c r="V179" i="24" s="1"/>
  <c r="AM129" i="24"/>
  <c r="AN129" i="24" s="1"/>
  <c r="AO129" i="24" s="1"/>
  <c r="V159" i="24"/>
  <c r="V188" i="24" s="1"/>
  <c r="V149" i="24"/>
  <c r="V178" i="24" s="1"/>
  <c r="AM119" i="24"/>
  <c r="AN119" i="24" s="1"/>
  <c r="AO119" i="24" s="1"/>
  <c r="V148" i="24"/>
  <c r="V177" i="24" s="1"/>
  <c r="AM118" i="24"/>
  <c r="AN118" i="24" s="1"/>
  <c r="AO118" i="24" s="1"/>
  <c r="V169" i="24"/>
  <c r="V198" i="24" s="1"/>
  <c r="AM139" i="24"/>
  <c r="AN139" i="24" s="1"/>
  <c r="AO139" i="24" s="1"/>
  <c r="V152" i="24"/>
  <c r="V181" i="24" s="1"/>
  <c r="AM122" i="24"/>
  <c r="AN122" i="24" s="1"/>
  <c r="AO122" i="24" s="1"/>
  <c r="V158" i="24"/>
  <c r="V187" i="24" s="1"/>
  <c r="AM128" i="24"/>
  <c r="AN128" i="24" s="1"/>
  <c r="AO128" i="24" s="1"/>
  <c r="V147" i="24"/>
  <c r="V176" i="24" s="1"/>
  <c r="AM117" i="24"/>
  <c r="AN117" i="24" s="1"/>
  <c r="AO117" i="24" s="1"/>
  <c r="V162" i="24"/>
  <c r="V191" i="24" s="1"/>
  <c r="AM132" i="24"/>
  <c r="AN132" i="24" s="1"/>
  <c r="AO132" i="24" s="1"/>
  <c r="V168" i="24"/>
  <c r="V197" i="24" s="1"/>
  <c r="AM138" i="24"/>
  <c r="AN138" i="24" s="1"/>
  <c r="AO138" i="24" s="1"/>
  <c r="V163" i="24"/>
  <c r="V192" i="24" s="1"/>
  <c r="AM133" i="24"/>
  <c r="AN133" i="24" s="1"/>
  <c r="AO133" i="24" s="1"/>
  <c r="AL141" i="24"/>
  <c r="AM121" i="24"/>
  <c r="AN121" i="24" s="1"/>
  <c r="AO121" i="24" s="1"/>
  <c r="V151" i="24"/>
  <c r="V180" i="24" s="1"/>
  <c r="V161" i="24"/>
  <c r="V190" i="24" s="1"/>
  <c r="AM131" i="24"/>
  <c r="AN131" i="24" s="1"/>
  <c r="AO131" i="24" s="1"/>
  <c r="V165" i="24"/>
  <c r="V194" i="24" s="1"/>
  <c r="AM135" i="24"/>
  <c r="AN135" i="24" s="1"/>
  <c r="AO135" i="24" s="1"/>
  <c r="V153" i="24"/>
  <c r="V182" i="24" s="1"/>
  <c r="AM123" i="24"/>
  <c r="AN123" i="24" s="1"/>
  <c r="AO123" i="24" s="1"/>
  <c r="V157" i="24"/>
  <c r="V186" i="24" s="1"/>
  <c r="AM127" i="24"/>
  <c r="AN127" i="24" s="1"/>
  <c r="AO127" i="24" s="1"/>
  <c r="V160" i="24"/>
  <c r="V189" i="24" s="1"/>
  <c r="AM130" i="24"/>
  <c r="AN130" i="24" s="1"/>
  <c r="AO130" i="24" s="1"/>
  <c r="V156" i="24"/>
  <c r="V185" i="24" s="1"/>
  <c r="AM126" i="24"/>
  <c r="AN126" i="24" s="1"/>
  <c r="AO126" i="24" s="1"/>
  <c r="V170" i="24"/>
  <c r="V199" i="24" s="1"/>
  <c r="AM140" i="24"/>
  <c r="AN140" i="24" s="1"/>
  <c r="AO140" i="24" s="1"/>
  <c r="V154" i="24"/>
  <c r="V183" i="24" s="1"/>
  <c r="AM124" i="24"/>
  <c r="AN124" i="24" s="1"/>
  <c r="AO124" i="24" s="1"/>
  <c r="AM134" i="24"/>
  <c r="AN134" i="24" s="1"/>
  <c r="AO134" i="24" s="1"/>
  <c r="V164" i="24"/>
  <c r="V193" i="24" s="1"/>
  <c r="U29" i="43"/>
  <c r="U30" i="43" s="1"/>
  <c r="AO141" i="24" l="1"/>
  <c r="AO142" i="24" s="1"/>
  <c r="AP129" i="24" s="1"/>
  <c r="AQ129" i="24" l="1"/>
  <c r="AR129" i="24" s="1"/>
  <c r="AS129" i="24" s="1"/>
  <c r="W159" i="24"/>
  <c r="W188" i="24" s="1"/>
  <c r="AP124" i="24"/>
  <c r="AP116" i="24"/>
  <c r="AP139" i="24"/>
  <c r="AP120" i="24"/>
  <c r="AP130" i="24"/>
  <c r="AP131" i="24"/>
  <c r="AP118" i="24"/>
  <c r="AP119" i="24"/>
  <c r="AP122" i="24"/>
  <c r="AP121" i="24"/>
  <c r="AP133" i="24"/>
  <c r="AP134" i="24"/>
  <c r="AP135" i="24"/>
  <c r="AP123" i="24"/>
  <c r="AP127" i="24"/>
  <c r="AP137" i="24"/>
  <c r="AP136" i="24"/>
  <c r="AP125" i="24"/>
  <c r="AP117" i="24"/>
  <c r="AP128" i="24"/>
  <c r="AP138" i="24"/>
  <c r="AP126" i="24"/>
  <c r="AP140" i="24"/>
  <c r="AP132" i="24"/>
  <c r="V4" i="43"/>
  <c r="V13" i="43"/>
  <c r="V25" i="43"/>
  <c r="V22" i="43"/>
  <c r="V23" i="43"/>
  <c r="V26" i="43"/>
  <c r="V8" i="43"/>
  <c r="V15" i="43"/>
  <c r="V11" i="43"/>
  <c r="V24" i="43"/>
  <c r="V19" i="43"/>
  <c r="V7" i="43"/>
  <c r="V5" i="43"/>
  <c r="V16" i="43"/>
  <c r="V6" i="43"/>
  <c r="V21" i="43"/>
  <c r="V14" i="43"/>
  <c r="V18" i="43"/>
  <c r="V10" i="43"/>
  <c r="V9" i="43"/>
  <c r="V17" i="43"/>
  <c r="W170" i="24" l="1"/>
  <c r="W199" i="24" s="1"/>
  <c r="AQ140" i="24"/>
  <c r="AR140" i="24" s="1"/>
  <c r="AS140" i="24" s="1"/>
  <c r="W168" i="24"/>
  <c r="W197" i="24" s="1"/>
  <c r="AQ138" i="24"/>
  <c r="AR138" i="24" s="1"/>
  <c r="AS138" i="24" s="1"/>
  <c r="W165" i="24"/>
  <c r="W194" i="24" s="1"/>
  <c r="AQ135" i="24"/>
  <c r="AR135" i="24" s="1"/>
  <c r="AS135" i="24" s="1"/>
  <c r="W160" i="24"/>
  <c r="W189" i="24" s="1"/>
  <c r="AQ130" i="24"/>
  <c r="AR130" i="24" s="1"/>
  <c r="AS130" i="24" s="1"/>
  <c r="W157" i="24"/>
  <c r="W186" i="24" s="1"/>
  <c r="AQ127" i="24"/>
  <c r="AR127" i="24" s="1"/>
  <c r="AS127" i="24" s="1"/>
  <c r="W156" i="24"/>
  <c r="W185" i="24" s="1"/>
  <c r="AQ126" i="24"/>
  <c r="AR126" i="24" s="1"/>
  <c r="AS126" i="24" s="1"/>
  <c r="W163" i="24"/>
  <c r="W192" i="24" s="1"/>
  <c r="AQ133" i="24"/>
  <c r="AR133" i="24" s="1"/>
  <c r="AS133" i="24" s="1"/>
  <c r="W169" i="24"/>
  <c r="W198" i="24" s="1"/>
  <c r="AQ139" i="24"/>
  <c r="AR139" i="24" s="1"/>
  <c r="AS139" i="24" s="1"/>
  <c r="W148" i="24"/>
  <c r="W177" i="24" s="1"/>
  <c r="AQ118" i="24"/>
  <c r="AR118" i="24" s="1"/>
  <c r="AS118" i="24" s="1"/>
  <c r="W153" i="24"/>
  <c r="W182" i="24" s="1"/>
  <c r="AQ123" i="24"/>
  <c r="AR123" i="24" s="1"/>
  <c r="AS123" i="24" s="1"/>
  <c r="AQ120" i="24"/>
  <c r="AR120" i="24" s="1"/>
  <c r="AS120" i="24" s="1"/>
  <c r="W150" i="24"/>
  <c r="W179" i="24" s="1"/>
  <c r="W155" i="24"/>
  <c r="W184" i="24" s="1"/>
  <c r="AQ125" i="24"/>
  <c r="AR125" i="24" s="1"/>
  <c r="AS125" i="24" s="1"/>
  <c r="AQ121" i="24"/>
  <c r="AR121" i="24" s="1"/>
  <c r="AS121" i="24" s="1"/>
  <c r="W151" i="24"/>
  <c r="W180" i="24" s="1"/>
  <c r="AQ116" i="24"/>
  <c r="AR116" i="24" s="1"/>
  <c r="AS116" i="24" s="1"/>
  <c r="AP141" i="24"/>
  <c r="W146" i="24"/>
  <c r="W175" i="24" s="1"/>
  <c r="W161" i="24"/>
  <c r="W190" i="24" s="1"/>
  <c r="AQ131" i="24"/>
  <c r="AR131" i="24" s="1"/>
  <c r="AS131" i="24" s="1"/>
  <c r="W158" i="24"/>
  <c r="W187" i="24" s="1"/>
  <c r="AQ128" i="24"/>
  <c r="AR128" i="24" s="1"/>
  <c r="AS128" i="24" s="1"/>
  <c r="W147" i="24"/>
  <c r="W176" i="24" s="1"/>
  <c r="AQ117" i="24"/>
  <c r="AR117" i="24" s="1"/>
  <c r="AS117" i="24" s="1"/>
  <c r="W166" i="24"/>
  <c r="W195" i="24" s="1"/>
  <c r="AQ136" i="24"/>
  <c r="AR136" i="24" s="1"/>
  <c r="AS136" i="24" s="1"/>
  <c r="W152" i="24"/>
  <c r="W181" i="24" s="1"/>
  <c r="AQ122" i="24"/>
  <c r="AR122" i="24" s="1"/>
  <c r="AS122" i="24" s="1"/>
  <c r="W154" i="24"/>
  <c r="W183" i="24" s="1"/>
  <c r="AQ124" i="24"/>
  <c r="AR124" i="24" s="1"/>
  <c r="AS124" i="24" s="1"/>
  <c r="AQ134" i="24"/>
  <c r="AR134" i="24" s="1"/>
  <c r="AS134" i="24" s="1"/>
  <c r="W164" i="24"/>
  <c r="W193" i="24" s="1"/>
  <c r="W162" i="24"/>
  <c r="W191" i="24" s="1"/>
  <c r="AQ132" i="24"/>
  <c r="AR132" i="24" s="1"/>
  <c r="AS132" i="24" s="1"/>
  <c r="W167" i="24"/>
  <c r="W196" i="24" s="1"/>
  <c r="AQ137" i="24"/>
  <c r="AR137" i="24" s="1"/>
  <c r="AS137" i="24" s="1"/>
  <c r="W149" i="24"/>
  <c r="W178" i="24" s="1"/>
  <c r="AQ119" i="24"/>
  <c r="AR119" i="24" s="1"/>
  <c r="AS119" i="24" s="1"/>
  <c r="V12" i="43"/>
  <c r="V20" i="43"/>
  <c r="V28" i="43"/>
  <c r="V27" i="43"/>
  <c r="AS141" i="24" l="1"/>
  <c r="AS142" i="24" s="1"/>
  <c r="AT122" i="24" s="1"/>
  <c r="V29" i="43"/>
  <c r="V30" i="43" s="1"/>
  <c r="X152" i="24" l="1"/>
  <c r="X181" i="24" s="1"/>
  <c r="AU122" i="24"/>
  <c r="AV122" i="24" s="1"/>
  <c r="AW122" i="24" s="1"/>
  <c r="AT130" i="24"/>
  <c r="AT134" i="24"/>
  <c r="AT116" i="24"/>
  <c r="AT136" i="24"/>
  <c r="AT139" i="24"/>
  <c r="AT133" i="24"/>
  <c r="AT121" i="24"/>
  <c r="AT128" i="24"/>
  <c r="AT120" i="24"/>
  <c r="AT124" i="24"/>
  <c r="AT119" i="24"/>
  <c r="AT125" i="24"/>
  <c r="AT135" i="24"/>
  <c r="AT127" i="24"/>
  <c r="AT126" i="24"/>
  <c r="AT132" i="24"/>
  <c r="AT129" i="24"/>
  <c r="AT117" i="24"/>
  <c r="AT137" i="24"/>
  <c r="AT140" i="24"/>
  <c r="AT138" i="24"/>
  <c r="AT118" i="24"/>
  <c r="AT123" i="24"/>
  <c r="AT131" i="24"/>
  <c r="W14" i="43"/>
  <c r="W7" i="43"/>
  <c r="W5" i="43"/>
  <c r="W13" i="43"/>
  <c r="W24" i="43"/>
  <c r="W25" i="43"/>
  <c r="W16" i="43"/>
  <c r="W8" i="43"/>
  <c r="W6" i="43"/>
  <c r="W19" i="43"/>
  <c r="W11" i="43"/>
  <c r="W21" i="43"/>
  <c r="W15" i="43"/>
  <c r="W23" i="43"/>
  <c r="W18" i="43"/>
  <c r="W10" i="43"/>
  <c r="W26" i="43"/>
  <c r="W17" i="43"/>
  <c r="W4" i="43"/>
  <c r="W22" i="43"/>
  <c r="W9" i="43"/>
  <c r="X163" i="24" l="1"/>
  <c r="X192" i="24" s="1"/>
  <c r="AU133" i="24"/>
  <c r="AV133" i="24" s="1"/>
  <c r="AW133" i="24" s="1"/>
  <c r="X165" i="24"/>
  <c r="X194" i="24" s="1"/>
  <c r="AU135" i="24"/>
  <c r="AV135" i="24" s="1"/>
  <c r="AW135" i="24" s="1"/>
  <c r="X169" i="24"/>
  <c r="X198" i="24" s="1"/>
  <c r="AU139" i="24"/>
  <c r="AV139" i="24" s="1"/>
  <c r="AW139" i="24" s="1"/>
  <c r="X168" i="24"/>
  <c r="X197" i="24" s="1"/>
  <c r="AU138" i="24"/>
  <c r="AV138" i="24" s="1"/>
  <c r="AW138" i="24" s="1"/>
  <c r="X170" i="24"/>
  <c r="X199" i="24" s="1"/>
  <c r="AU140" i="24"/>
  <c r="AV140" i="24" s="1"/>
  <c r="AW140" i="24" s="1"/>
  <c r="X147" i="24"/>
  <c r="X176" i="24" s="1"/>
  <c r="AU117" i="24"/>
  <c r="AV117" i="24" s="1"/>
  <c r="AW117" i="24" s="1"/>
  <c r="AU134" i="24"/>
  <c r="AV134" i="24" s="1"/>
  <c r="AW134" i="24" s="1"/>
  <c r="X164" i="24"/>
  <c r="X193" i="24" s="1"/>
  <c r="X157" i="24"/>
  <c r="X186" i="24" s="1"/>
  <c r="AU127" i="24"/>
  <c r="AV127" i="24" s="1"/>
  <c r="AW127" i="24" s="1"/>
  <c r="X166" i="24"/>
  <c r="X195" i="24" s="1"/>
  <c r="AU136" i="24"/>
  <c r="AV136" i="24" s="1"/>
  <c r="AW136" i="24" s="1"/>
  <c r="AU116" i="24"/>
  <c r="AV116" i="24" s="1"/>
  <c r="AW116" i="24" s="1"/>
  <c r="X146" i="24"/>
  <c r="X175" i="24" s="1"/>
  <c r="AT141" i="24"/>
  <c r="X154" i="24"/>
  <c r="X183" i="24" s="1"/>
  <c r="AU124" i="24"/>
  <c r="AV124" i="24" s="1"/>
  <c r="AW124" i="24" s="1"/>
  <c r="AU129" i="24"/>
  <c r="AV129" i="24" s="1"/>
  <c r="AW129" i="24" s="1"/>
  <c r="X159" i="24"/>
  <c r="X188" i="24" s="1"/>
  <c r="AU120" i="24"/>
  <c r="AV120" i="24" s="1"/>
  <c r="AW120" i="24" s="1"/>
  <c r="X150" i="24"/>
  <c r="X179" i="24" s="1"/>
  <c r="X160" i="24"/>
  <c r="X189" i="24" s="1"/>
  <c r="AU130" i="24"/>
  <c r="AV130" i="24" s="1"/>
  <c r="AW130" i="24" s="1"/>
  <c r="X148" i="24"/>
  <c r="X177" i="24" s="1"/>
  <c r="AU118" i="24"/>
  <c r="AV118" i="24" s="1"/>
  <c r="AW118" i="24" s="1"/>
  <c r="X155" i="24"/>
  <c r="X184" i="24" s="1"/>
  <c r="AU125" i="24"/>
  <c r="AV125" i="24" s="1"/>
  <c r="AW125" i="24" s="1"/>
  <c r="X167" i="24"/>
  <c r="X196" i="24" s="1"/>
  <c r="AU137" i="24"/>
  <c r="AV137" i="24" s="1"/>
  <c r="AW137" i="24" s="1"/>
  <c r="X149" i="24"/>
  <c r="X178" i="24" s="1"/>
  <c r="AU119" i="24"/>
  <c r="AV119" i="24" s="1"/>
  <c r="AW119" i="24" s="1"/>
  <c r="X161" i="24"/>
  <c r="X190" i="24" s="1"/>
  <c r="AU131" i="24"/>
  <c r="AV131" i="24" s="1"/>
  <c r="AW131" i="24" s="1"/>
  <c r="X162" i="24"/>
  <c r="X191" i="24" s="1"/>
  <c r="AU132" i="24"/>
  <c r="AV132" i="24" s="1"/>
  <c r="AW132" i="24" s="1"/>
  <c r="X158" i="24"/>
  <c r="X187" i="24" s="1"/>
  <c r="AU128" i="24"/>
  <c r="AV128" i="24" s="1"/>
  <c r="AW128" i="24" s="1"/>
  <c r="X153" i="24"/>
  <c r="X182" i="24" s="1"/>
  <c r="AU123" i="24"/>
  <c r="AV123" i="24" s="1"/>
  <c r="AW123" i="24" s="1"/>
  <c r="X156" i="24"/>
  <c r="X185" i="24" s="1"/>
  <c r="AU126" i="24"/>
  <c r="AV126" i="24" s="1"/>
  <c r="AW126" i="24" s="1"/>
  <c r="AU121" i="24"/>
  <c r="AV121" i="24" s="1"/>
  <c r="AW121" i="24" s="1"/>
  <c r="X151" i="24"/>
  <c r="X180" i="24" s="1"/>
  <c r="W12" i="43"/>
  <c r="W20" i="43"/>
  <c r="W28" i="43"/>
  <c r="W27" i="43"/>
  <c r="AW141" i="24" l="1"/>
  <c r="AW142" i="24" s="1"/>
  <c r="AX138" i="24" s="1"/>
  <c r="W29" i="43"/>
  <c r="W30" i="43" s="1"/>
  <c r="Y168" i="24" l="1"/>
  <c r="Y197" i="24" s="1"/>
  <c r="AY138" i="24"/>
  <c r="AZ138" i="24" s="1"/>
  <c r="BA138" i="24" s="1"/>
  <c r="AX121" i="24"/>
  <c r="AX123" i="24"/>
  <c r="AX128" i="24"/>
  <c r="AX120" i="24"/>
  <c r="AX116" i="24"/>
  <c r="AX134" i="24"/>
  <c r="AX125" i="24"/>
  <c r="AX124" i="24"/>
  <c r="AX137" i="24"/>
  <c r="AX133" i="24"/>
  <c r="AX139" i="24"/>
  <c r="AX122" i="24"/>
  <c r="AX119" i="24"/>
  <c r="AX129" i="24"/>
  <c r="AX130" i="24"/>
  <c r="AX131" i="24"/>
  <c r="AX140" i="24"/>
  <c r="AX126" i="24"/>
  <c r="AX136" i="24"/>
  <c r="AX135" i="24"/>
  <c r="AX127" i="24"/>
  <c r="AX132" i="24"/>
  <c r="AX117" i="24"/>
  <c r="AX118" i="24"/>
  <c r="X22" i="43"/>
  <c r="X4" i="43"/>
  <c r="X9" i="43"/>
  <c r="X17" i="43"/>
  <c r="X15" i="43"/>
  <c r="X21" i="43"/>
  <c r="X14" i="43"/>
  <c r="X7" i="43"/>
  <c r="X11" i="43"/>
  <c r="X24" i="43"/>
  <c r="X26" i="43"/>
  <c r="X25" i="43"/>
  <c r="X19" i="43"/>
  <c r="X6" i="43"/>
  <c r="X13" i="43"/>
  <c r="X8" i="43"/>
  <c r="X16" i="43"/>
  <c r="X10" i="43"/>
  <c r="X18" i="43"/>
  <c r="X23" i="43"/>
  <c r="X5" i="43"/>
  <c r="Y161" i="24" l="1"/>
  <c r="Y190" i="24" s="1"/>
  <c r="AY131" i="24"/>
  <c r="AZ131" i="24" s="1"/>
  <c r="BA131" i="24" s="1"/>
  <c r="Y147" i="24"/>
  <c r="Y176" i="24" s="1"/>
  <c r="AY117" i="24"/>
  <c r="AZ117" i="24" s="1"/>
  <c r="BA117" i="24" s="1"/>
  <c r="Y162" i="24"/>
  <c r="Y191" i="24" s="1"/>
  <c r="AY132" i="24"/>
  <c r="AZ132" i="24" s="1"/>
  <c r="BA132" i="24" s="1"/>
  <c r="AY129" i="24"/>
  <c r="AZ129" i="24" s="1"/>
  <c r="BA129" i="24" s="1"/>
  <c r="Y159" i="24"/>
  <c r="Y188" i="24" s="1"/>
  <c r="AY134" i="24"/>
  <c r="AZ134" i="24" s="1"/>
  <c r="BA134" i="24" s="1"/>
  <c r="Y164" i="24"/>
  <c r="Y193" i="24" s="1"/>
  <c r="Y157" i="24"/>
  <c r="Y186" i="24" s="1"/>
  <c r="AY127" i="24"/>
  <c r="AZ127" i="24" s="1"/>
  <c r="BA127" i="24" s="1"/>
  <c r="Y149" i="24"/>
  <c r="Y178" i="24" s="1"/>
  <c r="AY119" i="24"/>
  <c r="AZ119" i="24" s="1"/>
  <c r="BA119" i="24" s="1"/>
  <c r="AY116" i="24"/>
  <c r="AZ116" i="24" s="1"/>
  <c r="BA116" i="24" s="1"/>
  <c r="Y146" i="24"/>
  <c r="Y175" i="24" s="1"/>
  <c r="AX141" i="24"/>
  <c r="Y158" i="24"/>
  <c r="Y187" i="24" s="1"/>
  <c r="AY128" i="24"/>
  <c r="AZ128" i="24" s="1"/>
  <c r="BA128" i="24" s="1"/>
  <c r="Y154" i="24"/>
  <c r="Y183" i="24" s="1"/>
  <c r="AY124" i="24"/>
  <c r="AZ124" i="24" s="1"/>
  <c r="BA124" i="24" s="1"/>
  <c r="AY120" i="24"/>
  <c r="AZ120" i="24" s="1"/>
  <c r="BA120" i="24" s="1"/>
  <c r="Y150" i="24"/>
  <c r="Y179" i="24" s="1"/>
  <c r="Y166" i="24"/>
  <c r="Y195" i="24" s="1"/>
  <c r="AY136" i="24"/>
  <c r="AZ136" i="24" s="1"/>
  <c r="BA136" i="24" s="1"/>
  <c r="Y156" i="24"/>
  <c r="Y185" i="24" s="1"/>
  <c r="AY126" i="24"/>
  <c r="AZ126" i="24" s="1"/>
  <c r="BA126" i="24" s="1"/>
  <c r="Y163" i="24"/>
  <c r="Y192" i="24" s="1"/>
  <c r="AY133" i="24"/>
  <c r="AZ133" i="24" s="1"/>
  <c r="BA133" i="24" s="1"/>
  <c r="Y153" i="24"/>
  <c r="Y182" i="24" s="1"/>
  <c r="AY123" i="24"/>
  <c r="AZ123" i="24" s="1"/>
  <c r="BA123" i="24" s="1"/>
  <c r="Y148" i="24"/>
  <c r="Y177" i="24" s="1"/>
  <c r="AY118" i="24"/>
  <c r="AZ118" i="24" s="1"/>
  <c r="BA118" i="24" s="1"/>
  <c r="Y165" i="24"/>
  <c r="Y194" i="24" s="1"/>
  <c r="AY135" i="24"/>
  <c r="AZ135" i="24" s="1"/>
  <c r="BA135" i="24" s="1"/>
  <c r="Y152" i="24"/>
  <c r="Y181" i="24" s="1"/>
  <c r="AY122" i="24"/>
  <c r="AZ122" i="24" s="1"/>
  <c r="BA122" i="24" s="1"/>
  <c r="Y169" i="24"/>
  <c r="Y198" i="24" s="1"/>
  <c r="AY139" i="24"/>
  <c r="AZ139" i="24" s="1"/>
  <c r="BA139" i="24" s="1"/>
  <c r="Y170" i="24"/>
  <c r="Y199" i="24" s="1"/>
  <c r="AY140" i="24"/>
  <c r="AZ140" i="24" s="1"/>
  <c r="BA140" i="24" s="1"/>
  <c r="Y167" i="24"/>
  <c r="Y196" i="24" s="1"/>
  <c r="AY137" i="24"/>
  <c r="AZ137" i="24" s="1"/>
  <c r="BA137" i="24" s="1"/>
  <c r="AY121" i="24"/>
  <c r="AZ121" i="24" s="1"/>
  <c r="BA121" i="24" s="1"/>
  <c r="Y151" i="24"/>
  <c r="Y180" i="24" s="1"/>
  <c r="Y160" i="24"/>
  <c r="Y189" i="24" s="1"/>
  <c r="AY130" i="24"/>
  <c r="AZ130" i="24" s="1"/>
  <c r="BA130" i="24" s="1"/>
  <c r="Y155" i="24"/>
  <c r="Y184" i="24" s="1"/>
  <c r="AY125" i="24"/>
  <c r="AZ125" i="24" s="1"/>
  <c r="BA125" i="24" s="1"/>
  <c r="X20" i="43"/>
  <c r="X12" i="43"/>
  <c r="X27" i="43"/>
  <c r="X28" i="43"/>
  <c r="BA141" i="24" l="1"/>
  <c r="BA142" i="24" s="1"/>
  <c r="BB121" i="24" s="1"/>
  <c r="X29" i="43"/>
  <c r="X30" i="43" s="1"/>
  <c r="Z151" i="24" l="1"/>
  <c r="Z180" i="24" s="1"/>
  <c r="BC121" i="24"/>
  <c r="BD121" i="24" s="1"/>
  <c r="BE121" i="24" s="1"/>
  <c r="BB140" i="24"/>
  <c r="BB138" i="24"/>
  <c r="BB131" i="24"/>
  <c r="BB139" i="24"/>
  <c r="BB123" i="24"/>
  <c r="BB120" i="24"/>
  <c r="BB128" i="24"/>
  <c r="BB118" i="24"/>
  <c r="BB129" i="24"/>
  <c r="BB135" i="24"/>
  <c r="BB119" i="24"/>
  <c r="BB117" i="24"/>
  <c r="BB130" i="24"/>
  <c r="BB134" i="24"/>
  <c r="BB136" i="24"/>
  <c r="BB132" i="24"/>
  <c r="BB126" i="24"/>
  <c r="BB137" i="24"/>
  <c r="BB116" i="24"/>
  <c r="BB124" i="24"/>
  <c r="BB125" i="24"/>
  <c r="BB122" i="24"/>
  <c r="BB127" i="24"/>
  <c r="BB133" i="24"/>
  <c r="Y17" i="43"/>
  <c r="Y22" i="43"/>
  <c r="Y24" i="43"/>
  <c r="Y18" i="43"/>
  <c r="Y9" i="43"/>
  <c r="Y16" i="43"/>
  <c r="Y4" i="43"/>
  <c r="Y26" i="43"/>
  <c r="Y7" i="43"/>
  <c r="Y19" i="43"/>
  <c r="Y15" i="43"/>
  <c r="Y8" i="43"/>
  <c r="Y23" i="43"/>
  <c r="Y11" i="43"/>
  <c r="Y21" i="43"/>
  <c r="Y25" i="43"/>
  <c r="Y6" i="43"/>
  <c r="Y10" i="43"/>
  <c r="Y13" i="43"/>
  <c r="Y5" i="43"/>
  <c r="Y14" i="43"/>
  <c r="Z150" i="24" l="1"/>
  <c r="Z179" i="24" s="1"/>
  <c r="BC120" i="24"/>
  <c r="BD120" i="24" s="1"/>
  <c r="BE120" i="24" s="1"/>
  <c r="Z163" i="24"/>
  <c r="Z192" i="24" s="1"/>
  <c r="BC133" i="24"/>
  <c r="BD133" i="24" s="1"/>
  <c r="BE133" i="24" s="1"/>
  <c r="Z152" i="24"/>
  <c r="Z181" i="24" s="1"/>
  <c r="BC122" i="24"/>
  <c r="BD122" i="24" s="1"/>
  <c r="BE122" i="24" s="1"/>
  <c r="Z164" i="24"/>
  <c r="Z193" i="24" s="1"/>
  <c r="BC134" i="24"/>
  <c r="BD134" i="24" s="1"/>
  <c r="BE134" i="24" s="1"/>
  <c r="Z155" i="24"/>
  <c r="Z184" i="24" s="1"/>
  <c r="BC125" i="24"/>
  <c r="BD125" i="24" s="1"/>
  <c r="BE125" i="24" s="1"/>
  <c r="Z160" i="24"/>
  <c r="Z189" i="24" s="1"/>
  <c r="BC130" i="24"/>
  <c r="BD130" i="24" s="1"/>
  <c r="BE130" i="24" s="1"/>
  <c r="Z153" i="24"/>
  <c r="Z182" i="24" s="1"/>
  <c r="BC123" i="24"/>
  <c r="BD123" i="24" s="1"/>
  <c r="BE123" i="24" s="1"/>
  <c r="Z148" i="24"/>
  <c r="Z177" i="24" s="1"/>
  <c r="BC118" i="24"/>
  <c r="BD118" i="24" s="1"/>
  <c r="BE118" i="24" s="1"/>
  <c r="Z169" i="24"/>
  <c r="Z198" i="24" s="1"/>
  <c r="BC139" i="24"/>
  <c r="BD139" i="24" s="1"/>
  <c r="BE139" i="24" s="1"/>
  <c r="Z146" i="24"/>
  <c r="Z175" i="24" s="1"/>
  <c r="BC116" i="24"/>
  <c r="BD116" i="24" s="1"/>
  <c r="BE116" i="24" s="1"/>
  <c r="BB141" i="24"/>
  <c r="Z149" i="24"/>
  <c r="Z178" i="24" s="1"/>
  <c r="BC119" i="24"/>
  <c r="BD119" i="24" s="1"/>
  <c r="BE119" i="24" s="1"/>
  <c r="Z161" i="24"/>
  <c r="Z190" i="24" s="1"/>
  <c r="BC131" i="24"/>
  <c r="BD131" i="24" s="1"/>
  <c r="BE131" i="24" s="1"/>
  <c r="Z167" i="24"/>
  <c r="Z196" i="24" s="1"/>
  <c r="BC137" i="24"/>
  <c r="BD137" i="24" s="1"/>
  <c r="BE137" i="24" s="1"/>
  <c r="Z165" i="24"/>
  <c r="Z194" i="24" s="1"/>
  <c r="BC135" i="24"/>
  <c r="BD135" i="24" s="1"/>
  <c r="BE135" i="24" s="1"/>
  <c r="Z168" i="24"/>
  <c r="Z197" i="24" s="1"/>
  <c r="BC138" i="24"/>
  <c r="BD138" i="24" s="1"/>
  <c r="BE138" i="24" s="1"/>
  <c r="Z162" i="24"/>
  <c r="Z191" i="24" s="1"/>
  <c r="BC132" i="24"/>
  <c r="BD132" i="24" s="1"/>
  <c r="BE132" i="24" s="1"/>
  <c r="Z154" i="24"/>
  <c r="Z183" i="24" s="1"/>
  <c r="BC124" i="24"/>
  <c r="BD124" i="24" s="1"/>
  <c r="BE124" i="24" s="1"/>
  <c r="Z147" i="24"/>
  <c r="Z176" i="24" s="1"/>
  <c r="BC117" i="24"/>
  <c r="BD117" i="24" s="1"/>
  <c r="BE117" i="24" s="1"/>
  <c r="Z156" i="24"/>
  <c r="Z185" i="24" s="1"/>
  <c r="BC126" i="24"/>
  <c r="BD126" i="24" s="1"/>
  <c r="BE126" i="24" s="1"/>
  <c r="Z159" i="24"/>
  <c r="Z188" i="24" s="1"/>
  <c r="BC129" i="24"/>
  <c r="BD129" i="24" s="1"/>
  <c r="BE129" i="24" s="1"/>
  <c r="Z170" i="24"/>
  <c r="Z199" i="24" s="1"/>
  <c r="BC140" i="24"/>
  <c r="BD140" i="24" s="1"/>
  <c r="BE140" i="24" s="1"/>
  <c r="Z157" i="24"/>
  <c r="Z186" i="24" s="1"/>
  <c r="BC127" i="24"/>
  <c r="BD127" i="24" s="1"/>
  <c r="BE127" i="24" s="1"/>
  <c r="Z166" i="24"/>
  <c r="Z195" i="24" s="1"/>
  <c r="BC136" i="24"/>
  <c r="BD136" i="24" s="1"/>
  <c r="BE136" i="24" s="1"/>
  <c r="Z158" i="24"/>
  <c r="Z187" i="24" s="1"/>
  <c r="BC128" i="24"/>
  <c r="BD128" i="24" s="1"/>
  <c r="BE128" i="24" s="1"/>
  <c r="Y20" i="43"/>
  <c r="Y12" i="43"/>
  <c r="Y27" i="43"/>
  <c r="Y28" i="43"/>
  <c r="BE141" i="24" l="1"/>
  <c r="BE142" i="24" s="1"/>
  <c r="BF134" i="24" s="1"/>
  <c r="Y29" i="43"/>
  <c r="Y30" i="43" s="1"/>
  <c r="BG134" i="24" l="1"/>
  <c r="BH134" i="24" s="1"/>
  <c r="BI134" i="24" s="1"/>
  <c r="AA164" i="24"/>
  <c r="AA193" i="24" s="1"/>
  <c r="BF117" i="24"/>
  <c r="BF129" i="24"/>
  <c r="BF127" i="24"/>
  <c r="BF120" i="24"/>
  <c r="BF130" i="24"/>
  <c r="BF126" i="24"/>
  <c r="BF131" i="24"/>
  <c r="BF122" i="24"/>
  <c r="BF119" i="24"/>
  <c r="BF116" i="24"/>
  <c r="BF132" i="24"/>
  <c r="BF121" i="24"/>
  <c r="BF118" i="24"/>
  <c r="BF124" i="24"/>
  <c r="BF140" i="24"/>
  <c r="BF123" i="24"/>
  <c r="BF133" i="24"/>
  <c r="BF138" i="24"/>
  <c r="BF125" i="24"/>
  <c r="BF139" i="24"/>
  <c r="BF128" i="24"/>
  <c r="BF137" i="24"/>
  <c r="BF135" i="24"/>
  <c r="BF136" i="24"/>
  <c r="Z9" i="43"/>
  <c r="Z22" i="43"/>
  <c r="Z4" i="43"/>
  <c r="Z17" i="43"/>
  <c r="Z10" i="43"/>
  <c r="Z6" i="43"/>
  <c r="Z24" i="43"/>
  <c r="Z11" i="43"/>
  <c r="Z7" i="43"/>
  <c r="Z19" i="43"/>
  <c r="Z26" i="43"/>
  <c r="Z14" i="43"/>
  <c r="Z23" i="43"/>
  <c r="Z8" i="43"/>
  <c r="Z15" i="43"/>
  <c r="Z25" i="43"/>
  <c r="Z18" i="43"/>
  <c r="Z21" i="43"/>
  <c r="Z5" i="43"/>
  <c r="Z16" i="43"/>
  <c r="Z13" i="43"/>
  <c r="AA148" i="24" l="1"/>
  <c r="AA177" i="24" s="1"/>
  <c r="BG118" i="24"/>
  <c r="BH118" i="24" s="1"/>
  <c r="BI118" i="24" s="1"/>
  <c r="AA160" i="24"/>
  <c r="AA189" i="24" s="1"/>
  <c r="BG130" i="24"/>
  <c r="BH130" i="24" s="1"/>
  <c r="BI130" i="24" s="1"/>
  <c r="AA167" i="24"/>
  <c r="AA196" i="24" s="1"/>
  <c r="BG137" i="24"/>
  <c r="BH137" i="24" s="1"/>
  <c r="BI137" i="24" s="1"/>
  <c r="AA169" i="24"/>
  <c r="AA198" i="24" s="1"/>
  <c r="BG139" i="24"/>
  <c r="BH139" i="24" s="1"/>
  <c r="BI139" i="24" s="1"/>
  <c r="BG121" i="24"/>
  <c r="BH121" i="24" s="1"/>
  <c r="BI121" i="24" s="1"/>
  <c r="AA151" i="24"/>
  <c r="AA180" i="24" s="1"/>
  <c r="BG120" i="24"/>
  <c r="BH120" i="24" s="1"/>
  <c r="BI120" i="24" s="1"/>
  <c r="AA150" i="24"/>
  <c r="AA179" i="24" s="1"/>
  <c r="AA157" i="24"/>
  <c r="AA186" i="24" s="1"/>
  <c r="BG127" i="24"/>
  <c r="BH127" i="24" s="1"/>
  <c r="BI127" i="24" s="1"/>
  <c r="AA156" i="24"/>
  <c r="AA185" i="24" s="1"/>
  <c r="BG126" i="24"/>
  <c r="BH126" i="24" s="1"/>
  <c r="BI126" i="24" s="1"/>
  <c r="AA168" i="24"/>
  <c r="AA197" i="24" s="1"/>
  <c r="BG138" i="24"/>
  <c r="BH138" i="24" s="1"/>
  <c r="BI138" i="24" s="1"/>
  <c r="AA158" i="24"/>
  <c r="AA187" i="24" s="1"/>
  <c r="BG128" i="24"/>
  <c r="BH128" i="24" s="1"/>
  <c r="BI128" i="24" s="1"/>
  <c r="AA155" i="24"/>
  <c r="AA184" i="24" s="1"/>
  <c r="BG125" i="24"/>
  <c r="BH125" i="24" s="1"/>
  <c r="BI125" i="24" s="1"/>
  <c r="BG116" i="24"/>
  <c r="BH116" i="24" s="1"/>
  <c r="BI116" i="24" s="1"/>
  <c r="BF141" i="24"/>
  <c r="AA146" i="24"/>
  <c r="AA175" i="24" s="1"/>
  <c r="BG129" i="24"/>
  <c r="BH129" i="24" s="1"/>
  <c r="BI129" i="24" s="1"/>
  <c r="AA159" i="24"/>
  <c r="AA188" i="24" s="1"/>
  <c r="AA163" i="24"/>
  <c r="AA192" i="24" s="1"/>
  <c r="BG133" i="24"/>
  <c r="BH133" i="24" s="1"/>
  <c r="BI133" i="24" s="1"/>
  <c r="AA149" i="24"/>
  <c r="AA178" i="24" s="1"/>
  <c r="BG119" i="24"/>
  <c r="BH119" i="24" s="1"/>
  <c r="BI119" i="24" s="1"/>
  <c r="AA147" i="24"/>
  <c r="AA176" i="24" s="1"/>
  <c r="BG117" i="24"/>
  <c r="BH117" i="24" s="1"/>
  <c r="BI117" i="24" s="1"/>
  <c r="AA154" i="24"/>
  <c r="AA183" i="24" s="1"/>
  <c r="BG124" i="24"/>
  <c r="BH124" i="24" s="1"/>
  <c r="BI124" i="24" s="1"/>
  <c r="AA162" i="24"/>
  <c r="AA191" i="24" s="1"/>
  <c r="BG132" i="24"/>
  <c r="BH132" i="24" s="1"/>
  <c r="BI132" i="24" s="1"/>
  <c r="AA166" i="24"/>
  <c r="AA195" i="24" s="1"/>
  <c r="BG136" i="24"/>
  <c r="BH136" i="24" s="1"/>
  <c r="BI136" i="24" s="1"/>
  <c r="AA153" i="24"/>
  <c r="AA182" i="24" s="1"/>
  <c r="BG123" i="24"/>
  <c r="BH123" i="24" s="1"/>
  <c r="BI123" i="24" s="1"/>
  <c r="AA152" i="24"/>
  <c r="AA181" i="24" s="1"/>
  <c r="BG122" i="24"/>
  <c r="BH122" i="24" s="1"/>
  <c r="BI122" i="24" s="1"/>
  <c r="AA165" i="24"/>
  <c r="AA194" i="24" s="1"/>
  <c r="BG135" i="24"/>
  <c r="BH135" i="24" s="1"/>
  <c r="BI135" i="24" s="1"/>
  <c r="AA170" i="24"/>
  <c r="AA199" i="24" s="1"/>
  <c r="BG140" i="24"/>
  <c r="BH140" i="24" s="1"/>
  <c r="BI140" i="24" s="1"/>
  <c r="AA161" i="24"/>
  <c r="AA190" i="24" s="1"/>
  <c r="BG131" i="24"/>
  <c r="BH131" i="24" s="1"/>
  <c r="BI131" i="24" s="1"/>
  <c r="Z20" i="43"/>
  <c r="Z12" i="43"/>
  <c r="Z27" i="43"/>
  <c r="Z28" i="43"/>
  <c r="BI141" i="24" l="1"/>
  <c r="BI142" i="24" s="1"/>
  <c r="BJ134" i="24" s="1"/>
  <c r="Z29" i="43"/>
  <c r="Z30" i="43" s="1"/>
  <c r="AA5" i="43"/>
  <c r="BJ117" i="24" l="1"/>
  <c r="BJ124" i="24"/>
  <c r="BJ122" i="24"/>
  <c r="BJ126" i="24"/>
  <c r="BJ138" i="24"/>
  <c r="BK134" i="24"/>
  <c r="BL134" i="24" s="1"/>
  <c r="BM134" i="24" s="1"/>
  <c r="AB164" i="24"/>
  <c r="AB193" i="24" s="1"/>
  <c r="BJ137" i="24"/>
  <c r="BJ135" i="24"/>
  <c r="BJ119" i="24"/>
  <c r="BJ139" i="24"/>
  <c r="BJ123" i="24"/>
  <c r="BJ131" i="24"/>
  <c r="BJ127" i="24"/>
  <c r="BJ118" i="24"/>
  <c r="BJ130" i="24"/>
  <c r="BJ125" i="24"/>
  <c r="BJ128" i="24"/>
  <c r="BJ116" i="24"/>
  <c r="BJ129" i="24"/>
  <c r="BJ140" i="24"/>
  <c r="BJ133" i="24"/>
  <c r="BJ121" i="24"/>
  <c r="BJ120" i="24"/>
  <c r="BJ132" i="24"/>
  <c r="BJ136" i="24"/>
  <c r="AA16" i="43"/>
  <c r="AA9" i="43"/>
  <c r="AA17" i="43"/>
  <c r="AA23" i="43"/>
  <c r="AA22" i="43"/>
  <c r="AA15" i="43"/>
  <c r="AA24" i="43"/>
  <c r="AA13" i="43"/>
  <c r="AA21" i="43"/>
  <c r="AA11" i="43"/>
  <c r="AA6" i="43"/>
  <c r="AA4" i="43"/>
  <c r="AA26" i="43"/>
  <c r="AA19" i="43"/>
  <c r="AA7" i="43"/>
  <c r="AA20" i="43"/>
  <c r="AA14" i="43"/>
  <c r="AA25" i="43"/>
  <c r="AA8" i="43"/>
  <c r="AA10" i="43"/>
  <c r="AA18" i="43"/>
  <c r="BK129" i="24" l="1"/>
  <c r="BL129" i="24" s="1"/>
  <c r="BM129" i="24" s="1"/>
  <c r="AB159" i="24"/>
  <c r="AB188" i="24" s="1"/>
  <c r="AB153" i="24"/>
  <c r="AB182" i="24" s="1"/>
  <c r="BK123" i="24"/>
  <c r="BL123" i="24" s="1"/>
  <c r="BM123" i="24" s="1"/>
  <c r="AB156" i="24"/>
  <c r="AB185" i="24" s="1"/>
  <c r="BK126" i="24"/>
  <c r="BL126" i="24" s="1"/>
  <c r="BM126" i="24" s="1"/>
  <c r="BK120" i="24"/>
  <c r="BL120" i="24" s="1"/>
  <c r="BM120" i="24" s="1"/>
  <c r="AB150" i="24"/>
  <c r="AB179" i="24" s="1"/>
  <c r="AB160" i="24"/>
  <c r="AB189" i="24" s="1"/>
  <c r="BK130" i="24"/>
  <c r="BL130" i="24" s="1"/>
  <c r="BM130" i="24" s="1"/>
  <c r="AB148" i="24"/>
  <c r="AB177" i="24" s="1"/>
  <c r="BK118" i="24"/>
  <c r="BL118" i="24" s="1"/>
  <c r="BM118" i="24" s="1"/>
  <c r="AB163" i="24"/>
  <c r="AB192" i="24" s="1"/>
  <c r="BK133" i="24"/>
  <c r="BL133" i="24" s="1"/>
  <c r="BM133" i="24" s="1"/>
  <c r="AB168" i="24"/>
  <c r="AB197" i="24" s="1"/>
  <c r="BK138" i="24"/>
  <c r="BL138" i="24" s="1"/>
  <c r="BM138" i="24" s="1"/>
  <c r="BK116" i="24"/>
  <c r="BL116" i="24" s="1"/>
  <c r="BM116" i="24" s="1"/>
  <c r="BJ141" i="24"/>
  <c r="AB146" i="24"/>
  <c r="AB175" i="24" s="1"/>
  <c r="AB169" i="24"/>
  <c r="AB198" i="24" s="1"/>
  <c r="BK139" i="24"/>
  <c r="BL139" i="24" s="1"/>
  <c r="BM139" i="24" s="1"/>
  <c r="AB152" i="24"/>
  <c r="AB181" i="24" s="1"/>
  <c r="BK122" i="24"/>
  <c r="BL122" i="24" s="1"/>
  <c r="BM122" i="24" s="1"/>
  <c r="AB157" i="24"/>
  <c r="AB186" i="24" s="1"/>
  <c r="BK127" i="24"/>
  <c r="BL127" i="24" s="1"/>
  <c r="BM127" i="24" s="1"/>
  <c r="AB161" i="24"/>
  <c r="AB190" i="24" s="1"/>
  <c r="BK131" i="24"/>
  <c r="BL131" i="24" s="1"/>
  <c r="BM131" i="24" s="1"/>
  <c r="AB166" i="24"/>
  <c r="AB195" i="24" s="1"/>
  <c r="BK136" i="24"/>
  <c r="BL136" i="24" s="1"/>
  <c r="BM136" i="24" s="1"/>
  <c r="AB158" i="24"/>
  <c r="AB187" i="24" s="1"/>
  <c r="BK128" i="24"/>
  <c r="BL128" i="24" s="1"/>
  <c r="BM128" i="24" s="1"/>
  <c r="AB149" i="24"/>
  <c r="AB178" i="24" s="1"/>
  <c r="BK119" i="24"/>
  <c r="BL119" i="24" s="1"/>
  <c r="BM119" i="24" s="1"/>
  <c r="AB154" i="24"/>
  <c r="AB183" i="24" s="1"/>
  <c r="BK124" i="24"/>
  <c r="BL124" i="24" s="1"/>
  <c r="BM124" i="24" s="1"/>
  <c r="AB167" i="24"/>
  <c r="AB196" i="24" s="1"/>
  <c r="BK137" i="24"/>
  <c r="BL137" i="24" s="1"/>
  <c r="BM137" i="24" s="1"/>
  <c r="BK121" i="24"/>
  <c r="BL121" i="24" s="1"/>
  <c r="BM121" i="24" s="1"/>
  <c r="AB151" i="24"/>
  <c r="AB180" i="24" s="1"/>
  <c r="AB170" i="24"/>
  <c r="AB199" i="24" s="1"/>
  <c r="BK140" i="24"/>
  <c r="BL140" i="24" s="1"/>
  <c r="BM140" i="24" s="1"/>
  <c r="AB162" i="24"/>
  <c r="AB191" i="24" s="1"/>
  <c r="BK132" i="24"/>
  <c r="BL132" i="24" s="1"/>
  <c r="BM132" i="24" s="1"/>
  <c r="AB155" i="24"/>
  <c r="AB184" i="24" s="1"/>
  <c r="BK125" i="24"/>
  <c r="BL125" i="24" s="1"/>
  <c r="BM125" i="24" s="1"/>
  <c r="AB165" i="24"/>
  <c r="AB194" i="24" s="1"/>
  <c r="BK135" i="24"/>
  <c r="BL135" i="24" s="1"/>
  <c r="BM135" i="24" s="1"/>
  <c r="AB147" i="24"/>
  <c r="AB176" i="24" s="1"/>
  <c r="BK117" i="24"/>
  <c r="BL117" i="24" s="1"/>
  <c r="BM117" i="24" s="1"/>
  <c r="AA28" i="43"/>
  <c r="AA12" i="43"/>
  <c r="AA27" i="43"/>
  <c r="BM141" i="24" l="1"/>
  <c r="BM142" i="24" s="1"/>
  <c r="BN136" i="24" s="1"/>
  <c r="AA29" i="43"/>
  <c r="AA30" i="43" s="1"/>
  <c r="AC166" i="24" l="1"/>
  <c r="AC195" i="24" s="1"/>
  <c r="BO136" i="24"/>
  <c r="BP136" i="24" s="1"/>
  <c r="BQ136" i="24" s="1"/>
  <c r="BN130" i="24"/>
  <c r="BN127" i="24"/>
  <c r="BN128" i="24"/>
  <c r="BN137" i="24"/>
  <c r="BN124" i="24"/>
  <c r="BN134" i="24"/>
  <c r="BN125" i="24"/>
  <c r="BN119" i="24"/>
  <c r="BN135" i="24"/>
  <c r="BN126" i="24"/>
  <c r="BN140" i="24"/>
  <c r="BN123" i="24"/>
  <c r="BN133" i="24"/>
  <c r="BN138" i="24"/>
  <c r="BN121" i="24"/>
  <c r="BN132" i="24"/>
  <c r="BN129" i="24"/>
  <c r="BN139" i="24"/>
  <c r="BN116" i="24"/>
  <c r="BN131" i="24"/>
  <c r="BN120" i="24"/>
  <c r="BN117" i="24"/>
  <c r="BN118" i="24"/>
  <c r="BN122" i="24"/>
  <c r="AB13" i="43"/>
  <c r="AB21" i="43"/>
  <c r="AB10" i="43"/>
  <c r="AB11" i="43"/>
  <c r="AB22" i="43"/>
  <c r="AB5" i="43"/>
  <c r="AB8" i="43"/>
  <c r="AB16" i="43"/>
  <c r="AB18" i="43"/>
  <c r="AB6" i="43"/>
  <c r="AB19" i="43"/>
  <c r="AB15" i="43"/>
  <c r="AB17" i="43"/>
  <c r="AB14" i="43"/>
  <c r="AB23" i="43"/>
  <c r="AB24" i="43"/>
  <c r="AB9" i="43"/>
  <c r="AB7" i="43"/>
  <c r="AB25" i="43"/>
  <c r="AB4" i="43"/>
  <c r="AB26" i="43"/>
  <c r="AC163" i="24" l="1"/>
  <c r="AC192" i="24" s="1"/>
  <c r="BO133" i="24"/>
  <c r="BP133" i="24" s="1"/>
  <c r="BQ133" i="24" s="1"/>
  <c r="AC154" i="24"/>
  <c r="AC183" i="24" s="1"/>
  <c r="BO124" i="24"/>
  <c r="BP124" i="24" s="1"/>
  <c r="BQ124" i="24" s="1"/>
  <c r="AC153" i="24"/>
  <c r="AC182" i="24" s="1"/>
  <c r="BO123" i="24"/>
  <c r="BP123" i="24" s="1"/>
  <c r="BQ123" i="24" s="1"/>
  <c r="AC147" i="24"/>
  <c r="AC176" i="24" s="1"/>
  <c r="BO117" i="24"/>
  <c r="BP117" i="24" s="1"/>
  <c r="BQ117" i="24" s="1"/>
  <c r="BO120" i="24"/>
  <c r="BP120" i="24" s="1"/>
  <c r="BQ120" i="24" s="1"/>
  <c r="AC150" i="24"/>
  <c r="AC179" i="24" s="1"/>
  <c r="AC170" i="24"/>
  <c r="AC199" i="24" s="1"/>
  <c r="BO140" i="24"/>
  <c r="BP140" i="24" s="1"/>
  <c r="BQ140" i="24" s="1"/>
  <c r="AC169" i="24"/>
  <c r="AC198" i="24" s="1"/>
  <c r="BO139" i="24"/>
  <c r="BP139" i="24" s="1"/>
  <c r="BQ139" i="24" s="1"/>
  <c r="AC156" i="24"/>
  <c r="AC185" i="24" s="1"/>
  <c r="BO126" i="24"/>
  <c r="BP126" i="24" s="1"/>
  <c r="BQ126" i="24" s="1"/>
  <c r="AC157" i="24"/>
  <c r="AC186" i="24" s="1"/>
  <c r="BO127" i="24"/>
  <c r="BP127" i="24" s="1"/>
  <c r="BQ127" i="24" s="1"/>
  <c r="BO134" i="24"/>
  <c r="BP134" i="24" s="1"/>
  <c r="BQ134" i="24" s="1"/>
  <c r="AC164" i="24"/>
  <c r="AC193" i="24" s="1"/>
  <c r="AC161" i="24"/>
  <c r="AC190" i="24" s="1"/>
  <c r="BO131" i="24"/>
  <c r="BP131" i="24" s="1"/>
  <c r="BQ131" i="24" s="1"/>
  <c r="BO116" i="24"/>
  <c r="BP116" i="24" s="1"/>
  <c r="BQ116" i="24" s="1"/>
  <c r="AC146" i="24"/>
  <c r="AC175" i="24" s="1"/>
  <c r="BN141" i="24"/>
  <c r="AC158" i="24"/>
  <c r="AC187" i="24" s="1"/>
  <c r="BO128" i="24"/>
  <c r="BP128" i="24" s="1"/>
  <c r="BQ128" i="24" s="1"/>
  <c r="BO129" i="24"/>
  <c r="BP129" i="24" s="1"/>
  <c r="BQ129" i="24" s="1"/>
  <c r="AC159" i="24"/>
  <c r="AC188" i="24" s="1"/>
  <c r="AC165" i="24"/>
  <c r="AC194" i="24" s="1"/>
  <c r="BO135" i="24"/>
  <c r="BP135" i="24" s="1"/>
  <c r="BQ135" i="24" s="1"/>
  <c r="AC160" i="24"/>
  <c r="AC189" i="24" s="1"/>
  <c r="BO130" i="24"/>
  <c r="BP130" i="24" s="1"/>
  <c r="BQ130" i="24" s="1"/>
  <c r="AC168" i="24"/>
  <c r="AC197" i="24" s="1"/>
  <c r="BO138" i="24"/>
  <c r="BP138" i="24" s="1"/>
  <c r="BQ138" i="24" s="1"/>
  <c r="AC167" i="24"/>
  <c r="AC196" i="24" s="1"/>
  <c r="BO137" i="24"/>
  <c r="BP137" i="24" s="1"/>
  <c r="BQ137" i="24" s="1"/>
  <c r="AC152" i="24"/>
  <c r="AC181" i="24" s="1"/>
  <c r="BO122" i="24"/>
  <c r="BP122" i="24" s="1"/>
  <c r="BQ122" i="24" s="1"/>
  <c r="AC162" i="24"/>
  <c r="AC191" i="24" s="1"/>
  <c r="BO132" i="24"/>
  <c r="BP132" i="24" s="1"/>
  <c r="BQ132" i="24" s="1"/>
  <c r="AC149" i="24"/>
  <c r="AC178" i="24" s="1"/>
  <c r="BO119" i="24"/>
  <c r="BP119" i="24" s="1"/>
  <c r="BQ119" i="24" s="1"/>
  <c r="AC148" i="24"/>
  <c r="AC177" i="24" s="1"/>
  <c r="BO118" i="24"/>
  <c r="BP118" i="24" s="1"/>
  <c r="BQ118" i="24" s="1"/>
  <c r="BO121" i="24"/>
  <c r="BP121" i="24" s="1"/>
  <c r="BQ121" i="24" s="1"/>
  <c r="AC151" i="24"/>
  <c r="AC180" i="24" s="1"/>
  <c r="AC155" i="24"/>
  <c r="AC184" i="24" s="1"/>
  <c r="BO125" i="24"/>
  <c r="BP125" i="24" s="1"/>
  <c r="BQ125" i="24" s="1"/>
  <c r="AB20" i="43"/>
  <c r="AB12" i="43"/>
  <c r="AB27" i="43"/>
  <c r="AB28" i="43"/>
  <c r="BQ141" i="24" l="1"/>
  <c r="BQ142" i="24" s="1"/>
  <c r="BR140" i="24" s="1"/>
  <c r="AB29" i="43"/>
  <c r="AB30" i="43" s="1"/>
  <c r="AD170" i="24" l="1"/>
  <c r="AD199" i="24" s="1"/>
  <c r="BS140" i="24"/>
  <c r="BT140" i="24" s="1"/>
  <c r="BU140" i="24" s="1"/>
  <c r="BR128" i="24"/>
  <c r="BR130" i="24"/>
  <c r="BR139" i="24"/>
  <c r="BR118" i="24"/>
  <c r="BR136" i="24"/>
  <c r="BR126" i="24"/>
  <c r="BR131" i="24"/>
  <c r="BR135" i="24"/>
  <c r="BR120" i="24"/>
  <c r="BR123" i="24"/>
  <c r="BR119" i="24"/>
  <c r="BR132" i="24"/>
  <c r="BR124" i="24"/>
  <c r="BR137" i="24"/>
  <c r="BR133" i="24"/>
  <c r="BR122" i="24"/>
  <c r="BR127" i="24"/>
  <c r="BR129" i="24"/>
  <c r="BR116" i="24"/>
  <c r="BR125" i="24"/>
  <c r="BR138" i="24"/>
  <c r="BR134" i="24"/>
  <c r="BR117" i="24"/>
  <c r="BR121" i="24"/>
  <c r="AC8" i="43"/>
  <c r="AC18" i="43"/>
  <c r="AC10" i="43"/>
  <c r="AC21" i="43"/>
  <c r="AC5" i="43"/>
  <c r="AC14" i="43"/>
  <c r="AC15" i="43"/>
  <c r="AC24" i="43"/>
  <c r="AC6" i="43"/>
  <c r="AC4" i="43"/>
  <c r="AC25" i="43"/>
  <c r="AC19" i="43"/>
  <c r="AC11" i="43"/>
  <c r="AC13" i="43"/>
  <c r="AC17" i="43"/>
  <c r="AC23" i="43"/>
  <c r="AC7" i="43"/>
  <c r="AC9" i="43"/>
  <c r="AC20" i="43"/>
  <c r="AC26" i="43"/>
  <c r="AC22" i="43"/>
  <c r="AC16" i="43"/>
  <c r="AD154" i="24" l="1"/>
  <c r="AD183" i="24" s="1"/>
  <c r="BS124" i="24"/>
  <c r="BT124" i="24" s="1"/>
  <c r="BU124" i="24" s="1"/>
  <c r="AD166" i="24"/>
  <c r="AD195" i="24" s="1"/>
  <c r="BS136" i="24"/>
  <c r="BT136" i="24" s="1"/>
  <c r="BU136" i="24" s="1"/>
  <c r="AD148" i="24"/>
  <c r="AD177" i="24" s="1"/>
  <c r="BS118" i="24"/>
  <c r="BT118" i="24" s="1"/>
  <c r="BU118" i="24" s="1"/>
  <c r="AD167" i="24"/>
  <c r="AD196" i="24" s="1"/>
  <c r="BS137" i="24"/>
  <c r="BT137" i="24" s="1"/>
  <c r="BU137" i="24" s="1"/>
  <c r="BS134" i="24"/>
  <c r="BT134" i="24" s="1"/>
  <c r="BU134" i="24" s="1"/>
  <c r="AD164" i="24"/>
  <c r="AD193" i="24" s="1"/>
  <c r="AD168" i="24"/>
  <c r="AD197" i="24" s="1"/>
  <c r="BS138" i="24"/>
  <c r="BT138" i="24" s="1"/>
  <c r="BU138" i="24" s="1"/>
  <c r="AD155" i="24"/>
  <c r="AD184" i="24" s="1"/>
  <c r="BS125" i="24"/>
  <c r="BT125" i="24" s="1"/>
  <c r="BU125" i="24" s="1"/>
  <c r="AD149" i="24"/>
  <c r="AD178" i="24" s="1"/>
  <c r="BS119" i="24"/>
  <c r="BT119" i="24" s="1"/>
  <c r="BU119" i="24" s="1"/>
  <c r="BS129" i="24"/>
  <c r="BT129" i="24" s="1"/>
  <c r="BU129" i="24" s="1"/>
  <c r="AD159" i="24"/>
  <c r="AD188" i="24" s="1"/>
  <c r="AD153" i="24"/>
  <c r="AD182" i="24" s="1"/>
  <c r="BS123" i="24"/>
  <c r="BT123" i="24" s="1"/>
  <c r="BU123" i="24" s="1"/>
  <c r="AD160" i="24"/>
  <c r="AD189" i="24" s="1"/>
  <c r="BS130" i="24"/>
  <c r="BT130" i="24" s="1"/>
  <c r="BU130" i="24" s="1"/>
  <c r="AD157" i="24"/>
  <c r="AD186" i="24" s="1"/>
  <c r="BS127" i="24"/>
  <c r="BT127" i="24" s="1"/>
  <c r="BU127" i="24" s="1"/>
  <c r="BS120" i="24"/>
  <c r="BT120" i="24" s="1"/>
  <c r="BU120" i="24" s="1"/>
  <c r="AD150" i="24"/>
  <c r="AD179" i="24" s="1"/>
  <c r="AD158" i="24"/>
  <c r="AD187" i="24" s="1"/>
  <c r="BS128" i="24"/>
  <c r="BT128" i="24" s="1"/>
  <c r="BU128" i="24" s="1"/>
  <c r="AD156" i="24"/>
  <c r="AD185" i="24" s="1"/>
  <c r="BS126" i="24"/>
  <c r="BT126" i="24" s="1"/>
  <c r="BU126" i="24" s="1"/>
  <c r="AD162" i="24"/>
  <c r="AD191" i="24" s="1"/>
  <c r="BS132" i="24"/>
  <c r="BT132" i="24" s="1"/>
  <c r="BU132" i="24" s="1"/>
  <c r="BS116" i="24"/>
  <c r="BT116" i="24" s="1"/>
  <c r="BU116" i="24" s="1"/>
  <c r="BR141" i="24"/>
  <c r="AD146" i="24"/>
  <c r="AD175" i="24" s="1"/>
  <c r="AD169" i="24"/>
  <c r="AD198" i="24" s="1"/>
  <c r="BS139" i="24"/>
  <c r="BT139" i="24" s="1"/>
  <c r="BU139" i="24" s="1"/>
  <c r="BS121" i="24"/>
  <c r="BT121" i="24" s="1"/>
  <c r="BU121" i="24" s="1"/>
  <c r="AD151" i="24"/>
  <c r="AD180" i="24" s="1"/>
  <c r="AD152" i="24"/>
  <c r="AD181" i="24" s="1"/>
  <c r="BS122" i="24"/>
  <c r="BT122" i="24" s="1"/>
  <c r="BU122" i="24" s="1"/>
  <c r="AD165" i="24"/>
  <c r="AD194" i="24" s="1"/>
  <c r="BS135" i="24"/>
  <c r="BT135" i="24" s="1"/>
  <c r="BU135" i="24" s="1"/>
  <c r="AD147" i="24"/>
  <c r="AD176" i="24" s="1"/>
  <c r="BS117" i="24"/>
  <c r="BT117" i="24" s="1"/>
  <c r="BU117" i="24" s="1"/>
  <c r="AD163" i="24"/>
  <c r="AD192" i="24" s="1"/>
  <c r="BS133" i="24"/>
  <c r="BT133" i="24" s="1"/>
  <c r="BU133" i="24" s="1"/>
  <c r="AD161" i="24"/>
  <c r="AD190" i="24" s="1"/>
  <c r="BS131" i="24"/>
  <c r="BT131" i="24" s="1"/>
  <c r="BU131" i="24" s="1"/>
  <c r="AC12" i="43"/>
  <c r="AC28" i="43"/>
  <c r="AC27" i="43"/>
  <c r="BU141" i="24" l="1"/>
  <c r="BU142" i="24" s="1"/>
  <c r="BV140" i="24" s="1"/>
  <c r="AC29" i="43"/>
  <c r="AC30" i="43" s="1"/>
  <c r="AE170" i="24" l="1"/>
  <c r="AE199" i="24" s="1"/>
  <c r="BW140" i="24"/>
  <c r="BX140" i="24" s="1"/>
  <c r="BY140" i="24" s="1"/>
  <c r="BV122" i="24"/>
  <c r="BV138" i="24"/>
  <c r="BV131" i="24"/>
  <c r="BV139" i="24"/>
  <c r="BV118" i="24"/>
  <c r="BV125" i="24"/>
  <c r="BV130" i="24"/>
  <c r="BV124" i="24"/>
  <c r="BV128" i="24"/>
  <c r="BV133" i="24"/>
  <c r="BV132" i="24"/>
  <c r="BV120" i="24"/>
  <c r="BV116" i="24"/>
  <c r="BV123" i="24"/>
  <c r="BV121" i="24"/>
  <c r="BV137" i="24"/>
  <c r="BV129" i="24"/>
  <c r="BV135" i="24"/>
  <c r="BV117" i="24"/>
  <c r="BV136" i="24"/>
  <c r="BV134" i="24"/>
  <c r="BV126" i="24"/>
  <c r="BV127" i="24"/>
  <c r="BV119" i="24"/>
  <c r="AD5" i="43"/>
  <c r="AD23" i="43"/>
  <c r="AD26" i="43"/>
  <c r="AD9" i="43"/>
  <c r="AD8" i="43"/>
  <c r="AD24" i="43"/>
  <c r="AD6" i="43"/>
  <c r="AD21" i="43"/>
  <c r="AD4" i="43"/>
  <c r="AD22" i="43"/>
  <c r="AD7" i="43"/>
  <c r="AD14" i="43"/>
  <c r="AD18" i="43"/>
  <c r="AD19" i="43"/>
  <c r="AD17" i="43"/>
  <c r="AD10" i="43"/>
  <c r="AD15" i="43"/>
  <c r="AD25" i="43"/>
  <c r="AD13" i="43"/>
  <c r="AD11" i="43"/>
  <c r="AD16" i="43"/>
  <c r="AE164" i="24" l="1"/>
  <c r="AE193" i="24" s="1"/>
  <c r="BW134" i="24"/>
  <c r="BX134" i="24" s="1"/>
  <c r="BY134" i="24" s="1"/>
  <c r="AE150" i="24"/>
  <c r="AE179" i="24" s="1"/>
  <c r="BW120" i="24"/>
  <c r="BX120" i="24" s="1"/>
  <c r="BY120" i="24" s="1"/>
  <c r="AE147" i="24"/>
  <c r="AE176" i="24" s="1"/>
  <c r="BW117" i="24"/>
  <c r="BX117" i="24" s="1"/>
  <c r="BY117" i="24" s="1"/>
  <c r="AE162" i="24"/>
  <c r="AE191" i="24" s="1"/>
  <c r="BW132" i="24"/>
  <c r="BX132" i="24" s="1"/>
  <c r="BY132" i="24" s="1"/>
  <c r="AE163" i="24"/>
  <c r="AE192" i="24" s="1"/>
  <c r="BW133" i="24"/>
  <c r="BX133" i="24" s="1"/>
  <c r="BY133" i="24" s="1"/>
  <c r="AE168" i="24"/>
  <c r="AE197" i="24" s="1"/>
  <c r="BW138" i="24"/>
  <c r="BX138" i="24" s="1"/>
  <c r="BY138" i="24" s="1"/>
  <c r="AE153" i="24"/>
  <c r="AE182" i="24" s="1"/>
  <c r="BW123" i="24"/>
  <c r="BX123" i="24" s="1"/>
  <c r="BY123" i="24" s="1"/>
  <c r="AE146" i="24"/>
  <c r="AE175" i="24" s="1"/>
  <c r="BW116" i="24"/>
  <c r="BX116" i="24" s="1"/>
  <c r="BY116" i="24" s="1"/>
  <c r="BV141" i="24"/>
  <c r="AE166" i="24"/>
  <c r="AE195" i="24" s="1"/>
  <c r="BW136" i="24"/>
  <c r="BX136" i="24" s="1"/>
  <c r="BY136" i="24" s="1"/>
  <c r="AE161" i="24"/>
  <c r="AE190" i="24" s="1"/>
  <c r="BW131" i="24"/>
  <c r="BX131" i="24" s="1"/>
  <c r="BY131" i="24" s="1"/>
  <c r="AE165" i="24"/>
  <c r="AE194" i="24" s="1"/>
  <c r="BW135" i="24"/>
  <c r="BX135" i="24" s="1"/>
  <c r="BY135" i="24" s="1"/>
  <c r="AE159" i="24"/>
  <c r="AE188" i="24" s="1"/>
  <c r="BW129" i="24"/>
  <c r="BX129" i="24" s="1"/>
  <c r="BY129" i="24" s="1"/>
  <c r="AE158" i="24"/>
  <c r="AE187" i="24" s="1"/>
  <c r="BW128" i="24"/>
  <c r="BX128" i="24" s="1"/>
  <c r="BY128" i="24" s="1"/>
  <c r="AE152" i="24"/>
  <c r="AE181" i="24" s="1"/>
  <c r="BW122" i="24"/>
  <c r="BX122" i="24" s="1"/>
  <c r="BY122" i="24" s="1"/>
  <c r="AE156" i="24"/>
  <c r="AE185" i="24" s="1"/>
  <c r="BW126" i="24"/>
  <c r="BX126" i="24" s="1"/>
  <c r="BY126" i="24" s="1"/>
  <c r="AE155" i="24"/>
  <c r="AE184" i="24" s="1"/>
  <c r="BW125" i="24"/>
  <c r="BX125" i="24" s="1"/>
  <c r="BY125" i="24" s="1"/>
  <c r="AE148" i="24"/>
  <c r="AE177" i="24" s="1"/>
  <c r="BW118" i="24"/>
  <c r="BX118" i="24" s="1"/>
  <c r="BY118" i="24" s="1"/>
  <c r="AE169" i="24"/>
  <c r="AE198" i="24" s="1"/>
  <c r="BW139" i="24"/>
  <c r="BX139" i="24" s="1"/>
  <c r="BY139" i="24" s="1"/>
  <c r="AE149" i="24"/>
  <c r="AE178" i="24" s="1"/>
  <c r="BW119" i="24"/>
  <c r="BX119" i="24" s="1"/>
  <c r="BY119" i="24" s="1"/>
  <c r="AE167" i="24"/>
  <c r="AE196" i="24" s="1"/>
  <c r="BW137" i="24"/>
  <c r="BX137" i="24" s="1"/>
  <c r="BY137" i="24" s="1"/>
  <c r="AE154" i="24"/>
  <c r="AE183" i="24" s="1"/>
  <c r="BW124" i="24"/>
  <c r="BX124" i="24" s="1"/>
  <c r="BY124" i="24" s="1"/>
  <c r="AE157" i="24"/>
  <c r="AE186" i="24" s="1"/>
  <c r="BW127" i="24"/>
  <c r="BX127" i="24" s="1"/>
  <c r="BY127" i="24" s="1"/>
  <c r="AE151" i="24"/>
  <c r="AE180" i="24" s="1"/>
  <c r="BW121" i="24"/>
  <c r="BX121" i="24" s="1"/>
  <c r="BY121" i="24" s="1"/>
  <c r="AE160" i="24"/>
  <c r="AE189" i="24" s="1"/>
  <c r="BW130" i="24"/>
  <c r="BX130" i="24" s="1"/>
  <c r="BY130" i="24" s="1"/>
  <c r="AD12" i="43"/>
  <c r="AD20" i="43"/>
  <c r="AD27" i="43"/>
  <c r="AD28" i="43"/>
  <c r="BY141" i="24" l="1"/>
  <c r="BY142" i="24" s="1"/>
  <c r="BZ116" i="24" s="1"/>
  <c r="AD29" i="43"/>
  <c r="AD30" i="43" s="1"/>
  <c r="CA116" i="24" l="1"/>
  <c r="CB116" i="24" s="1"/>
  <c r="CC116" i="24" s="1"/>
  <c r="AF146" i="24"/>
  <c r="AF175" i="24" s="1"/>
  <c r="BZ130" i="24"/>
  <c r="BZ129" i="24"/>
  <c r="BZ117" i="24"/>
  <c r="BZ136" i="24"/>
  <c r="BZ122" i="24"/>
  <c r="BZ139" i="24"/>
  <c r="BZ127" i="24"/>
  <c r="BZ132" i="24"/>
  <c r="BZ131" i="24"/>
  <c r="BZ121" i="24"/>
  <c r="BZ137" i="24"/>
  <c r="BZ123" i="24"/>
  <c r="BZ128" i="24"/>
  <c r="BZ126" i="24"/>
  <c r="BZ119" i="24"/>
  <c r="BZ134" i="24"/>
  <c r="BZ120" i="24"/>
  <c r="BZ135" i="24"/>
  <c r="BZ133" i="24"/>
  <c r="BZ138" i="24"/>
  <c r="BZ125" i="24"/>
  <c r="BZ118" i="24"/>
  <c r="BZ124" i="24"/>
  <c r="BZ140" i="24"/>
  <c r="AE26" i="43"/>
  <c r="AE6" i="43"/>
  <c r="AE8" i="43"/>
  <c r="AE9" i="43"/>
  <c r="AE11" i="43"/>
  <c r="AE14" i="43"/>
  <c r="AE22" i="43"/>
  <c r="AE23" i="43"/>
  <c r="AE21" i="43"/>
  <c r="AE10" i="43"/>
  <c r="AE19" i="43"/>
  <c r="AE7" i="43"/>
  <c r="AE18" i="43"/>
  <c r="AE5" i="43"/>
  <c r="AE4" i="43"/>
  <c r="AE25" i="43"/>
  <c r="AE24" i="43"/>
  <c r="AE13" i="43"/>
  <c r="AE15" i="43"/>
  <c r="AE17" i="43"/>
  <c r="AE16" i="43"/>
  <c r="AF169" i="24" l="1"/>
  <c r="AF198" i="24" s="1"/>
  <c r="CA139" i="24"/>
  <c r="CB139" i="24" s="1"/>
  <c r="CC139" i="24" s="1"/>
  <c r="AF155" i="24"/>
  <c r="AF184" i="24" s="1"/>
  <c r="CA125" i="24"/>
  <c r="CB125" i="24" s="1"/>
  <c r="CC125" i="24" s="1"/>
  <c r="AF167" i="24"/>
  <c r="AF196" i="24" s="1"/>
  <c r="CA137" i="24"/>
  <c r="CB137" i="24" s="1"/>
  <c r="CC137" i="24" s="1"/>
  <c r="AF147" i="24"/>
  <c r="AF176" i="24" s="1"/>
  <c r="CA117" i="24"/>
  <c r="CB117" i="24" s="1"/>
  <c r="CC117" i="24" s="1"/>
  <c r="AF156" i="24"/>
  <c r="AF185" i="24" s="1"/>
  <c r="CA126" i="24"/>
  <c r="CB126" i="24" s="1"/>
  <c r="CC126" i="24" s="1"/>
  <c r="AF152" i="24"/>
  <c r="AF181" i="24" s="1"/>
  <c r="CA122" i="24"/>
  <c r="CB122" i="24" s="1"/>
  <c r="CC122" i="24" s="1"/>
  <c r="AF165" i="24"/>
  <c r="AF194" i="24" s="1"/>
  <c r="CA135" i="24"/>
  <c r="CB135" i="24" s="1"/>
  <c r="CC135" i="24" s="1"/>
  <c r="CA121" i="24"/>
  <c r="CB121" i="24" s="1"/>
  <c r="CC121" i="24" s="1"/>
  <c r="AF151" i="24"/>
  <c r="AF180" i="24" s="1"/>
  <c r="CA129" i="24"/>
  <c r="CB129" i="24" s="1"/>
  <c r="CC129" i="24" s="1"/>
  <c r="AF159" i="24"/>
  <c r="AF188" i="24" s="1"/>
  <c r="AF166" i="24"/>
  <c r="AF195" i="24" s="1"/>
  <c r="CA136" i="24"/>
  <c r="CB136" i="24" s="1"/>
  <c r="CC136" i="24" s="1"/>
  <c r="CA120" i="24"/>
  <c r="CB120" i="24" s="1"/>
  <c r="CC120" i="24" s="1"/>
  <c r="AF150" i="24"/>
  <c r="AF179" i="24" s="1"/>
  <c r="AF161" i="24"/>
  <c r="AF190" i="24" s="1"/>
  <c r="CA131" i="24"/>
  <c r="CB131" i="24" s="1"/>
  <c r="CC131" i="24" s="1"/>
  <c r="AF160" i="24"/>
  <c r="AF189" i="24" s="1"/>
  <c r="CA130" i="24"/>
  <c r="CB130" i="24" s="1"/>
  <c r="CC130" i="24" s="1"/>
  <c r="AF168" i="24"/>
  <c r="AF197" i="24" s="1"/>
  <c r="CA138" i="24"/>
  <c r="CB138" i="24" s="1"/>
  <c r="CC138" i="24" s="1"/>
  <c r="AF163" i="24"/>
  <c r="AF192" i="24" s="1"/>
  <c r="CA133" i="24"/>
  <c r="CB133" i="24" s="1"/>
  <c r="CC133" i="24" s="1"/>
  <c r="AF170" i="24"/>
  <c r="AF199" i="24" s="1"/>
  <c r="CA140" i="24"/>
  <c r="CB140" i="24" s="1"/>
  <c r="CC140" i="24" s="1"/>
  <c r="CA134" i="24"/>
  <c r="CB134" i="24" s="1"/>
  <c r="CC134" i="24" s="1"/>
  <c r="AF164" i="24"/>
  <c r="AF193" i="24" s="1"/>
  <c r="AF162" i="24"/>
  <c r="AF191" i="24" s="1"/>
  <c r="CA132" i="24"/>
  <c r="CB132" i="24" s="1"/>
  <c r="CC132" i="24" s="1"/>
  <c r="BZ141" i="24"/>
  <c r="AF148" i="24"/>
  <c r="AF177" i="24" s="1"/>
  <c r="CA118" i="24"/>
  <c r="CB118" i="24" s="1"/>
  <c r="CC118" i="24" s="1"/>
  <c r="AF158" i="24"/>
  <c r="AF187" i="24" s="1"/>
  <c r="CA128" i="24"/>
  <c r="CB128" i="24" s="1"/>
  <c r="CC128" i="24" s="1"/>
  <c r="AF153" i="24"/>
  <c r="AF182" i="24" s="1"/>
  <c r="CA123" i="24"/>
  <c r="CB123" i="24" s="1"/>
  <c r="CC123" i="24" s="1"/>
  <c r="AF154" i="24"/>
  <c r="AF183" i="24" s="1"/>
  <c r="CA124" i="24"/>
  <c r="CB124" i="24" s="1"/>
  <c r="CC124" i="24" s="1"/>
  <c r="AF149" i="24"/>
  <c r="AF178" i="24" s="1"/>
  <c r="CA119" i="24"/>
  <c r="CB119" i="24" s="1"/>
  <c r="CC119" i="24" s="1"/>
  <c r="AF157" i="24"/>
  <c r="AF186" i="24" s="1"/>
  <c r="CA127" i="24"/>
  <c r="CB127" i="24" s="1"/>
  <c r="CC127" i="24" s="1"/>
  <c r="AE20" i="43"/>
  <c r="AE12" i="43"/>
  <c r="AE28" i="43"/>
  <c r="AE27" i="43"/>
  <c r="CC141" i="24" l="1"/>
  <c r="CC142" i="24" s="1"/>
  <c r="AE29" i="43"/>
  <c r="AE30" i="43" s="1"/>
  <c r="CD132" i="24" l="1"/>
  <c r="CD116" i="24"/>
  <c r="CD133" i="24"/>
  <c r="CD134" i="24"/>
  <c r="CD131" i="24"/>
  <c r="CD128" i="24"/>
  <c r="CD139" i="24"/>
  <c r="CD127" i="24"/>
  <c r="CD135" i="24"/>
  <c r="CD125" i="24"/>
  <c r="CD130" i="24"/>
  <c r="CD117" i="24"/>
  <c r="CD140" i="24"/>
  <c r="CD119" i="24"/>
  <c r="CD121" i="24"/>
  <c r="CD123" i="24"/>
  <c r="CD129" i="24"/>
  <c r="CD118" i="24"/>
  <c r="CD137" i="24"/>
  <c r="CD126" i="24"/>
  <c r="CD138" i="24"/>
  <c r="CD122" i="24"/>
  <c r="CD136" i="24"/>
  <c r="CD120" i="24"/>
  <c r="CD124" i="24"/>
  <c r="AF26" i="43"/>
  <c r="AF7" i="43"/>
  <c r="AF8" i="43"/>
  <c r="AF14" i="43"/>
  <c r="AF19" i="43"/>
  <c r="AF21" i="43"/>
  <c r="AF13" i="43"/>
  <c r="AF5" i="43"/>
  <c r="AF15" i="43"/>
  <c r="AF18" i="43"/>
  <c r="AF16" i="43"/>
  <c r="AF6" i="43"/>
  <c r="AF10" i="43"/>
  <c r="AF23" i="43"/>
  <c r="AF24" i="43"/>
  <c r="AF11" i="43"/>
  <c r="AF25" i="43"/>
  <c r="AF4" i="43"/>
  <c r="AF17" i="43"/>
  <c r="AF9" i="43"/>
  <c r="AF22" i="43"/>
  <c r="AG154" i="24" l="1"/>
  <c r="AG183" i="24" s="1"/>
  <c r="CE124" i="24"/>
  <c r="N89" i="24" s="1"/>
  <c r="AG150" i="24"/>
  <c r="AG179" i="24" s="1"/>
  <c r="CE120" i="24"/>
  <c r="N85" i="24" s="1"/>
  <c r="AG166" i="24"/>
  <c r="AG195" i="24" s="1"/>
  <c r="CE136" i="24"/>
  <c r="N101" i="24" s="1"/>
  <c r="AG170" i="24"/>
  <c r="AG199" i="24" s="1"/>
  <c r="CE140" i="24"/>
  <c r="N105" i="24" s="1"/>
  <c r="AG157" i="24"/>
  <c r="AG186" i="24" s="1"/>
  <c r="CE127" i="24"/>
  <c r="N92" i="24" s="1"/>
  <c r="AG151" i="24"/>
  <c r="AG180" i="24" s="1"/>
  <c r="CE121" i="24"/>
  <c r="N86" i="24" s="1"/>
  <c r="AG149" i="24"/>
  <c r="AG178" i="24" s="1"/>
  <c r="CE119" i="24"/>
  <c r="N84" i="24" s="1"/>
  <c r="AG147" i="24"/>
  <c r="AG176" i="24" s="1"/>
  <c r="CE117" i="24"/>
  <c r="N82" i="24" s="1"/>
  <c r="AG167" i="24"/>
  <c r="AG196" i="24" s="1"/>
  <c r="CE137" i="24"/>
  <c r="N102" i="24" s="1"/>
  <c r="AG160" i="24"/>
  <c r="AG189" i="24" s="1"/>
  <c r="CE130" i="24"/>
  <c r="N95" i="24" s="1"/>
  <c r="AG163" i="24"/>
  <c r="AG192" i="24" s="1"/>
  <c r="CE133" i="24"/>
  <c r="N98" i="24" s="1"/>
  <c r="AG153" i="24"/>
  <c r="AG182" i="24" s="1"/>
  <c r="CE123" i="24"/>
  <c r="N88" i="24" s="1"/>
  <c r="AG169" i="24"/>
  <c r="AG198" i="24" s="1"/>
  <c r="CE139" i="24"/>
  <c r="N104" i="24" s="1"/>
  <c r="AG152" i="24"/>
  <c r="AG181" i="24" s="1"/>
  <c r="CE122" i="24"/>
  <c r="N87" i="24" s="1"/>
  <c r="AG158" i="24"/>
  <c r="AG187" i="24" s="1"/>
  <c r="CE128" i="24"/>
  <c r="N93" i="24" s="1"/>
  <c r="AG168" i="24"/>
  <c r="AG197" i="24" s="1"/>
  <c r="CE138" i="24"/>
  <c r="N103" i="24" s="1"/>
  <c r="AG161" i="24"/>
  <c r="AG190" i="24" s="1"/>
  <c r="CE131" i="24"/>
  <c r="N96" i="24" s="1"/>
  <c r="AG156" i="24"/>
  <c r="AG185" i="24" s="1"/>
  <c r="CE126" i="24"/>
  <c r="N91" i="24" s="1"/>
  <c r="AG164" i="24"/>
  <c r="AG193" i="24" s="1"/>
  <c r="CE134" i="24"/>
  <c r="N99" i="24" s="1"/>
  <c r="AG148" i="24"/>
  <c r="AG177" i="24" s="1"/>
  <c r="CE118" i="24"/>
  <c r="N83" i="24" s="1"/>
  <c r="AG155" i="24"/>
  <c r="AG184" i="24" s="1"/>
  <c r="CE125" i="24"/>
  <c r="N90" i="24" s="1"/>
  <c r="AG146" i="24"/>
  <c r="AG175" i="24" s="1"/>
  <c r="CE116" i="24"/>
  <c r="N81" i="24" s="1"/>
  <c r="CD141" i="24"/>
  <c r="CE129" i="24"/>
  <c r="N94" i="24" s="1"/>
  <c r="AG159" i="24"/>
  <c r="AG188" i="24" s="1"/>
  <c r="AG165" i="24"/>
  <c r="AG194" i="24" s="1"/>
  <c r="CE135" i="24"/>
  <c r="N100" i="24" s="1"/>
  <c r="AG162" i="24"/>
  <c r="AG191" i="24" s="1"/>
  <c r="CE132" i="24"/>
  <c r="N97" i="24" s="1"/>
  <c r="AF12" i="43"/>
  <c r="AF20" i="43"/>
  <c r="AF28" i="43"/>
  <c r="AF27" i="43"/>
  <c r="N106" i="24" l="1"/>
  <c r="N107" i="24"/>
  <c r="AF29" i="43"/>
  <c r="AF30" i="43" s="1"/>
  <c r="AG20" i="43" l="1"/>
  <c r="AG28" i="43"/>
  <c r="AG7" i="43"/>
  <c r="AG24" i="43"/>
  <c r="AG11" i="43"/>
  <c r="AG18" i="43"/>
  <c r="AG10" i="43"/>
  <c r="AG21" i="43"/>
  <c r="AG4" i="43"/>
  <c r="AG13" i="43"/>
  <c r="AG22" i="43"/>
  <c r="AG17" i="43"/>
  <c r="AG6" i="43"/>
  <c r="AG25" i="43"/>
  <c r="AG16" i="43"/>
  <c r="AG8" i="43"/>
  <c r="AG26" i="43"/>
  <c r="AG14" i="43"/>
  <c r="AG5" i="43"/>
  <c r="AG9" i="43"/>
  <c r="AG15" i="43"/>
  <c r="AG19" i="43"/>
  <c r="AG23" i="43"/>
  <c r="AG27" i="43" l="1"/>
  <c r="AG12" i="43"/>
  <c r="AG29" i="43" l="1"/>
  <c r="AG30" i="4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Ashok Sreenivas</author>
  </authors>
  <commentList>
    <comment ref="G115" authorId="0" shapeId="0" xr:uid="{7D18565A-5ED9-44F2-ABD2-0A6D6228BD26}">
      <text>
        <r>
          <rPr>
            <b/>
            <sz val="9"/>
            <color indexed="81"/>
            <rFont val="Tahoma"/>
            <family val="2"/>
          </rPr>
          <t>Ashok Sreenivas:</t>
        </r>
        <r>
          <rPr>
            <sz val="9"/>
            <color indexed="81"/>
            <rFont val="Tahoma"/>
            <family val="2"/>
          </rPr>
          <t xml:space="preserve">
Use "corrected values" to get GR right</t>
        </r>
      </text>
    </comment>
    <comment ref="K115" authorId="0" shapeId="0" xr:uid="{F4567734-57BF-4805-8153-484D4624CBD0}">
      <text>
        <r>
          <rPr>
            <b/>
            <sz val="9"/>
            <color indexed="81"/>
            <rFont val="Tahoma"/>
            <family val="2"/>
          </rPr>
          <t>Ashok Sreenivas:</t>
        </r>
        <r>
          <rPr>
            <sz val="9"/>
            <color indexed="81"/>
            <rFont val="Tahoma"/>
            <family val="2"/>
          </rPr>
          <t xml:space="preserve">
Use corrected values from FY20 to FY24.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GSDPs" description="Connection to the 'GSDPs' query in the workbook." type="5" refreshedVersion="7" background="1">
    <dbPr connection="Provider=Microsoft.Mashup.OleDb.1;Data Source=$Workbook$;Location=GSDPs;Extended Properties=&quot;&quot;" command="SELECT * FROM [GSDPs]"/>
  </connection>
  <connection id="2" xr16:uid="{383B9C8E-43F1-4CF8-89BE-0A37D3CB9A05}" keepAlive="1" name="Query - StateRegion" description="Connection to the 'StateRegion' query in the workbook." type="5" refreshedVersion="0" background="1">
    <dbPr connection="Provider=Microsoft.Mashup.OleDb.1;Data Source=$Workbook$;Location=StateRegion;Extended Properties=&quot;&quot;" command="SELECT * FROM [StateRegion]"/>
  </connection>
  <connection id="3" xr16:uid="{00000000-0015-0000-FFFF-FFFF01000000}" keepAlive="1" name="Query - Table1 (2)" description="Connection to the 'Table1 (2)' query in the workbook." type="5" refreshedVersion="6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<sst xmlns="http://schemas.openxmlformats.org/spreadsheetml/2006/main" count="4363" uniqueCount="300">
  <si>
    <t>INDIA</t>
  </si>
  <si>
    <t>HP</t>
  </si>
  <si>
    <t>PB</t>
  </si>
  <si>
    <t>UK</t>
  </si>
  <si>
    <t>UP</t>
  </si>
  <si>
    <t>MH</t>
  </si>
  <si>
    <t>MP</t>
  </si>
  <si>
    <t>BR</t>
  </si>
  <si>
    <t>RJ</t>
  </si>
  <si>
    <t>GJ</t>
  </si>
  <si>
    <t>ModelGeography</t>
  </si>
  <si>
    <t>Year</t>
  </si>
  <si>
    <t>DL</t>
  </si>
  <si>
    <t>HR</t>
  </si>
  <si>
    <t>JK</t>
  </si>
  <si>
    <t>CG</t>
  </si>
  <si>
    <t>GA</t>
  </si>
  <si>
    <t>AP</t>
  </si>
  <si>
    <t>KA</t>
  </si>
  <si>
    <t>KL</t>
  </si>
  <si>
    <t>TN</t>
  </si>
  <si>
    <t>TS</t>
  </si>
  <si>
    <t>JH</t>
  </si>
  <si>
    <t>OD</t>
  </si>
  <si>
    <t>WB</t>
  </si>
  <si>
    <t>AS</t>
  </si>
  <si>
    <t>NE</t>
  </si>
  <si>
    <t>SubGeography1</t>
  </si>
  <si>
    <t>ER</t>
  </si>
  <si>
    <t>WR</t>
  </si>
  <si>
    <t>NR</t>
  </si>
  <si>
    <t>SR</t>
  </si>
  <si>
    <t>NER</t>
  </si>
  <si>
    <t>GDP</t>
  </si>
  <si>
    <t>2020</t>
  </si>
  <si>
    <t>Puducherry</t>
  </si>
  <si>
    <t>Chandigarh</t>
  </si>
  <si>
    <t>Maharashtra</t>
  </si>
  <si>
    <t>Madhya Pradesh</t>
  </si>
  <si>
    <t>Gujarat</t>
  </si>
  <si>
    <t>Goa</t>
  </si>
  <si>
    <t>Chhattisgarh</t>
  </si>
  <si>
    <t>Telangana</t>
  </si>
  <si>
    <t>Tamil Nadu</t>
  </si>
  <si>
    <t>Kerala</t>
  </si>
  <si>
    <t>Karnataka</t>
  </si>
  <si>
    <t xml:space="preserve">Andhra Pradesh </t>
  </si>
  <si>
    <t>Delhi</t>
  </si>
  <si>
    <t>Uttarakhand</t>
  </si>
  <si>
    <t>Uttar Pradesh</t>
  </si>
  <si>
    <t>Rajasthan</t>
  </si>
  <si>
    <t>Punjab</t>
  </si>
  <si>
    <t>Himachal Pradesh</t>
  </si>
  <si>
    <t>Haryana</t>
  </si>
  <si>
    <t>Tripura</t>
  </si>
  <si>
    <t>Sikkim</t>
  </si>
  <si>
    <t>Nagaland</t>
  </si>
  <si>
    <t>Mizoram</t>
  </si>
  <si>
    <t>Meghalaya</t>
  </si>
  <si>
    <t>Manipur</t>
  </si>
  <si>
    <t>Assam</t>
  </si>
  <si>
    <t>Arunachal Pradesh</t>
  </si>
  <si>
    <t>West Bengal</t>
  </si>
  <si>
    <t>Odisha</t>
  </si>
  <si>
    <t>Jharkhand</t>
  </si>
  <si>
    <t>Bihar</t>
  </si>
  <si>
    <t>REGION</t>
  </si>
  <si>
    <t>2019-20</t>
  </si>
  <si>
    <t>2018-19</t>
  </si>
  <si>
    <t>2017-18</t>
  </si>
  <si>
    <t>2016-17</t>
  </si>
  <si>
    <t>2015-16</t>
  </si>
  <si>
    <t>2014-15</t>
  </si>
  <si>
    <t>2013-14</t>
  </si>
  <si>
    <t>2012-13</t>
  </si>
  <si>
    <t>2011-12</t>
  </si>
  <si>
    <t>State\UT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</si>
  <si>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</si>
  <si>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</si>
  <si>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</si>
  <si>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</si>
  <si>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</si>
  <si>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</si>
  <si>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</si>
  <si>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</si>
  <si>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</si>
  <si>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</si>
  <si>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</si>
  <si>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National GDP from MOSPI (Rs. Cr)</t>
  </si>
  <si>
    <t>TOTAL</t>
  </si>
  <si>
    <t>CAGR FY12-19</t>
  </si>
  <si>
    <t>GSDP - CONSTANT PRICES i.e FY12 prices (` in Crores)</t>
  </si>
  <si>
    <t>Corrected</t>
  </si>
  <si>
    <t>Source: EPWRF ITS</t>
  </si>
  <si>
    <t>Unit</t>
  </si>
  <si>
    <t>Remarks</t>
  </si>
  <si>
    <t>Source</t>
  </si>
  <si>
    <t>GDP deflator wrt FY19 (constant prices)</t>
  </si>
  <si>
    <t>GDP annual deflator rate (constant prices)</t>
  </si>
  <si>
    <t>GDP growth rate (constant prices)</t>
  </si>
  <si>
    <t xml:space="preserve"> ANNUAL ESTIMATES OF GDP AT CONSTANT PRICES,  2011-12 SERIES,  Rs Cr</t>
  </si>
  <si>
    <t xml:space="preserve">PE: Provisional Estimates </t>
  </si>
  <si>
    <t>ANNUAL ESTIMATES OF GDP AT CURRENT PRICES,  2011-12 SERIES, Rs Cr</t>
  </si>
  <si>
    <t xml:space="preserve">RE: Revised Estimates </t>
  </si>
  <si>
    <t>Real GDP growth rate</t>
  </si>
  <si>
    <t>Projection Year</t>
  </si>
  <si>
    <t>GDP data - MoSPI, RBI</t>
  </si>
  <si>
    <t>Calculated</t>
  </si>
  <si>
    <t>GDP Projections - IMF</t>
  </si>
  <si>
    <t>Estimated</t>
  </si>
  <si>
    <t>Ratio of GDP in current prices to constant prices (GDP deflator index)</t>
  </si>
  <si>
    <t>FY</t>
  </si>
  <si>
    <t xml:space="preserve">We assume the same YOY GR after FY27 </t>
  </si>
  <si>
    <t>Using FY12  FY19 inflator from GDP_RBI</t>
  </si>
  <si>
    <t>2019</t>
  </si>
  <si>
    <t>2018</t>
  </si>
  <si>
    <t>2017</t>
  </si>
  <si>
    <t>2016</t>
  </si>
  <si>
    <t>2015</t>
  </si>
  <si>
    <t>2014</t>
  </si>
  <si>
    <t>2012</t>
  </si>
  <si>
    <t>2013</t>
  </si>
  <si>
    <t>Prayas (Energy Group)</t>
  </si>
  <si>
    <t>Release date:</t>
  </si>
  <si>
    <t xml:space="preserve">Contact: </t>
  </si>
  <si>
    <t>energy.model@prayaspune.org</t>
  </si>
  <si>
    <t>PIER Git repo:</t>
  </si>
  <si>
    <t xml:space="preserve">Link to PIER Git </t>
  </si>
  <si>
    <t>Rumi Git repo:</t>
  </si>
  <si>
    <t xml:space="preserve">Link to Rumi Git </t>
  </si>
  <si>
    <t>Parameter files</t>
  </si>
  <si>
    <t xml:space="preserve">Documentation </t>
  </si>
  <si>
    <t>This workbook contains PowerQueries, please refresh them in the order they appear in 'Data-&gt;Show Queries'</t>
  </si>
  <si>
    <t xml:space="preserve">Sources </t>
  </si>
  <si>
    <t>GDP.csv</t>
  </si>
  <si>
    <t>Perspectives on Indian Energy based on Rumi (PIER)</t>
  </si>
  <si>
    <t>Source workbook</t>
  </si>
  <si>
    <t>Folder</t>
  </si>
  <si>
    <t>Sl no</t>
  </si>
  <si>
    <t>Jammu &amp; Kashmir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</si>
  <si>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</si>
  <si>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</si>
  <si>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</si>
  <si>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</si>
  <si>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</si>
  <si>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</si>
  <si>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</si>
  <si>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</si>
  <si>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</si>
  <si>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2020-21</t>
  </si>
  <si>
    <t>2021-22</t>
  </si>
  <si>
    <t>3rd RE</t>
  </si>
  <si>
    <t>2nd RE</t>
  </si>
  <si>
    <t>1st RE</t>
  </si>
  <si>
    <t>https://mospi.gov.in/web/mospi/download-tables-data/-/reports/view/templateOne/16701?q=TBDCAT</t>
  </si>
  <si>
    <t>As on 09.05.2022</t>
  </si>
  <si>
    <t xml:space="preserve">AE: Advance Estimates </t>
  </si>
  <si>
    <t>2041</t>
  </si>
  <si>
    <t>FY27</t>
  </si>
  <si>
    <t>To Be used in D_RES UsagePenetration.xlsx</t>
  </si>
  <si>
    <t>3nd RE</t>
  </si>
  <si>
    <t>https://www.mospi.gov.in/sites/default/files/press_releases_statements/Statement_13_2021-22_01mar2023.xls</t>
  </si>
  <si>
    <t>SK</t>
  </si>
  <si>
    <t>Q2 2024</t>
  </si>
  <si>
    <t>Info on Rumi/PIER:</t>
  </si>
  <si>
    <t>Link to Rumi/PIER web page</t>
  </si>
  <si>
    <t>Default Data/Common/Parameters/</t>
  </si>
  <si>
    <t>GDP.xlsx</t>
  </si>
  <si>
    <t>This workbook creates Common parameters to provide GDP inputs.It also produces some GSDP information used in residential demand estimation for usage penetrations</t>
  </si>
  <si>
    <t>GSDP data from EPWRF IT series</t>
  </si>
  <si>
    <t>GDP data from MOSPI, RBI</t>
  </si>
  <si>
    <t>GDP projections from IMF</t>
  </si>
  <si>
    <t>Projections from IMF</t>
  </si>
  <si>
    <t>IMF WEO database April 2023 (see downloaded file WEO-India-data-Apr2023.xlsx)</t>
  </si>
  <si>
    <t>Real GDP, Base Year: 2011-12, new series in Rs billion - RBI for data, IMF for projections</t>
  </si>
  <si>
    <t>GSDPs (11-12 prices)</t>
  </si>
  <si>
    <t>GSDP Final (11-12 prices)</t>
  </si>
  <si>
    <t>SubGeography2</t>
  </si>
  <si>
    <t>Population</t>
  </si>
  <si>
    <t>Row Labels</t>
  </si>
  <si>
    <t>Grand Total</t>
  </si>
  <si>
    <t>Sum of Population</t>
  </si>
  <si>
    <t>GDP in FY19 constant prices Rs Cr</t>
  </si>
  <si>
    <t>INR/$ - copied from the corresponding column in sheet StorageCost in EST_Parameters.xlsx (col titled INR/$) - upto 2041, then extrapolated</t>
  </si>
  <si>
    <t>CAGR</t>
  </si>
  <si>
    <t>INR GDP growth rate from 2024 to 2048</t>
  </si>
  <si>
    <t>GDP in 2019 constant prices INR Cr (changes from FY25)</t>
  </si>
  <si>
    <t>GDP in 2011-12 constant prices INR Cr (changes from FY25)</t>
  </si>
  <si>
    <t>FY2042</t>
  </si>
  <si>
    <t>FY2043</t>
  </si>
  <si>
    <t>FY2044</t>
  </si>
  <si>
    <t>FY2045</t>
  </si>
  <si>
    <t>FY2046</t>
  </si>
  <si>
    <t>FY2047</t>
  </si>
  <si>
    <t>FY2048</t>
  </si>
  <si>
    <t>Column Labels</t>
  </si>
  <si>
    <t>The following is a copy of the pop_total sheet in Demographics+ResNumConsumers.xlsx in Demand/Source/D_RES</t>
  </si>
  <si>
    <t>Per-capita GSDP 2011-12 INR</t>
  </si>
  <si>
    <t>10-year per-capita GSDP CAGR</t>
  </si>
  <si>
    <t>Total</t>
  </si>
  <si>
    <t>India</t>
  </si>
  <si>
    <t>Higher per-capita GSDP in FY24</t>
  </si>
  <si>
    <t xml:space="preserve">Higher per-capita GSDP GR </t>
  </si>
  <si>
    <t>Both lower</t>
  </si>
  <si>
    <t>Both higher</t>
  </si>
  <si>
    <t>2041-42</t>
  </si>
  <si>
    <t>Future per-capita GSDP GR initial guess</t>
  </si>
  <si>
    <t>Future national per-capita GSDP GR required</t>
  </si>
  <si>
    <t>Per-capita GSDP</t>
  </si>
  <si>
    <t>2022-23</t>
  </si>
  <si>
    <t>2023-24</t>
  </si>
  <si>
    <t>Initial est GSDP</t>
  </si>
  <si>
    <t>Corrected GSDP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</si>
  <si>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</si>
  <si>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</si>
  <si>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</si>
  <si>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</si>
  <si>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</si>
  <si>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</si>
  <si>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</si>
  <si>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</si>
  <si>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</si>
  <si>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</si>
  <si>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</si>
  <si>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</si>
  <si>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</si>
  <si>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</si>
  <si>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</si>
  <si>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</si>
  <si>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</si>
  <si>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</si>
  <si>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</si>
  <si>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</si>
  <si>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</si>
  <si>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</si>
  <si>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</si>
  <si>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</si>
  <si>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FY2036</t>
  </si>
  <si>
    <t>FY2037</t>
  </si>
  <si>
    <t>FY2038</t>
  </si>
  <si>
    <t>FY2039</t>
  </si>
  <si>
    <t>FY2040</t>
  </si>
  <si>
    <t>FY2041</t>
  </si>
  <si>
    <t>2024 ratio to national per-capita GSDP</t>
  </si>
  <si>
    <t>2041 ratio to national per-capita GSDP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</si>
  <si>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</si>
  <si>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</si>
  <si>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</si>
  <si>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</si>
  <si>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</si>
  <si>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</si>
  <si>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</si>
  <si>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</si>
  <si>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</si>
  <si>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</si>
  <si>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</si>
  <si>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2035-36</t>
  </si>
  <si>
    <t>2036-37</t>
  </si>
  <si>
    <t>2037-38</t>
  </si>
  <si>
    <t>2038-39</t>
  </si>
  <si>
    <t>2039-40</t>
  </si>
  <si>
    <t>2040-41</t>
  </si>
  <si>
    <t>Reference GDP up to 2047 (FY 2048) in FY19 constant prices Rs Cr</t>
  </si>
  <si>
    <t>Reference GDP in billion USD</t>
  </si>
  <si>
    <t>Reference Per-capita GDP in USD</t>
  </si>
  <si>
    <t>Reference Per-capita GDP in INR (FY 19 prices) upto FY41</t>
  </si>
  <si>
    <t>Reference per-capita INR GDP CAGR</t>
  </si>
  <si>
    <t>State GSDPs Rs. Million (FY 19 prices)</t>
  </si>
  <si>
    <t>State</t>
  </si>
  <si>
    <t>Alternative GDP estimation based on https://loksabhadocs.nic.in/Refinput/New_Reference_Notes/English/16012024_112431_102120474.pdf</t>
  </si>
  <si>
    <t>Projected national GDP in 2047 (FY48), USD trillion</t>
  </si>
  <si>
    <t>Projected national GDP in FY48, INR Rs cr (FY19 prices)</t>
  </si>
  <si>
    <t>Projected per-capita national GDP in FY48 (INR, 2019 prices)</t>
  </si>
  <si>
    <t>Projected per-capita GDP growth rate in INR (FY24-FY48)</t>
  </si>
  <si>
    <t>Projected GDP growth rate in INR fixed prices (FY24-FY48)</t>
  </si>
  <si>
    <t xml:space="preserve">Both these deemed very high to be realistically possible over a 24 year period - hence not being used. Instead, the above formulation is being used. </t>
  </si>
  <si>
    <t>In USD terms</t>
  </si>
  <si>
    <t>GSDP GRs</t>
  </si>
  <si>
    <t>If GDP  GR &gt;=</t>
  </si>
  <si>
    <t>Multiply by</t>
  </si>
  <si>
    <t>Corr per-cap GSDP</t>
  </si>
  <si>
    <t>Region</t>
  </si>
  <si>
    <t>Ratio of 2024 per-cap GSDP</t>
  </si>
  <si>
    <t>Ratio of per-cap past GSDP GR</t>
  </si>
  <si>
    <t>Future per-cap GSDP GR adj for past GR</t>
  </si>
  <si>
    <t>Multiplier</t>
  </si>
  <si>
    <t>Per-cap GSDP ratio</t>
  </si>
  <si>
    <t>Future per-cap GSDP GR adj for past per-cap GSDP</t>
  </si>
  <si>
    <t>Older way of estimating per-cap GSDP GR</t>
  </si>
  <si>
    <t>Future per-capita GSDP GRs of states need to be adjusted based on their past performance - states with lower existing per-capita GSDP should get a higher growth rate in future; states with lower per-capita GSDP GR should get a higher growth rate in future</t>
  </si>
  <si>
    <t xml:space="preserve">The table GSDP_Adj captures this - by providing multiplication factors by which to adjust the GSDP GR for both these parameters. </t>
  </si>
  <si>
    <t xml:space="preserve">Future per-capita GSDP GR of any state is obtained by taking the required national per-capita GSDP GR and applying both these correction factors to account for discrepancies in either past per-capita GSDP GR or existing per-capita GSDP </t>
  </si>
  <si>
    <t>Similarly, states with higher existing per-capita GSDP should get a lower per-capita GSDP GR in the future; and states with higher per-capita GSDP GR in the past should get a lower per-capita GSDP GR in the future (as it may not be sustainable)</t>
  </si>
  <si>
    <t>Projections up to 2047 to check for Vikasit Bharat needs</t>
  </si>
  <si>
    <t>Vikasit Bharat per-capita USD GDP target for FY2048</t>
  </si>
  <si>
    <t>Vikasit Bharat CAGR of per-capita GSDP in USD from 2024 to 2048</t>
  </si>
  <si>
    <t>Per-capita GDP in USD for Vikasit Bharat (changes from FY25)</t>
  </si>
  <si>
    <t>GDP in billion USD for Vikasit Bharat (changes from FY25)</t>
  </si>
  <si>
    <t>Vikasit Bharat Per-capita GDP in 2011-12 cosntant princes INR</t>
  </si>
  <si>
    <t>Vikasit Bharat CAGR of per-capita INR GDP from 2024 to 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</si>
</sst>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"/>
    <numFmt numFmtId="168" formatCode="_(* #,##0.0_);_(* \(#,##0.0\);_(* &quot;-&quot;??_);_(@_)"/>
    <numFmt numFmtId="169" formatCode="_ * #,##0_ ;_ * \-#,##0_ ;_ * &quot;-&quot;??_ ;_ @_ "/>
    <numFmt numFmtId="170" formatCode="_ * #,##0.000_ ;_ * \-#,##0.000_ ;_ * &quot;-&quot;??_ ;_ @_ "/>
    <numFmt numFmtId="171" formatCode="mmmm\ yyyy"/>
    <numFmt numFmtId="172" formatCode="&quot;$&quot;#,##0_);[Red]\(&quot;$&quot;#,##0\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5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indexed="62"/>
      <name val="Arial"/>
      <family val="2"/>
    </font>
    <font>
      <sz val="10"/>
      <name val="Courier"/>
      <family val="3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1A9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0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1" fillId="0" borderId="0"/>
    <xf numFmtId="0" fontId="24" fillId="0" borderId="0"/>
    <xf numFmtId="172" fontId="1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8" fillId="0" borderId="0"/>
  </cellStyleXfs>
  <cellXfs count="227">
    <xf numFmtId="0" fontId="0" fillId="0" borderId="0" xfId="0"/>
    <xf numFmtId="0" fontId="2" fillId="0" borderId="0" xfId="0" applyFont="1"/>
    <xf numFmtId="0" fontId="5" fillId="0" borderId="0" xfId="2" applyAlignment="1">
      <alignment horizontal="right"/>
    </xf>
    <xf numFmtId="166" fontId="0" fillId="0" borderId="0" xfId="3" applyNumberFormat="1" applyFont="1" applyBorder="1" applyAlignment="1">
      <alignment horizontal="right"/>
    </xf>
    <xf numFmtId="0" fontId="8" fillId="0" borderId="0" xfId="2" applyFont="1" applyAlignment="1">
      <alignment horizontal="right"/>
    </xf>
    <xf numFmtId="0" fontId="5" fillId="0" borderId="0" xfId="2" applyAlignment="1">
      <alignment horizontal="left"/>
    </xf>
    <xf numFmtId="0" fontId="5" fillId="0" borderId="1" xfId="2" applyBorder="1" applyAlignment="1">
      <alignment horizontal="right"/>
    </xf>
    <xf numFmtId="0" fontId="7" fillId="0" borderId="1" xfId="2" applyFont="1" applyBorder="1" applyAlignment="1">
      <alignment horizontal="left"/>
    </xf>
    <xf numFmtId="164" fontId="0" fillId="0" borderId="1" xfId="4" applyFont="1" applyBorder="1" applyAlignment="1">
      <alignment horizontal="right"/>
    </xf>
    <xf numFmtId="164" fontId="0" fillId="0" borderId="0" xfId="4" applyFont="1" applyBorder="1" applyAlignment="1">
      <alignment horizontal="right"/>
    </xf>
    <xf numFmtId="0" fontId="6" fillId="0" borderId="0" xfId="2" applyFont="1" applyAlignment="1">
      <alignment horizontal="left"/>
    </xf>
    <xf numFmtId="165" fontId="7" fillId="0" borderId="1" xfId="4" applyNumberFormat="1" applyFont="1" applyBorder="1" applyAlignment="1">
      <alignment horizontal="right"/>
    </xf>
    <xf numFmtId="11" fontId="5" fillId="0" borderId="0" xfId="2" applyNumberFormat="1" applyAlignment="1">
      <alignment horizontal="right"/>
    </xf>
    <xf numFmtId="165" fontId="7" fillId="0" borderId="1" xfId="4" applyNumberFormat="1" applyFont="1" applyBorder="1" applyAlignment="1">
      <alignment horizontal="left" vertical="top"/>
    </xf>
    <xf numFmtId="0" fontId="5" fillId="0" borderId="0" xfId="2" applyAlignment="1">
      <alignment horizontal="right" wrapText="1"/>
    </xf>
    <xf numFmtId="0" fontId="7" fillId="0" borderId="0" xfId="2" applyFont="1" applyAlignment="1">
      <alignment horizontal="left" wrapText="1"/>
    </xf>
    <xf numFmtId="0" fontId="7" fillId="0" borderId="0" xfId="2" applyFont="1" applyAlignment="1">
      <alignment horizontal="right" wrapText="1"/>
    </xf>
    <xf numFmtId="165" fontId="0" fillId="0" borderId="0" xfId="4" applyNumberFormat="1" applyFont="1" applyFill="1" applyBorder="1" applyAlignment="1">
      <alignment horizontal="right"/>
    </xf>
    <xf numFmtId="10" fontId="0" fillId="0" borderId="0" xfId="3" applyNumberFormat="1" applyFont="1" applyFill="1" applyBorder="1" applyAlignment="1">
      <alignment horizontal="right"/>
    </xf>
    <xf numFmtId="10" fontId="7" fillId="0" borderId="0" xfId="3" applyNumberFormat="1" applyFont="1" applyFill="1" applyBorder="1" applyAlignment="1">
      <alignment horizontal="right"/>
    </xf>
    <xf numFmtId="167" fontId="5" fillId="0" borderId="0" xfId="2" applyNumberFormat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166" fontId="7" fillId="0" borderId="2" xfId="3" applyNumberFormat="1" applyFont="1" applyBorder="1" applyAlignment="1">
      <alignment horizontal="right" wrapText="1"/>
    </xf>
    <xf numFmtId="166" fontId="7" fillId="0" borderId="3" xfId="3" applyNumberFormat="1" applyFont="1" applyBorder="1" applyAlignment="1">
      <alignment horizontal="right" wrapText="1"/>
    </xf>
    <xf numFmtId="166" fontId="0" fillId="0" borderId="3" xfId="3" applyNumberFormat="1" applyFont="1" applyBorder="1" applyAlignment="1">
      <alignment horizontal="right"/>
    </xf>
    <xf numFmtId="166" fontId="0" fillId="0" borderId="4" xfId="3" applyNumberFormat="1" applyFont="1" applyBorder="1" applyAlignment="1">
      <alignment horizontal="left"/>
    </xf>
    <xf numFmtId="167" fontId="7" fillId="0" borderId="0" xfId="2" applyNumberFormat="1" applyFont="1" applyAlignment="1">
      <alignment horizontal="right"/>
    </xf>
    <xf numFmtId="166" fontId="7" fillId="3" borderId="9" xfId="3" applyNumberFormat="1" applyFont="1" applyFill="1" applyBorder="1" applyAlignment="1">
      <alignment horizontal="right"/>
    </xf>
    <xf numFmtId="165" fontId="7" fillId="3" borderId="0" xfId="4" applyNumberFormat="1" applyFont="1" applyFill="1" applyBorder="1" applyAlignment="1">
      <alignment horizontal="right"/>
    </xf>
    <xf numFmtId="167" fontId="7" fillId="3" borderId="0" xfId="2" applyNumberFormat="1" applyFont="1" applyFill="1" applyAlignment="1">
      <alignment horizontal="right"/>
    </xf>
    <xf numFmtId="164" fontId="5" fillId="0" borderId="0" xfId="2" applyNumberFormat="1" applyAlignment="1">
      <alignment horizontal="right"/>
    </xf>
    <xf numFmtId="164" fontId="5" fillId="4" borderId="0" xfId="2" applyNumberFormat="1" applyFill="1" applyAlignment="1">
      <alignment horizontal="right"/>
    </xf>
    <xf numFmtId="165" fontId="0" fillId="5" borderId="0" xfId="4" applyNumberFormat="1" applyFont="1" applyFill="1" applyBorder="1" applyAlignment="1">
      <alignment horizontal="right"/>
    </xf>
    <xf numFmtId="166" fontId="0" fillId="5" borderId="9" xfId="3" applyNumberFormat="1" applyFont="1" applyFill="1" applyBorder="1" applyAlignment="1">
      <alignment horizontal="right"/>
    </xf>
    <xf numFmtId="167" fontId="7" fillId="5" borderId="0" xfId="2" applyNumberFormat="1" applyFont="1" applyFill="1" applyAlignment="1">
      <alignment horizontal="right"/>
    </xf>
    <xf numFmtId="167" fontId="5" fillId="5" borderId="8" xfId="2" applyNumberFormat="1" applyFill="1" applyBorder="1" applyAlignment="1">
      <alignment horizontal="left"/>
    </xf>
    <xf numFmtId="166" fontId="0" fillId="6" borderId="9" xfId="3" applyNumberFormat="1" applyFont="1" applyFill="1" applyBorder="1" applyAlignment="1">
      <alignment horizontal="right"/>
    </xf>
    <xf numFmtId="165" fontId="8" fillId="6" borderId="9" xfId="4" applyNumberFormat="1" applyFont="1" applyFill="1" applyBorder="1" applyAlignment="1">
      <alignment horizontal="right"/>
    </xf>
    <xf numFmtId="165" fontId="0" fillId="6" borderId="0" xfId="4" applyNumberFormat="1" applyFont="1" applyFill="1" applyBorder="1" applyAlignment="1">
      <alignment horizontal="right"/>
    </xf>
    <xf numFmtId="0" fontId="5" fillId="6" borderId="0" xfId="2" applyFill="1" applyAlignment="1">
      <alignment horizontal="right"/>
    </xf>
    <xf numFmtId="0" fontId="5" fillId="6" borderId="8" xfId="2" applyFill="1" applyBorder="1" applyAlignment="1">
      <alignment horizontal="left"/>
    </xf>
    <xf numFmtId="0" fontId="6" fillId="0" borderId="0" xfId="2" applyFont="1" applyAlignment="1">
      <alignment horizontal="right"/>
    </xf>
    <xf numFmtId="166" fontId="0" fillId="7" borderId="9" xfId="3" applyNumberFormat="1" applyFont="1" applyFill="1" applyBorder="1" applyAlignment="1">
      <alignment horizontal="right"/>
    </xf>
    <xf numFmtId="165" fontId="8" fillId="7" borderId="9" xfId="4" applyNumberFormat="1" applyFont="1" applyFill="1" applyBorder="1" applyAlignment="1">
      <alignment horizontal="right"/>
    </xf>
    <xf numFmtId="165" fontId="0" fillId="7" borderId="0" xfId="4" applyNumberFormat="1" applyFont="1" applyFill="1" applyBorder="1" applyAlignment="1">
      <alignment horizontal="right"/>
    </xf>
    <xf numFmtId="0" fontId="5" fillId="7" borderId="0" xfId="2" applyFill="1" applyAlignment="1">
      <alignment horizontal="right"/>
    </xf>
    <xf numFmtId="0" fontId="5" fillId="7" borderId="8" xfId="2" applyFill="1" applyBorder="1" applyAlignment="1">
      <alignment horizontal="left"/>
    </xf>
    <xf numFmtId="166" fontId="0" fillId="4" borderId="9" xfId="3" applyNumberFormat="1" applyFont="1" applyFill="1" applyBorder="1" applyAlignment="1">
      <alignment horizontal="right"/>
    </xf>
    <xf numFmtId="165" fontId="8" fillId="4" borderId="9" xfId="4" applyNumberFormat="1" applyFont="1" applyFill="1" applyBorder="1" applyAlignment="1">
      <alignment horizontal="right"/>
    </xf>
    <xf numFmtId="165" fontId="0" fillId="4" borderId="0" xfId="4" applyNumberFormat="1" applyFont="1" applyFill="1" applyBorder="1" applyAlignment="1">
      <alignment horizontal="right"/>
    </xf>
    <xf numFmtId="0" fontId="5" fillId="4" borderId="0" xfId="2" applyFill="1" applyAlignment="1">
      <alignment horizontal="right"/>
    </xf>
    <xf numFmtId="0" fontId="5" fillId="4" borderId="8" xfId="2" applyFill="1" applyBorder="1" applyAlignment="1">
      <alignment horizontal="left"/>
    </xf>
    <xf numFmtId="166" fontId="0" fillId="8" borderId="9" xfId="3" applyNumberFormat="1" applyFont="1" applyFill="1" applyBorder="1" applyAlignment="1">
      <alignment horizontal="right"/>
    </xf>
    <xf numFmtId="165" fontId="8" fillId="8" borderId="9" xfId="4" applyNumberFormat="1" applyFont="1" applyFill="1" applyBorder="1" applyAlignment="1">
      <alignment horizontal="right"/>
    </xf>
    <xf numFmtId="165" fontId="0" fillId="8" borderId="0" xfId="4" applyNumberFormat="1" applyFont="1" applyFill="1" applyBorder="1" applyAlignment="1">
      <alignment horizontal="right"/>
    </xf>
    <xf numFmtId="0" fontId="5" fillId="8" borderId="0" xfId="2" applyFill="1" applyAlignment="1">
      <alignment horizontal="right"/>
    </xf>
    <xf numFmtId="0" fontId="5" fillId="8" borderId="8" xfId="2" applyFill="1" applyBorder="1" applyAlignment="1">
      <alignment horizontal="left"/>
    </xf>
    <xf numFmtId="166" fontId="0" fillId="9" borderId="9" xfId="3" applyNumberFormat="1" applyFont="1" applyFill="1" applyBorder="1" applyAlignment="1">
      <alignment horizontal="right"/>
    </xf>
    <xf numFmtId="165" fontId="8" fillId="9" borderId="9" xfId="4" applyNumberFormat="1" applyFont="1" applyFill="1" applyBorder="1" applyAlignment="1">
      <alignment horizontal="right"/>
    </xf>
    <xf numFmtId="165" fontId="0" fillId="9" borderId="0" xfId="4" applyNumberFormat="1" applyFont="1" applyFill="1" applyBorder="1" applyAlignment="1">
      <alignment horizontal="right"/>
    </xf>
    <xf numFmtId="0" fontId="5" fillId="9" borderId="0" xfId="2" applyFill="1" applyAlignment="1">
      <alignment horizontal="right"/>
    </xf>
    <xf numFmtId="0" fontId="5" fillId="9" borderId="8" xfId="2" applyFill="1" applyBorder="1" applyAlignment="1">
      <alignment horizontal="left"/>
    </xf>
    <xf numFmtId="165" fontId="7" fillId="0" borderId="0" xfId="2" applyNumberFormat="1" applyFont="1" applyAlignment="1">
      <alignment horizontal="right"/>
    </xf>
    <xf numFmtId="165" fontId="7" fillId="4" borderId="0" xfId="2" applyNumberFormat="1" applyFont="1" applyFill="1" applyAlignment="1">
      <alignment horizontal="right"/>
    </xf>
    <xf numFmtId="0" fontId="7" fillId="0" borderId="0" xfId="2" applyFont="1" applyAlignment="1">
      <alignment horizontal="right"/>
    </xf>
    <xf numFmtId="166" fontId="7" fillId="0" borderId="6" xfId="3" applyNumberFormat="1" applyFont="1" applyBorder="1" applyAlignment="1">
      <alignment horizontal="right"/>
    </xf>
    <xf numFmtId="0" fontId="12" fillId="0" borderId="6" xfId="2" applyFont="1" applyBorder="1" applyAlignment="1">
      <alignment horizontal="right"/>
    </xf>
    <xf numFmtId="0" fontId="7" fillId="0" borderId="7" xfId="2" applyFont="1" applyBorder="1" applyAlignment="1">
      <alignment horizontal="right"/>
    </xf>
    <xf numFmtId="0" fontId="7" fillId="0" borderId="5" xfId="2" applyFont="1" applyBorder="1" applyAlignment="1">
      <alignment horizontal="left"/>
    </xf>
    <xf numFmtId="0" fontId="7" fillId="0" borderId="0" xfId="2" applyFont="1" applyAlignment="1">
      <alignment horizontal="left"/>
    </xf>
    <xf numFmtId="0" fontId="7" fillId="4" borderId="0" xfId="2" applyFont="1" applyFill="1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top" wrapText="1"/>
    </xf>
    <xf numFmtId="43" fontId="0" fillId="0" borderId="0" xfId="7" applyFont="1" applyAlignment="1">
      <alignment vertical="top" wrapText="1"/>
    </xf>
    <xf numFmtId="0" fontId="13" fillId="0" borderId="0" xfId="6" applyAlignment="1"/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166" fontId="0" fillId="0" borderId="1" xfId="5" applyNumberFormat="1" applyFont="1" applyFill="1" applyBorder="1" applyAlignment="1">
      <alignment vertical="top" wrapText="1"/>
    </xf>
    <xf numFmtId="169" fontId="0" fillId="0" borderId="1" xfId="0" applyNumberFormat="1" applyBorder="1" applyAlignment="1">
      <alignment vertical="top" wrapText="1"/>
    </xf>
    <xf numFmtId="166" fontId="0" fillId="0" borderId="1" xfId="5" applyNumberFormat="1" applyFont="1" applyBorder="1" applyAlignment="1">
      <alignment vertical="top" wrapText="1"/>
    </xf>
    <xf numFmtId="43" fontId="0" fillId="0" borderId="16" xfId="7" applyFont="1" applyBorder="1" applyAlignment="1">
      <alignment vertical="top" wrapText="1"/>
    </xf>
    <xf numFmtId="165" fontId="0" fillId="0" borderId="0" xfId="8" applyNumberFormat="1" applyFont="1" applyFill="1" applyBorder="1" applyAlignment="1">
      <alignment horizontal="right"/>
    </xf>
    <xf numFmtId="0" fontId="7" fillId="0" borderId="18" xfId="2" applyFont="1" applyBorder="1" applyAlignment="1">
      <alignment horizontal="left"/>
    </xf>
    <xf numFmtId="10" fontId="0" fillId="0" borderId="0" xfId="5" applyNumberFormat="1" applyFont="1"/>
    <xf numFmtId="0" fontId="0" fillId="0" borderId="1" xfId="0" applyBorder="1"/>
    <xf numFmtId="1" fontId="0" fillId="0" borderId="1" xfId="0" applyNumberFormat="1" applyBorder="1"/>
    <xf numFmtId="0" fontId="0" fillId="0" borderId="14" xfId="0" applyBorder="1"/>
    <xf numFmtId="0" fontId="4" fillId="0" borderId="0" xfId="0" applyFont="1" applyAlignment="1">
      <alignment vertical="top"/>
    </xf>
    <xf numFmtId="166" fontId="0" fillId="0" borderId="1" xfId="5" applyNumberFormat="1" applyFont="1" applyBorder="1" applyAlignment="1"/>
    <xf numFmtId="166" fontId="0" fillId="0" borderId="1" xfId="5" applyNumberFormat="1" applyFont="1" applyFill="1" applyBorder="1" applyAlignment="1"/>
    <xf numFmtId="43" fontId="0" fillId="0" borderId="1" xfId="7" applyFont="1" applyFill="1" applyBorder="1" applyAlignment="1"/>
    <xf numFmtId="9" fontId="0" fillId="0" borderId="1" xfId="5" applyFont="1" applyBorder="1" applyAlignment="1"/>
    <xf numFmtId="9" fontId="0" fillId="0" borderId="1" xfId="5" applyFont="1" applyFill="1" applyBorder="1" applyAlignment="1"/>
    <xf numFmtId="170" fontId="2" fillId="0" borderId="1" xfId="7" applyNumberFormat="1" applyFont="1" applyFill="1" applyBorder="1" applyAlignment="1"/>
    <xf numFmtId="170" fontId="0" fillId="0" borderId="1" xfId="7" applyNumberFormat="1" applyFont="1" applyFill="1" applyBorder="1" applyAlignment="1"/>
    <xf numFmtId="0" fontId="0" fillId="0" borderId="16" xfId="0" applyBorder="1"/>
    <xf numFmtId="0" fontId="3" fillId="0" borderId="16" xfId="0" applyFont="1" applyBorder="1"/>
    <xf numFmtId="10" fontId="0" fillId="0" borderId="16" xfId="0" applyNumberFormat="1" applyBorder="1"/>
    <xf numFmtId="0" fontId="0" fillId="0" borderId="17" xfId="0" applyBorder="1"/>
    <xf numFmtId="0" fontId="15" fillId="0" borderId="10" xfId="0" applyFont="1" applyBorder="1" applyAlignment="1">
      <alignment horizontal="right" vertical="top" wrapText="1"/>
    </xf>
    <xf numFmtId="0" fontId="15" fillId="0" borderId="11" xfId="0" applyFont="1" applyBorder="1" applyAlignment="1">
      <alignment horizontal="right" vertical="top" wrapText="1"/>
    </xf>
    <xf numFmtId="0" fontId="15" fillId="0" borderId="11" xfId="0" applyFont="1" applyBorder="1" applyAlignment="1">
      <alignment horizontal="right" vertical="top"/>
    </xf>
    <xf numFmtId="0" fontId="15" fillId="0" borderId="0" xfId="0" applyFont="1" applyAlignment="1">
      <alignment horizontal="right" vertical="top" wrapText="1"/>
    </xf>
    <xf numFmtId="0" fontId="15" fillId="0" borderId="13" xfId="0" applyFont="1" applyBorder="1" applyAlignment="1">
      <alignment horizontal="right" vertical="top" wrapText="1"/>
    </xf>
    <xf numFmtId="0" fontId="15" fillId="0" borderId="1" xfId="0" applyFont="1" applyBorder="1" applyAlignment="1">
      <alignment horizontal="right" vertical="top" wrapText="1"/>
    </xf>
    <xf numFmtId="0" fontId="15" fillId="0" borderId="11" xfId="0" applyFont="1" applyBorder="1" applyAlignment="1">
      <alignment horizontal="center" vertical="top"/>
    </xf>
    <xf numFmtId="0" fontId="15" fillId="0" borderId="1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/>
    </xf>
    <xf numFmtId="0" fontId="2" fillId="0" borderId="13" xfId="0" applyFont="1" applyBorder="1" applyAlignment="1">
      <alignment horizontal="right" vertical="top" wrapText="1"/>
    </xf>
    <xf numFmtId="0" fontId="14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1" applyNumberFormat="1" applyFont="1"/>
    <xf numFmtId="168" fontId="16" fillId="13" borderId="0" xfId="8" applyNumberFormat="1" applyFont="1" applyFill="1" applyBorder="1" applyAlignment="1">
      <alignment horizontal="right" vertical="top" wrapText="1"/>
    </xf>
    <xf numFmtId="0" fontId="17" fillId="12" borderId="0" xfId="0" applyFont="1" applyFill="1" applyAlignment="1">
      <alignment vertical="top" wrapText="1"/>
    </xf>
    <xf numFmtId="0" fontId="17" fillId="10" borderId="0" xfId="0" applyFont="1" applyFill="1" applyAlignment="1">
      <alignment vertical="top" wrapText="1"/>
    </xf>
    <xf numFmtId="2" fontId="5" fillId="0" borderId="0" xfId="2" applyNumberFormat="1" applyAlignment="1">
      <alignment horizontal="right"/>
    </xf>
    <xf numFmtId="0" fontId="19" fillId="0" borderId="0" xfId="10" applyFont="1" applyAlignment="1">
      <alignment horizontal="left"/>
    </xf>
    <xf numFmtId="0" fontId="18" fillId="0" borderId="0" xfId="10"/>
    <xf numFmtId="0" fontId="8" fillId="0" borderId="0" xfId="10" applyFont="1"/>
    <xf numFmtId="0" fontId="20" fillId="0" borderId="0" xfId="10" applyFont="1" applyAlignment="1">
      <alignment horizontal="left"/>
    </xf>
    <xf numFmtId="0" fontId="21" fillId="0" borderId="0" xfId="10" applyFont="1" applyAlignment="1">
      <alignment horizontal="left"/>
    </xf>
    <xf numFmtId="0" fontId="11" fillId="0" borderId="0" xfId="10" applyFont="1"/>
    <xf numFmtId="171" fontId="5" fillId="0" borderId="0" xfId="10" applyNumberFormat="1" applyFont="1" applyAlignment="1">
      <alignment horizontal="left"/>
    </xf>
    <xf numFmtId="0" fontId="7" fillId="0" borderId="0" xfId="10" applyFont="1"/>
    <xf numFmtId="0" fontId="5" fillId="0" borderId="0" xfId="10" applyFont="1" applyAlignment="1">
      <alignment horizontal="left"/>
    </xf>
    <xf numFmtId="0" fontId="11" fillId="0" borderId="0" xfId="10" applyFont="1" applyAlignment="1">
      <alignment horizontal="center"/>
    </xf>
    <xf numFmtId="0" fontId="7" fillId="0" borderId="22" xfId="10" applyFont="1" applyBorder="1"/>
    <xf numFmtId="0" fontId="7" fillId="0" borderId="0" xfId="10" applyFont="1" applyAlignment="1">
      <alignment horizontal="center"/>
    </xf>
    <xf numFmtId="0" fontId="18" fillId="0" borderId="0" xfId="10" applyAlignment="1">
      <alignment horizontal="center"/>
    </xf>
    <xf numFmtId="0" fontId="18" fillId="0" borderId="0" xfId="10" applyAlignment="1">
      <alignment horizontal="left"/>
    </xf>
    <xf numFmtId="0" fontId="7" fillId="0" borderId="23" xfId="10" applyFont="1" applyBorder="1"/>
    <xf numFmtId="0" fontId="5" fillId="0" borderId="22" xfId="10" applyFont="1" applyBorder="1" applyAlignment="1">
      <alignment wrapText="1"/>
    </xf>
    <xf numFmtId="0" fontId="5" fillId="0" borderId="1" xfId="10" applyFont="1" applyBorder="1" applyAlignment="1">
      <alignment wrapText="1"/>
    </xf>
    <xf numFmtId="0" fontId="23" fillId="0" borderId="1" xfId="6" applyFont="1" applyBorder="1" applyAlignment="1">
      <alignment wrapText="1"/>
    </xf>
    <xf numFmtId="0" fontId="18" fillId="0" borderId="0" xfId="10" applyAlignment="1">
      <alignment wrapText="1"/>
    </xf>
    <xf numFmtId="0" fontId="8" fillId="0" borderId="0" xfId="10" applyFont="1" applyAlignment="1">
      <alignment wrapText="1"/>
    </xf>
    <xf numFmtId="0" fontId="7" fillId="0" borderId="21" xfId="2" applyFont="1" applyBorder="1" applyAlignment="1">
      <alignment horizontal="left"/>
    </xf>
    <xf numFmtId="164" fontId="5" fillId="0" borderId="0" xfId="1" applyFont="1" applyFill="1" applyBorder="1" applyAlignment="1">
      <alignment horizontal="right"/>
    </xf>
    <xf numFmtId="165" fontId="0" fillId="0" borderId="1" xfId="7" applyNumberFormat="1" applyFont="1" applyBorder="1" applyAlignment="1">
      <alignment vertical="top" wrapText="1"/>
    </xf>
    <xf numFmtId="165" fontId="0" fillId="0" borderId="1" xfId="1" applyNumberFormat="1" applyFont="1" applyBorder="1" applyAlignment="1">
      <alignment vertical="top" wrapText="1"/>
    </xf>
    <xf numFmtId="165" fontId="0" fillId="11" borderId="1" xfId="1" applyNumberFormat="1" applyFont="1" applyFill="1" applyBorder="1" applyAlignment="1">
      <alignment vertical="top" wrapText="1"/>
    </xf>
    <xf numFmtId="165" fontId="4" fillId="13" borderId="1" xfId="1" applyNumberFormat="1" applyFont="1" applyFill="1" applyBorder="1" applyAlignment="1">
      <alignment horizontal="right" vertical="top" wrapText="1"/>
    </xf>
    <xf numFmtId="165" fontId="0" fillId="10" borderId="1" xfId="1" applyNumberFormat="1" applyFont="1" applyFill="1" applyBorder="1" applyAlignment="1">
      <alignment vertical="top" wrapText="1"/>
    </xf>
    <xf numFmtId="0" fontId="2" fillId="0" borderId="25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0" xfId="0" applyFont="1" applyBorder="1" applyAlignment="1">
      <alignment horizontal="right"/>
    </xf>
    <xf numFmtId="0" fontId="14" fillId="0" borderId="24" xfId="0" applyFont="1" applyBorder="1" applyAlignment="1">
      <alignment horizontal="right"/>
    </xf>
    <xf numFmtId="167" fontId="7" fillId="3" borderId="8" xfId="2" applyNumberFormat="1" applyFont="1" applyFill="1" applyBorder="1" applyAlignment="1">
      <alignment horizontal="left" wrapText="1"/>
    </xf>
    <xf numFmtId="0" fontId="9" fillId="0" borderId="0" xfId="2" applyFont="1" applyAlignment="1">
      <alignment horizontal="left"/>
    </xf>
    <xf numFmtId="0" fontId="2" fillId="0" borderId="13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166" fontId="0" fillId="0" borderId="0" xfId="5" applyNumberFormat="1" applyFont="1"/>
    <xf numFmtId="166" fontId="5" fillId="0" borderId="0" xfId="5" applyNumberFormat="1" applyFont="1" applyBorder="1" applyAlignment="1">
      <alignment horizontal="left"/>
    </xf>
    <xf numFmtId="166" fontId="0" fillId="0" borderId="0" xfId="3" applyNumberFormat="1" applyFont="1" applyBorder="1" applyAlignment="1">
      <alignment horizontal="right" vertical="center"/>
    </xf>
    <xf numFmtId="0" fontId="5" fillId="0" borderId="0" xfId="2" applyAlignment="1">
      <alignment horizontal="left" vertical="center"/>
    </xf>
    <xf numFmtId="49" fontId="26" fillId="2" borderId="26" xfId="2" applyNumberFormat="1" applyFont="1" applyFill="1" applyBorder="1" applyAlignment="1">
      <alignment horizontal="left" vertical="center"/>
    </xf>
    <xf numFmtId="0" fontId="25" fillId="0" borderId="0" xfId="2" applyFont="1" applyAlignment="1">
      <alignment horizontal="right" vertical="center"/>
    </xf>
    <xf numFmtId="0" fontId="26" fillId="0" borderId="0" xfId="2" applyFont="1" applyAlignment="1">
      <alignment horizontal="left" vertical="center"/>
    </xf>
    <xf numFmtId="1" fontId="0" fillId="0" borderId="19" xfId="0" applyNumberFormat="1" applyBorder="1"/>
    <xf numFmtId="0" fontId="0" fillId="0" borderId="18" xfId="0" applyBorder="1"/>
    <xf numFmtId="0" fontId="13" fillId="0" borderId="18" xfId="6" applyFill="1" applyBorder="1" applyAlignment="1"/>
    <xf numFmtId="0" fontId="2" fillId="0" borderId="27" xfId="0" applyFont="1" applyBorder="1" applyAlignment="1">
      <alignment horizontal="right" vertical="center"/>
    </xf>
    <xf numFmtId="166" fontId="0" fillId="0" borderId="20" xfId="5" applyNumberFormat="1" applyFont="1" applyFill="1" applyBorder="1" applyAlignment="1"/>
    <xf numFmtId="1" fontId="27" fillId="0" borderId="1" xfId="0" applyNumberFormat="1" applyFont="1" applyBorder="1"/>
    <xf numFmtId="0" fontId="2" fillId="0" borderId="15" xfId="7" applyNumberFormat="1" applyFont="1" applyFill="1" applyBorder="1" applyAlignment="1">
      <alignment horizontal="right" vertical="top" wrapText="1"/>
    </xf>
    <xf numFmtId="169" fontId="0" fillId="0" borderId="16" xfId="7" applyNumberFormat="1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7" fontId="0" fillId="0" borderId="14" xfId="0" applyNumberFormat="1" applyBorder="1" applyAlignment="1">
      <alignment horizontal="center" vertical="top"/>
    </xf>
    <xf numFmtId="17" fontId="2" fillId="0" borderId="14" xfId="0" applyNumberFormat="1" applyFont="1" applyBorder="1" applyAlignment="1">
      <alignment horizontal="center" vertical="top"/>
    </xf>
    <xf numFmtId="43" fontId="0" fillId="0" borderId="16" xfId="7" applyFont="1" applyBorder="1" applyAlignment="1">
      <alignment horizontal="center" vertical="top"/>
    </xf>
    <xf numFmtId="43" fontId="0" fillId="0" borderId="17" xfId="7" applyFont="1" applyBorder="1" applyAlignment="1">
      <alignment horizontal="center" vertical="top"/>
    </xf>
    <xf numFmtId="0" fontId="0" fillId="0" borderId="0" xfId="0" applyNumberFormat="1"/>
    <xf numFmtId="0" fontId="11" fillId="0" borderId="0" xfId="10" applyFont="1" applyBorder="1" applyAlignment="1">
      <alignment horizontal="center"/>
    </xf>
    <xf numFmtId="0" fontId="5" fillId="0" borderId="0" xfId="10" applyFont="1" applyBorder="1"/>
    <xf numFmtId="0" fontId="11" fillId="0" borderId="22" xfId="0" applyFont="1" applyBorder="1" applyAlignment="1">
      <alignment horizontal="left" vertical="top"/>
    </xf>
    <xf numFmtId="0" fontId="22" fillId="0" borderId="28" xfId="0" applyFont="1" applyBorder="1" applyAlignment="1">
      <alignment vertical="top"/>
    </xf>
    <xf numFmtId="0" fontId="10" fillId="0" borderId="0" xfId="0" applyFont="1" applyAlignment="1">
      <alignment vertical="top" wrapText="1"/>
    </xf>
    <xf numFmtId="0" fontId="29" fillId="0" borderId="0" xfId="0" applyFont="1"/>
    <xf numFmtId="0" fontId="30" fillId="0" borderId="0" xfId="0" applyFont="1" applyAlignment="1">
      <alignment vertical="top"/>
    </xf>
    <xf numFmtId="0" fontId="30" fillId="0" borderId="0" xfId="0" applyFont="1"/>
    <xf numFmtId="0" fontId="15" fillId="0" borderId="1" xfId="0" applyFont="1" applyBorder="1" applyAlignment="1">
      <alignment horizontal="center" vertical="top" wrapText="1"/>
    </xf>
    <xf numFmtId="43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0" fontId="32" fillId="14" borderId="29" xfId="0" applyFont="1" applyFill="1" applyBorder="1"/>
    <xf numFmtId="0" fontId="32" fillId="14" borderId="30" xfId="0" applyFont="1" applyFill="1" applyBorder="1"/>
    <xf numFmtId="0" fontId="32" fillId="14" borderId="31" xfId="0" applyFont="1" applyFill="1" applyBorder="1"/>
    <xf numFmtId="0" fontId="31" fillId="15" borderId="29" xfId="0" applyFont="1" applyFill="1" applyBorder="1"/>
    <xf numFmtId="0" fontId="31" fillId="15" borderId="30" xfId="0" applyFont="1" applyFill="1" applyBorder="1"/>
    <xf numFmtId="0" fontId="31" fillId="15" borderId="31" xfId="0" applyFont="1" applyFill="1" applyBorder="1"/>
    <xf numFmtId="0" fontId="31" fillId="0" borderId="29" xfId="0" applyFont="1" applyBorder="1"/>
    <xf numFmtId="0" fontId="31" fillId="0" borderId="30" xfId="0" applyFont="1" applyBorder="1"/>
    <xf numFmtId="0" fontId="31" fillId="0" borderId="3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right"/>
    </xf>
    <xf numFmtId="169" fontId="0" fillId="0" borderId="0" xfId="0" applyNumberFormat="1"/>
    <xf numFmtId="169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43" fontId="5" fillId="0" borderId="0" xfId="2" applyNumberFormat="1" applyAlignment="1">
      <alignment horizontal="right"/>
    </xf>
    <xf numFmtId="166" fontId="5" fillId="0" borderId="0" xfId="5" applyNumberFormat="1" applyFont="1" applyAlignment="1">
      <alignment horizontal="right"/>
    </xf>
    <xf numFmtId="164" fontId="5" fillId="0" borderId="0" xfId="1" applyFont="1" applyAlignment="1">
      <alignment horizontal="right"/>
    </xf>
    <xf numFmtId="0" fontId="7" fillId="0" borderId="0" xfId="2" applyFont="1" applyBorder="1" applyAlignment="1">
      <alignment horizontal="left"/>
    </xf>
    <xf numFmtId="1" fontId="7" fillId="0" borderId="1" xfId="4" applyNumberFormat="1" applyFont="1" applyBorder="1" applyAlignment="1">
      <alignment horizontal="left" vertical="top"/>
    </xf>
    <xf numFmtId="170" fontId="5" fillId="0" borderId="0" xfId="2" applyNumberFormat="1" applyAlignment="1">
      <alignment horizontal="right"/>
    </xf>
    <xf numFmtId="1" fontId="5" fillId="0" borderId="0" xfId="2" applyNumberFormat="1" applyAlignment="1">
      <alignment horizontal="right"/>
    </xf>
    <xf numFmtId="164" fontId="5" fillId="0" borderId="0" xfId="1" applyNumberFormat="1" applyFont="1" applyAlignment="1">
      <alignment horizontal="right"/>
    </xf>
    <xf numFmtId="165" fontId="0" fillId="5" borderId="0" xfId="8" applyNumberFormat="1" applyFont="1" applyFill="1" applyBorder="1" applyAlignment="1">
      <alignment horizontal="right"/>
    </xf>
    <xf numFmtId="43" fontId="5" fillId="0" borderId="1" xfId="2" applyNumberFormat="1" applyBorder="1" applyAlignment="1">
      <alignment horizontal="right"/>
    </xf>
    <xf numFmtId="164" fontId="5" fillId="0" borderId="0" xfId="2" applyNumberFormat="1" applyBorder="1" applyAlignment="1">
      <alignment horizontal="right"/>
    </xf>
    <xf numFmtId="164" fontId="0" fillId="0" borderId="0" xfId="1" applyFont="1"/>
    <xf numFmtId="166" fontId="0" fillId="3" borderId="0" xfId="5" applyNumberFormat="1" applyFont="1" applyFill="1"/>
    <xf numFmtId="0" fontId="7" fillId="2" borderId="33" xfId="2" applyFont="1" applyFill="1" applyBorder="1" applyAlignment="1">
      <alignment horizontal="left"/>
    </xf>
    <xf numFmtId="166" fontId="5" fillId="0" borderId="0" xfId="2" applyNumberFormat="1" applyAlignment="1">
      <alignment horizontal="right"/>
    </xf>
    <xf numFmtId="0" fontId="7" fillId="0" borderId="19" xfId="2" applyFont="1" applyBorder="1" applyAlignment="1">
      <alignment horizontal="left"/>
    </xf>
    <xf numFmtId="0" fontId="7" fillId="0" borderId="32" xfId="2" applyFont="1" applyBorder="1" applyAlignment="1">
      <alignment horizontal="left"/>
    </xf>
    <xf numFmtId="166" fontId="5" fillId="0" borderId="0" xfId="5" applyNumberFormat="1" applyFont="1" applyBorder="1" applyAlignment="1">
      <alignment horizontal="right"/>
    </xf>
    <xf numFmtId="10" fontId="7" fillId="0" borderId="0" xfId="3" applyNumberFormat="1" applyFont="1" applyFill="1" applyBorder="1" applyAlignment="1">
      <alignment horizontal="right" wrapText="1"/>
    </xf>
    <xf numFmtId="10" fontId="5" fillId="0" borderId="0" xfId="3" applyNumberFormat="1" applyFont="1" applyFill="1" applyBorder="1" applyAlignment="1">
      <alignment horizontal="right"/>
    </xf>
    <xf numFmtId="9" fontId="5" fillId="0" borderId="0" xfId="2" applyNumberFormat="1" applyAlignment="1">
      <alignment horizontal="right"/>
    </xf>
    <xf numFmtId="0" fontId="5" fillId="0" borderId="0" xfId="2" applyAlignment="1">
      <alignment horizontal="center"/>
    </xf>
  </cellXfs>
  <cellStyles count="20">
    <cellStyle name="Comma" xfId="1" builtinId="3"/>
    <cellStyle name="Comma 2" xfId="4" xr:uid="{00000000-0005-0000-0000-000001000000}"/>
    <cellStyle name="Comma 2 2" xfId="8" xr:uid="{00000000-0005-0000-0000-000002000000}"/>
    <cellStyle name="Comma 2 3" xfId="9" xr:uid="{00000000-0005-0000-0000-000003000000}"/>
    <cellStyle name="Comma 26" xfId="13" xr:uid="{00000000-0005-0000-0000-000004000000}"/>
    <cellStyle name="Comma 3" xfId="7" xr:uid="{00000000-0005-0000-0000-000005000000}"/>
    <cellStyle name="Hyperlink" xfId="6" builtinId="8"/>
    <cellStyle name="Normal" xfId="0" builtinId="0"/>
    <cellStyle name="Normal 11 2" xfId="14" xr:uid="{00000000-0005-0000-0000-000008000000}"/>
    <cellStyle name="Normal 12 2" xfId="18" xr:uid="{00000000-0005-0000-0000-000009000000}"/>
    <cellStyle name="Normal 16" xfId="19" xr:uid="{00000000-0005-0000-0000-00000A000000}"/>
    <cellStyle name="Normal 2" xfId="2" xr:uid="{00000000-0005-0000-0000-00000B000000}"/>
    <cellStyle name="Normal 2 2" xfId="10" xr:uid="{00000000-0005-0000-0000-00000C000000}"/>
    <cellStyle name="Normal 2 3" xfId="15" xr:uid="{00000000-0005-0000-0000-00000D000000}"/>
    <cellStyle name="Normal 3" xfId="12" xr:uid="{00000000-0005-0000-0000-00000E000000}"/>
    <cellStyle name="Normal 4" xfId="16" xr:uid="{00000000-0005-0000-0000-00000F000000}"/>
    <cellStyle name="Normal 6" xfId="11" xr:uid="{00000000-0005-0000-0000-000010000000}"/>
    <cellStyle name="Normal 98" xfId="17" xr:uid="{00000000-0005-0000-0000-000011000000}"/>
    <cellStyle name="Percent" xfId="5" builtinId="5"/>
    <cellStyle name="Percent 2" xfId="3" xr:uid="{00000000-0005-0000-0000-000013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13" formatCode="0%"/>
      <alignment horizontal="right" vertical="bottom" textRotation="0" wrapText="0" indent="0" justifyLastLine="0" shrinkToFit="0" readingOrder="0"/>
    </dxf>
    <dxf>
      <numFmt numFmtId="13" formatCode="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0.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alignment horizontal="right" vertical="bottom" textRotation="0" wrapText="0" indent="0" justifyLastLine="0" shrinkToFit="0" readingOrder="0"/>
    </dxf>
    <dxf>
      <numFmt numFmtId="166" formatCode="0.0%"/>
      <alignment horizontal="right" vertical="bottom" textRotation="0" wrapText="0" indent="0" justifyLastLine="0" shrinkToFit="0" readingOrder="0"/>
    </dxf>
    <dxf>
      <numFmt numFmtId="166" formatCode="0.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0.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 * #,##0.00_ ;_ * \-#,##0.00_ ;_ * &quot;-&quot;??_ ;_ @_ 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165" formatCode="_(* #,##0_);_(* \(#,##0\);_(* &quot;-&quot;??_);_(@_)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E2EFDA"/>
          <bgColor rgb="FFE2EFDA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70AD47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color rgb="FF000000"/>
      </font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E2EFDA"/>
          <bgColor rgb="FFE2EFDA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70AD47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color rgb="FF000000"/>
      </font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</dxfs>
  <tableStyles count="2" defaultTableStyle="TableStyleMedium2" defaultPivotStyle="PivotStyleLight16">
    <tableStyle name="TableStyleMedium7 2" pivot="0" count="7" xr9:uid="{EDB117B6-ACD5-419B-867A-C1CE1B203238}">
      <tableStyleElement type="wholeTable" dxfId="71"/>
      <tableStyleElement type="headerRow" dxfId="70"/>
      <tableStyleElement type="totalRow" dxfId="69"/>
      <tableStyleElement type="firstColumn" dxfId="68"/>
      <tableStyleElement type="lastColumn" dxfId="67"/>
      <tableStyleElement type="firstRowStripe" dxfId="66"/>
      <tableStyleElement type="firstColumnStripe" dxfId="65"/>
    </tableStyle>
    <tableStyle name="TableStyleMedium7 3" pivot="0" count="7" xr9:uid="{244B7BF7-5A67-4DD2-A3F9-7025BC2D77A7}">
      <tableStyleElement type="wholeTable" dxfId="64"/>
      <tableStyleElement type="headerRow" dxfId="63"/>
      <tableStyleElement type="totalRow" dxfId="62"/>
      <tableStyleElement type="firstColumn" dxfId="61"/>
      <tableStyleElement type="lastColumn" dxfId="60"/>
      <tableStyleElement type="firstRowStripe" dxfId="59"/>
      <tableStyleElement type="firstColumn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1910442</xdr:colOff>
      <xdr:row>148</xdr:row>
      <xdr:rowOff>81641</xdr:rowOff>
    </xdr:from>
    <xdr:to>
      <xdr:col>1</xdr:col>
      <xdr:colOff>2497249</xdr:colOff>
      <xdr:row>151</xdr:row>
      <xdr:rowOff>179616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5400000">
          <a:off x="2114037" y="21322904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ok Sreenivas" refreshedDate="45464.465761574073" createdVersion="7" refreshedVersion="7" minRefreshableVersion="3" recordCount="750" xr:uid="{C6EDD984-ED1B-4FF7-9C04-DBEA411AFDD9}">
  <cacheSource type="worksheet">
    <worksheetSource ref="A3:E753" sheet="Demographics"/>
  </cacheSource>
  <cacheFields count="5">
    <cacheField name="Year" numFmtId="0">
      <sharedItems containsSemiMixedTypes="0" containsString="0" containsNumber="1" containsInteger="1" minValue="2012" maxValue="2041" count="30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</sharedItems>
    </cacheField>
    <cacheField name="ModelGeography" numFmtId="0">
      <sharedItems/>
    </cacheField>
    <cacheField name="SubGeography1" numFmtId="0">
      <sharedItems/>
    </cacheField>
    <cacheField name="SubGeography2" numFmtId="0">
      <sharedItems count="25">
        <s v="TN"/>
        <s v="UP"/>
        <s v="HP"/>
        <s v="TS"/>
        <s v="KA"/>
        <s v="AS"/>
        <s v="KL"/>
        <s v="BR"/>
        <s v="NE"/>
        <s v="HR"/>
        <s v="GA"/>
        <s v="PB"/>
        <s v="SK"/>
        <s v="RJ"/>
        <s v="UK"/>
        <s v="DL"/>
        <s v="OD"/>
        <s v="CG"/>
        <s v="MH"/>
        <s v="GJ"/>
        <s v="JH"/>
        <s v="WB"/>
        <s v="AP"/>
        <s v="MP"/>
        <s v="JK"/>
      </sharedItems>
    </cacheField>
    <cacheField name="Population" numFmtId="0">
      <sharedItems containsSemiMixedTypes="0" containsString="0" containsNumber="1" containsInteger="1" minValue="614000" maxValue="265769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x v="0"/>
    <s v="INDIA"/>
    <s v="SR"/>
    <x v="0"/>
    <n v="73703000"/>
  </r>
  <r>
    <x v="0"/>
    <s v="INDIA"/>
    <s v="NR"/>
    <x v="1"/>
    <n v="201711000"/>
  </r>
  <r>
    <x v="0"/>
    <s v="INDIA"/>
    <s v="NR"/>
    <x v="2"/>
    <n v="6899000"/>
  </r>
  <r>
    <x v="0"/>
    <s v="INDIA"/>
    <s v="SR"/>
    <x v="3"/>
    <n v="35149000"/>
  </r>
  <r>
    <x v="0"/>
    <s v="INDIA"/>
    <s v="SR"/>
    <x v="4"/>
    <n v="61461000"/>
  </r>
  <r>
    <x v="0"/>
    <s v="INDIA"/>
    <s v="NER"/>
    <x v="5"/>
    <n v="31435000"/>
  </r>
  <r>
    <x v="0"/>
    <s v="INDIA"/>
    <s v="SR"/>
    <x v="6"/>
    <n v="33543000"/>
  </r>
  <r>
    <x v="0"/>
    <s v="INDIA"/>
    <s v="ER"/>
    <x v="7"/>
    <n v="105275000"/>
  </r>
  <r>
    <x v="0"/>
    <s v="INDIA"/>
    <s v="NER"/>
    <x v="8"/>
    <n v="14031000"/>
  </r>
  <r>
    <x v="0"/>
    <s v="INDIA"/>
    <s v="NR"/>
    <x v="9"/>
    <n v="25597000"/>
  </r>
  <r>
    <x v="0"/>
    <s v="INDIA"/>
    <s v="WR"/>
    <x v="10"/>
    <n v="1465000"/>
  </r>
  <r>
    <x v="0"/>
    <s v="INDIA"/>
    <s v="NR"/>
    <x v="11"/>
    <n v="28971000"/>
  </r>
  <r>
    <x v="0"/>
    <s v="INDIA"/>
    <s v="ER"/>
    <x v="12"/>
    <n v="614000"/>
  </r>
  <r>
    <x v="0"/>
    <s v="INDIA"/>
    <s v="NR"/>
    <x v="13"/>
    <n v="69212000"/>
  </r>
  <r>
    <x v="0"/>
    <s v="INDIA"/>
    <s v="NR"/>
    <x v="14"/>
    <n v="10164000"/>
  </r>
  <r>
    <x v="0"/>
    <s v="INDIA"/>
    <s v="NR"/>
    <x v="15"/>
    <n v="17008000"/>
  </r>
  <r>
    <x v="0"/>
    <s v="INDIA"/>
    <s v="ER"/>
    <x v="16"/>
    <n v="42207000"/>
  </r>
  <r>
    <x v="0"/>
    <s v="INDIA"/>
    <s v="WR"/>
    <x v="17"/>
    <n v="25782000"/>
  </r>
  <r>
    <x v="0"/>
    <s v="INDIA"/>
    <s v="WR"/>
    <x v="18"/>
    <n v="113115000"/>
  </r>
  <r>
    <x v="0"/>
    <s v="INDIA"/>
    <s v="WR"/>
    <x v="19"/>
    <n v="61599000"/>
  </r>
  <r>
    <x v="0"/>
    <s v="INDIA"/>
    <s v="ER"/>
    <x v="20"/>
    <n v="33316000"/>
  </r>
  <r>
    <x v="0"/>
    <s v="INDIA"/>
    <s v="ER"/>
    <x v="21"/>
    <n v="91720000"/>
  </r>
  <r>
    <x v="0"/>
    <s v="INDIA"/>
    <s v="SR"/>
    <x v="22"/>
    <n v="49786000"/>
  </r>
  <r>
    <x v="0"/>
    <s v="INDIA"/>
    <s v="WR"/>
    <x v="23"/>
    <n v="73348000"/>
  </r>
  <r>
    <x v="0"/>
    <s v="INDIA"/>
    <s v="NR"/>
    <x v="24"/>
    <n v="12616000"/>
  </r>
  <r>
    <x v="1"/>
    <s v="INDIA"/>
    <s v="ER"/>
    <x v="16"/>
    <n v="42605000"/>
  </r>
  <r>
    <x v="1"/>
    <s v="INDIA"/>
    <s v="WR"/>
    <x v="23"/>
    <n v="74584000"/>
  </r>
  <r>
    <x v="1"/>
    <s v="INDIA"/>
    <s v="NR"/>
    <x v="15"/>
    <n v="17386000"/>
  </r>
  <r>
    <x v="1"/>
    <s v="INDIA"/>
    <s v="WR"/>
    <x v="10"/>
    <n v="1475000"/>
  </r>
  <r>
    <x v="1"/>
    <s v="INDIA"/>
    <s v="WR"/>
    <x v="17"/>
    <n v="26187000"/>
  </r>
  <r>
    <x v="1"/>
    <s v="INDIA"/>
    <s v="NER"/>
    <x v="8"/>
    <n v="14184000"/>
  </r>
  <r>
    <x v="1"/>
    <s v="INDIA"/>
    <s v="NR"/>
    <x v="9"/>
    <n v="26018000"/>
  </r>
  <r>
    <x v="1"/>
    <s v="INDIA"/>
    <s v="NR"/>
    <x v="14"/>
    <n v="10298000"/>
  </r>
  <r>
    <x v="1"/>
    <s v="INDIA"/>
    <s v="NR"/>
    <x v="11"/>
    <n v="29267000"/>
  </r>
  <r>
    <x v="1"/>
    <s v="INDIA"/>
    <s v="ER"/>
    <x v="12"/>
    <n v="621000"/>
  </r>
  <r>
    <x v="1"/>
    <s v="INDIA"/>
    <s v="ER"/>
    <x v="7"/>
    <n v="107290000"/>
  </r>
  <r>
    <x v="1"/>
    <s v="INDIA"/>
    <s v="ER"/>
    <x v="21"/>
    <n v="92480000"/>
  </r>
  <r>
    <x v="1"/>
    <s v="INDIA"/>
    <s v="WR"/>
    <x v="18"/>
    <n v="114386000"/>
  </r>
  <r>
    <x v="1"/>
    <s v="INDIA"/>
    <s v="SR"/>
    <x v="22"/>
    <n v="50145000"/>
  </r>
  <r>
    <x v="1"/>
    <s v="INDIA"/>
    <s v="NER"/>
    <x v="5"/>
    <n v="31827000"/>
  </r>
  <r>
    <x v="1"/>
    <s v="INDIA"/>
    <s v="SR"/>
    <x v="4"/>
    <n v="62088000"/>
  </r>
  <r>
    <x v="1"/>
    <s v="INDIA"/>
    <s v="SR"/>
    <x v="0"/>
    <n v="74232000"/>
  </r>
  <r>
    <x v="1"/>
    <s v="INDIA"/>
    <s v="WR"/>
    <x v="19"/>
    <n v="62582000"/>
  </r>
  <r>
    <x v="1"/>
    <s v="INDIA"/>
    <s v="NR"/>
    <x v="13"/>
    <n v="70351000"/>
  </r>
  <r>
    <x v="1"/>
    <s v="INDIA"/>
    <s v="SR"/>
    <x v="6"/>
    <n v="33777000"/>
  </r>
  <r>
    <x v="1"/>
    <s v="INDIA"/>
    <s v="NR"/>
    <x v="1"/>
    <n v="204966000"/>
  </r>
  <r>
    <x v="1"/>
    <s v="INDIA"/>
    <s v="ER"/>
    <x v="20"/>
    <n v="33879000"/>
  </r>
  <r>
    <x v="1"/>
    <s v="INDIA"/>
    <s v="NR"/>
    <x v="2"/>
    <n v="6958000"/>
  </r>
  <r>
    <x v="1"/>
    <s v="INDIA"/>
    <s v="NR"/>
    <x v="24"/>
    <n v="12744000"/>
  </r>
  <r>
    <x v="1"/>
    <s v="INDIA"/>
    <s v="SR"/>
    <x v="3"/>
    <n v="35441000"/>
  </r>
  <r>
    <x v="2"/>
    <s v="INDIA"/>
    <s v="ER"/>
    <x v="12"/>
    <n v="627000"/>
  </r>
  <r>
    <x v="2"/>
    <s v="INDIA"/>
    <s v="WR"/>
    <x v="19"/>
    <n v="63565000"/>
  </r>
  <r>
    <x v="2"/>
    <s v="INDIA"/>
    <s v="NR"/>
    <x v="13"/>
    <n v="71489000"/>
  </r>
  <r>
    <x v="2"/>
    <s v="INDIA"/>
    <s v="NR"/>
    <x v="2"/>
    <n v="7016000"/>
  </r>
  <r>
    <x v="2"/>
    <s v="INDIA"/>
    <s v="NR"/>
    <x v="9"/>
    <n v="26438000"/>
  </r>
  <r>
    <x v="2"/>
    <s v="INDIA"/>
    <s v="NER"/>
    <x v="8"/>
    <n v="14336000"/>
  </r>
  <r>
    <x v="2"/>
    <s v="INDIA"/>
    <s v="WR"/>
    <x v="23"/>
    <n v="75819000"/>
  </r>
  <r>
    <x v="2"/>
    <s v="INDIA"/>
    <s v="NR"/>
    <x v="15"/>
    <n v="17764000"/>
  </r>
  <r>
    <x v="2"/>
    <s v="INDIA"/>
    <s v="NR"/>
    <x v="14"/>
    <n v="10432000"/>
  </r>
  <r>
    <x v="2"/>
    <s v="INDIA"/>
    <s v="ER"/>
    <x v="16"/>
    <n v="43004000"/>
  </r>
  <r>
    <x v="2"/>
    <s v="INDIA"/>
    <s v="ER"/>
    <x v="7"/>
    <n v="109306000"/>
  </r>
  <r>
    <x v="2"/>
    <s v="INDIA"/>
    <s v="WR"/>
    <x v="18"/>
    <n v="115656000"/>
  </r>
  <r>
    <x v="2"/>
    <s v="INDIA"/>
    <s v="SR"/>
    <x v="4"/>
    <n v="62714000"/>
  </r>
  <r>
    <x v="2"/>
    <s v="INDIA"/>
    <s v="NER"/>
    <x v="5"/>
    <n v="32220000"/>
  </r>
  <r>
    <x v="2"/>
    <s v="INDIA"/>
    <s v="ER"/>
    <x v="21"/>
    <n v="93241000"/>
  </r>
  <r>
    <x v="2"/>
    <s v="INDIA"/>
    <s v="SR"/>
    <x v="6"/>
    <n v="34012000"/>
  </r>
  <r>
    <x v="2"/>
    <s v="INDIA"/>
    <s v="SR"/>
    <x v="22"/>
    <n v="50504000"/>
  </r>
  <r>
    <x v="2"/>
    <s v="INDIA"/>
    <s v="SR"/>
    <x v="0"/>
    <n v="74761000"/>
  </r>
  <r>
    <x v="2"/>
    <s v="INDIA"/>
    <s v="ER"/>
    <x v="20"/>
    <n v="34441000"/>
  </r>
  <r>
    <x v="2"/>
    <s v="INDIA"/>
    <s v="NR"/>
    <x v="1"/>
    <n v="208221000"/>
  </r>
  <r>
    <x v="2"/>
    <s v="INDIA"/>
    <s v="SR"/>
    <x v="3"/>
    <n v="35733000"/>
  </r>
  <r>
    <x v="2"/>
    <s v="INDIA"/>
    <s v="WR"/>
    <x v="10"/>
    <n v="1486000"/>
  </r>
  <r>
    <x v="2"/>
    <s v="INDIA"/>
    <s v="WR"/>
    <x v="17"/>
    <n v="26592000"/>
  </r>
  <r>
    <x v="2"/>
    <s v="INDIA"/>
    <s v="NR"/>
    <x v="24"/>
    <n v="12873000"/>
  </r>
  <r>
    <x v="2"/>
    <s v="INDIA"/>
    <s v="NR"/>
    <x v="11"/>
    <n v="29562000"/>
  </r>
  <r>
    <x v="3"/>
    <s v="INDIA"/>
    <s v="NR"/>
    <x v="2"/>
    <n v="7075000"/>
  </r>
  <r>
    <x v="3"/>
    <s v="INDIA"/>
    <s v="NR"/>
    <x v="9"/>
    <n v="26859000"/>
  </r>
  <r>
    <x v="3"/>
    <s v="INDIA"/>
    <s v="ER"/>
    <x v="16"/>
    <n v="43401000"/>
  </r>
  <r>
    <x v="3"/>
    <s v="INDIA"/>
    <s v="WR"/>
    <x v="10"/>
    <n v="1497000"/>
  </r>
  <r>
    <x v="3"/>
    <s v="INDIA"/>
    <s v="NR"/>
    <x v="1"/>
    <n v="211476000"/>
  </r>
  <r>
    <x v="3"/>
    <s v="INDIA"/>
    <s v="SR"/>
    <x v="3"/>
    <n v="36024000"/>
  </r>
  <r>
    <x v="3"/>
    <s v="INDIA"/>
    <s v="NER"/>
    <x v="5"/>
    <n v="32612000"/>
  </r>
  <r>
    <x v="3"/>
    <s v="INDIA"/>
    <s v="NR"/>
    <x v="13"/>
    <n v="72627000"/>
  </r>
  <r>
    <x v="3"/>
    <s v="INDIA"/>
    <s v="NR"/>
    <x v="11"/>
    <n v="29857000"/>
  </r>
  <r>
    <x v="3"/>
    <s v="INDIA"/>
    <s v="NR"/>
    <x v="15"/>
    <n v="18142000"/>
  </r>
  <r>
    <x v="3"/>
    <s v="INDIA"/>
    <s v="WR"/>
    <x v="19"/>
    <n v="64548000"/>
  </r>
  <r>
    <x v="3"/>
    <s v="INDIA"/>
    <s v="ER"/>
    <x v="21"/>
    <n v="94001000"/>
  </r>
  <r>
    <x v="3"/>
    <s v="INDIA"/>
    <s v="WR"/>
    <x v="17"/>
    <n v="26997000"/>
  </r>
  <r>
    <x v="3"/>
    <s v="INDIA"/>
    <s v="ER"/>
    <x v="20"/>
    <n v="35003000"/>
  </r>
  <r>
    <x v="3"/>
    <s v="INDIA"/>
    <s v="NR"/>
    <x v="14"/>
    <n v="10565000"/>
  </r>
  <r>
    <x v="3"/>
    <s v="INDIA"/>
    <s v="SR"/>
    <x v="0"/>
    <n v="75288000"/>
  </r>
  <r>
    <x v="3"/>
    <s v="INDIA"/>
    <s v="SR"/>
    <x v="6"/>
    <n v="34246000"/>
  </r>
  <r>
    <x v="3"/>
    <s v="INDIA"/>
    <s v="NR"/>
    <x v="24"/>
    <n v="13002000"/>
  </r>
  <r>
    <x v="3"/>
    <s v="INDIA"/>
    <s v="ER"/>
    <x v="12"/>
    <n v="634000"/>
  </r>
  <r>
    <x v="3"/>
    <s v="INDIA"/>
    <s v="WR"/>
    <x v="18"/>
    <n v="116927000"/>
  </r>
  <r>
    <x v="3"/>
    <s v="INDIA"/>
    <s v="NER"/>
    <x v="8"/>
    <n v="14489000"/>
  </r>
  <r>
    <x v="3"/>
    <s v="INDIA"/>
    <s v="SR"/>
    <x v="4"/>
    <n v="63341000"/>
  </r>
  <r>
    <x v="3"/>
    <s v="INDIA"/>
    <s v="SR"/>
    <x v="22"/>
    <n v="50863000"/>
  </r>
  <r>
    <x v="3"/>
    <s v="INDIA"/>
    <s v="WR"/>
    <x v="23"/>
    <n v="77055000"/>
  </r>
  <r>
    <x v="3"/>
    <s v="INDIA"/>
    <s v="ER"/>
    <x v="7"/>
    <n v="111321000"/>
  </r>
  <r>
    <x v="4"/>
    <s v="INDIA"/>
    <s v="ER"/>
    <x v="21"/>
    <n v="94762000"/>
  </r>
  <r>
    <x v="4"/>
    <s v="INDIA"/>
    <s v="WR"/>
    <x v="18"/>
    <n v="118197000"/>
  </r>
  <r>
    <x v="4"/>
    <s v="INDIA"/>
    <s v="SR"/>
    <x v="0"/>
    <n v="75817000"/>
  </r>
  <r>
    <x v="4"/>
    <s v="INDIA"/>
    <s v="SR"/>
    <x v="4"/>
    <n v="63968000"/>
  </r>
  <r>
    <x v="4"/>
    <s v="INDIA"/>
    <s v="NR"/>
    <x v="14"/>
    <n v="10699000"/>
  </r>
  <r>
    <x v="4"/>
    <s v="INDIA"/>
    <s v="NR"/>
    <x v="13"/>
    <n v="73766000"/>
  </r>
  <r>
    <x v="4"/>
    <s v="INDIA"/>
    <s v="WR"/>
    <x v="19"/>
    <n v="65530000"/>
  </r>
  <r>
    <x v="4"/>
    <s v="INDIA"/>
    <s v="SR"/>
    <x v="22"/>
    <n v="51222000"/>
  </r>
  <r>
    <x v="4"/>
    <s v="INDIA"/>
    <s v="NR"/>
    <x v="15"/>
    <n v="18520000"/>
  </r>
  <r>
    <x v="4"/>
    <s v="INDIA"/>
    <s v="WR"/>
    <x v="23"/>
    <n v="78291000"/>
  </r>
  <r>
    <x v="4"/>
    <s v="INDIA"/>
    <s v="NR"/>
    <x v="24"/>
    <n v="13130000"/>
  </r>
  <r>
    <x v="4"/>
    <s v="INDIA"/>
    <s v="NR"/>
    <x v="1"/>
    <n v="214730000"/>
  </r>
  <r>
    <x v="4"/>
    <s v="INDIA"/>
    <s v="SR"/>
    <x v="6"/>
    <n v="34481000"/>
  </r>
  <r>
    <x v="4"/>
    <s v="INDIA"/>
    <s v="ER"/>
    <x v="16"/>
    <n v="43800000"/>
  </r>
  <r>
    <x v="4"/>
    <s v="INDIA"/>
    <s v="NR"/>
    <x v="9"/>
    <n v="27280000"/>
  </r>
  <r>
    <x v="4"/>
    <s v="INDIA"/>
    <s v="NR"/>
    <x v="11"/>
    <n v="30154000"/>
  </r>
  <r>
    <x v="4"/>
    <s v="INDIA"/>
    <s v="NER"/>
    <x v="5"/>
    <n v="33005000"/>
  </r>
  <r>
    <x v="4"/>
    <s v="INDIA"/>
    <s v="ER"/>
    <x v="7"/>
    <n v="113336000"/>
  </r>
  <r>
    <x v="4"/>
    <s v="INDIA"/>
    <s v="ER"/>
    <x v="12"/>
    <n v="641000"/>
  </r>
  <r>
    <x v="4"/>
    <s v="INDIA"/>
    <s v="SR"/>
    <x v="3"/>
    <n v="36316000"/>
  </r>
  <r>
    <x v="4"/>
    <s v="INDIA"/>
    <s v="WR"/>
    <x v="17"/>
    <n v="27403000"/>
  </r>
  <r>
    <x v="4"/>
    <s v="INDIA"/>
    <s v="ER"/>
    <x v="20"/>
    <n v="35566000"/>
  </r>
  <r>
    <x v="4"/>
    <s v="INDIA"/>
    <s v="NR"/>
    <x v="2"/>
    <n v="7134000"/>
  </r>
  <r>
    <x v="4"/>
    <s v="INDIA"/>
    <s v="WR"/>
    <x v="10"/>
    <n v="1507000"/>
  </r>
  <r>
    <x v="4"/>
    <s v="INDIA"/>
    <s v="NER"/>
    <x v="8"/>
    <n v="14642000"/>
  </r>
  <r>
    <x v="5"/>
    <s v="INDIA"/>
    <s v="ER"/>
    <x v="12"/>
    <n v="647000"/>
  </r>
  <r>
    <x v="5"/>
    <s v="INDIA"/>
    <s v="SR"/>
    <x v="6"/>
    <n v="34685000"/>
  </r>
  <r>
    <x v="5"/>
    <s v="INDIA"/>
    <s v="NR"/>
    <x v="1"/>
    <n v="217816000"/>
  </r>
  <r>
    <x v="5"/>
    <s v="INDIA"/>
    <s v="ER"/>
    <x v="7"/>
    <n v="115215000"/>
  </r>
  <r>
    <x v="5"/>
    <s v="INDIA"/>
    <s v="WR"/>
    <x v="18"/>
    <n v="119393000"/>
  </r>
  <r>
    <x v="5"/>
    <s v="INDIA"/>
    <s v="WR"/>
    <x v="10"/>
    <n v="1517000"/>
  </r>
  <r>
    <x v="5"/>
    <s v="INDIA"/>
    <s v="SR"/>
    <x v="3"/>
    <n v="36588000"/>
  </r>
  <r>
    <x v="5"/>
    <s v="INDIA"/>
    <s v="NR"/>
    <x v="13"/>
    <n v="74828000"/>
  </r>
  <r>
    <x v="5"/>
    <s v="INDIA"/>
    <s v="WR"/>
    <x v="17"/>
    <n v="27796000"/>
  </r>
  <r>
    <x v="5"/>
    <s v="INDIA"/>
    <s v="SR"/>
    <x v="4"/>
    <n v="64534000"/>
  </r>
  <r>
    <x v="5"/>
    <s v="INDIA"/>
    <s v="WR"/>
    <x v="19"/>
    <n v="66514000"/>
  </r>
  <r>
    <x v="5"/>
    <s v="INDIA"/>
    <s v="SR"/>
    <x v="0"/>
    <n v="76263000"/>
  </r>
  <r>
    <x v="5"/>
    <s v="INDIA"/>
    <s v="ER"/>
    <x v="20"/>
    <n v="36112000"/>
  </r>
  <r>
    <x v="5"/>
    <s v="INDIA"/>
    <s v="NR"/>
    <x v="11"/>
    <n v="30425000"/>
  </r>
  <r>
    <x v="5"/>
    <s v="INDIA"/>
    <s v="NR"/>
    <x v="2"/>
    <n v="7186000"/>
  </r>
  <r>
    <x v="5"/>
    <s v="INDIA"/>
    <s v="ER"/>
    <x v="16"/>
    <n v="44168000"/>
  </r>
  <r>
    <x v="5"/>
    <s v="INDIA"/>
    <s v="NR"/>
    <x v="15"/>
    <n v="18898000"/>
  </r>
  <r>
    <x v="5"/>
    <s v="INDIA"/>
    <s v="NR"/>
    <x v="9"/>
    <n v="27692000"/>
  </r>
  <r>
    <x v="5"/>
    <s v="INDIA"/>
    <s v="WR"/>
    <x v="23"/>
    <n v="79472000"/>
  </r>
  <r>
    <x v="5"/>
    <s v="INDIA"/>
    <s v="NR"/>
    <x v="24"/>
    <n v="13244000"/>
  </r>
  <r>
    <x v="5"/>
    <s v="INDIA"/>
    <s v="NER"/>
    <x v="5"/>
    <n v="33387000"/>
  </r>
  <r>
    <x v="5"/>
    <s v="INDIA"/>
    <s v="ER"/>
    <x v="21"/>
    <n v="95434000"/>
  </r>
  <r>
    <x v="5"/>
    <s v="INDIA"/>
    <s v="NR"/>
    <x v="14"/>
    <n v="10830000"/>
  </r>
  <r>
    <x v="5"/>
    <s v="INDIA"/>
    <s v="NER"/>
    <x v="8"/>
    <n v="14793000"/>
  </r>
  <r>
    <x v="5"/>
    <s v="INDIA"/>
    <s v="SR"/>
    <x v="22"/>
    <n v="51537000"/>
  </r>
  <r>
    <x v="6"/>
    <s v="INDIA"/>
    <s v="NR"/>
    <x v="24"/>
    <n v="13348000"/>
  </r>
  <r>
    <x v="6"/>
    <s v="INDIA"/>
    <s v="NR"/>
    <x v="11"/>
    <n v="30679000"/>
  </r>
  <r>
    <x v="6"/>
    <s v="INDIA"/>
    <s v="SR"/>
    <x v="0"/>
    <n v="76651000"/>
  </r>
  <r>
    <x v="6"/>
    <s v="INDIA"/>
    <s v="ER"/>
    <x v="12"/>
    <n v="654000"/>
  </r>
  <r>
    <x v="6"/>
    <s v="INDIA"/>
    <s v="WR"/>
    <x v="18"/>
    <n v="120535000"/>
  </r>
  <r>
    <x v="6"/>
    <s v="INDIA"/>
    <s v="ER"/>
    <x v="7"/>
    <n v="116996000"/>
  </r>
  <r>
    <x v="6"/>
    <s v="INDIA"/>
    <s v="NR"/>
    <x v="14"/>
    <n v="10959000"/>
  </r>
  <r>
    <x v="6"/>
    <s v="INDIA"/>
    <s v="SR"/>
    <x v="6"/>
    <n v="34867000"/>
  </r>
  <r>
    <x v="6"/>
    <s v="INDIA"/>
    <s v="SR"/>
    <x v="3"/>
    <n v="36841000"/>
  </r>
  <r>
    <x v="6"/>
    <s v="INDIA"/>
    <s v="NER"/>
    <x v="5"/>
    <n v="33762000"/>
  </r>
  <r>
    <x v="6"/>
    <s v="INDIA"/>
    <s v="SR"/>
    <x v="22"/>
    <n v="51820000"/>
  </r>
  <r>
    <x v="6"/>
    <s v="INDIA"/>
    <s v="NER"/>
    <x v="8"/>
    <n v="14941000"/>
  </r>
  <r>
    <x v="6"/>
    <s v="INDIA"/>
    <s v="NR"/>
    <x v="1"/>
    <n v="220780000"/>
  </r>
  <r>
    <x v="6"/>
    <s v="INDIA"/>
    <s v="NR"/>
    <x v="9"/>
    <n v="28097000"/>
  </r>
  <r>
    <x v="6"/>
    <s v="INDIA"/>
    <s v="ER"/>
    <x v="16"/>
    <n v="44514000"/>
  </r>
  <r>
    <x v="6"/>
    <s v="INDIA"/>
    <s v="WR"/>
    <x v="10"/>
    <n v="1527000"/>
  </r>
  <r>
    <x v="6"/>
    <s v="INDIA"/>
    <s v="WR"/>
    <x v="19"/>
    <n v="67500000"/>
  </r>
  <r>
    <x v="6"/>
    <s v="INDIA"/>
    <s v="NR"/>
    <x v="15"/>
    <n v="19277000"/>
  </r>
  <r>
    <x v="6"/>
    <s v="INDIA"/>
    <s v="ER"/>
    <x v="20"/>
    <n v="36646000"/>
  </r>
  <r>
    <x v="6"/>
    <s v="INDIA"/>
    <s v="SR"/>
    <x v="4"/>
    <n v="65057000"/>
  </r>
  <r>
    <x v="6"/>
    <s v="INDIA"/>
    <s v="ER"/>
    <x v="21"/>
    <n v="96043000"/>
  </r>
  <r>
    <x v="6"/>
    <s v="INDIA"/>
    <s v="NR"/>
    <x v="13"/>
    <n v="75836000"/>
  </r>
  <r>
    <x v="6"/>
    <s v="INDIA"/>
    <s v="WR"/>
    <x v="17"/>
    <n v="28180000"/>
  </r>
  <r>
    <x v="6"/>
    <s v="INDIA"/>
    <s v="NR"/>
    <x v="2"/>
    <n v="7233000"/>
  </r>
  <r>
    <x v="6"/>
    <s v="INDIA"/>
    <s v="WR"/>
    <x v="23"/>
    <n v="80614000"/>
  </r>
  <r>
    <x v="7"/>
    <s v="INDIA"/>
    <s v="NR"/>
    <x v="15"/>
    <n v="19656000"/>
  </r>
  <r>
    <x v="7"/>
    <s v="INDIA"/>
    <s v="NR"/>
    <x v="14"/>
    <n v="11088000"/>
  </r>
  <r>
    <x v="7"/>
    <s v="INDIA"/>
    <s v="ER"/>
    <x v="16"/>
    <n v="44860000"/>
  </r>
  <r>
    <x v="7"/>
    <s v="INDIA"/>
    <s v="WR"/>
    <x v="19"/>
    <n v="68485000"/>
  </r>
  <r>
    <x v="7"/>
    <s v="INDIA"/>
    <s v="NER"/>
    <x v="8"/>
    <n v="15090000"/>
  </r>
  <r>
    <x v="7"/>
    <s v="INDIA"/>
    <s v="WR"/>
    <x v="10"/>
    <n v="1536000"/>
  </r>
  <r>
    <x v="7"/>
    <s v="INDIA"/>
    <s v="WR"/>
    <x v="17"/>
    <n v="28564000"/>
  </r>
  <r>
    <x v="7"/>
    <s v="INDIA"/>
    <s v="ER"/>
    <x v="12"/>
    <n v="660000"/>
  </r>
  <r>
    <x v="7"/>
    <s v="INDIA"/>
    <s v="SR"/>
    <x v="6"/>
    <n v="35049000"/>
  </r>
  <r>
    <x v="7"/>
    <s v="INDIA"/>
    <s v="SR"/>
    <x v="3"/>
    <n v="37093000"/>
  </r>
  <r>
    <x v="7"/>
    <s v="INDIA"/>
    <s v="NER"/>
    <x v="5"/>
    <n v="34137000"/>
  </r>
  <r>
    <x v="7"/>
    <s v="INDIA"/>
    <s v="NR"/>
    <x v="24"/>
    <n v="13453000"/>
  </r>
  <r>
    <x v="7"/>
    <s v="INDIA"/>
    <s v="NR"/>
    <x v="1"/>
    <n v="223744000"/>
  </r>
  <r>
    <x v="7"/>
    <s v="INDIA"/>
    <s v="ER"/>
    <x v="20"/>
    <n v="37180000"/>
  </r>
  <r>
    <x v="7"/>
    <s v="INDIA"/>
    <s v="ER"/>
    <x v="21"/>
    <n v="96653000"/>
  </r>
  <r>
    <x v="7"/>
    <s v="INDIA"/>
    <s v="ER"/>
    <x v="7"/>
    <n v="118778000"/>
  </r>
  <r>
    <x v="7"/>
    <s v="INDIA"/>
    <s v="SR"/>
    <x v="0"/>
    <n v="77037000"/>
  </r>
  <r>
    <x v="7"/>
    <s v="INDIA"/>
    <s v="NR"/>
    <x v="2"/>
    <n v="7280000"/>
  </r>
  <r>
    <x v="7"/>
    <s v="INDIA"/>
    <s v="SR"/>
    <x v="22"/>
    <n v="52103000"/>
  </r>
  <r>
    <x v="7"/>
    <s v="INDIA"/>
    <s v="NR"/>
    <x v="13"/>
    <n v="76844000"/>
  </r>
  <r>
    <x v="7"/>
    <s v="INDIA"/>
    <s v="WR"/>
    <x v="18"/>
    <n v="121677000"/>
  </r>
  <r>
    <x v="7"/>
    <s v="INDIA"/>
    <s v="NR"/>
    <x v="9"/>
    <n v="28503000"/>
  </r>
  <r>
    <x v="7"/>
    <s v="INDIA"/>
    <s v="WR"/>
    <x v="23"/>
    <n v="81756000"/>
  </r>
  <r>
    <x v="7"/>
    <s v="INDIA"/>
    <s v="SR"/>
    <x v="4"/>
    <n v="65580000"/>
  </r>
  <r>
    <x v="7"/>
    <s v="INDIA"/>
    <s v="NR"/>
    <x v="11"/>
    <n v="30932000"/>
  </r>
  <r>
    <x v="8"/>
    <s v="INDIA"/>
    <s v="ER"/>
    <x v="21"/>
    <n v="97262000"/>
  </r>
  <r>
    <x v="8"/>
    <s v="INDIA"/>
    <s v="ER"/>
    <x v="7"/>
    <n v="120559000"/>
  </r>
  <r>
    <x v="8"/>
    <s v="INDIA"/>
    <s v="WR"/>
    <x v="10"/>
    <n v="1545000"/>
  </r>
  <r>
    <x v="8"/>
    <s v="INDIA"/>
    <s v="SR"/>
    <x v="22"/>
    <n v="52386000"/>
  </r>
  <r>
    <x v="8"/>
    <s v="INDIA"/>
    <s v="WR"/>
    <x v="18"/>
    <n v="122819000"/>
  </r>
  <r>
    <x v="8"/>
    <s v="INDIA"/>
    <s v="NER"/>
    <x v="5"/>
    <n v="34512000"/>
  </r>
  <r>
    <x v="8"/>
    <s v="INDIA"/>
    <s v="SR"/>
    <x v="4"/>
    <n v="66104000"/>
  </r>
  <r>
    <x v="8"/>
    <s v="INDIA"/>
    <s v="SR"/>
    <x v="3"/>
    <n v="37346000"/>
  </r>
  <r>
    <x v="8"/>
    <s v="INDIA"/>
    <s v="ER"/>
    <x v="20"/>
    <n v="37715000"/>
  </r>
  <r>
    <x v="8"/>
    <s v="INDIA"/>
    <s v="NR"/>
    <x v="9"/>
    <n v="28908000"/>
  </r>
  <r>
    <x v="8"/>
    <s v="INDIA"/>
    <s v="WR"/>
    <x v="17"/>
    <n v="28948000"/>
  </r>
  <r>
    <x v="8"/>
    <s v="INDIA"/>
    <s v="ER"/>
    <x v="16"/>
    <n v="45205000"/>
  </r>
  <r>
    <x v="8"/>
    <s v="INDIA"/>
    <s v="NR"/>
    <x v="15"/>
    <n v="20035000"/>
  </r>
  <r>
    <x v="8"/>
    <s v="INDIA"/>
    <s v="NR"/>
    <x v="13"/>
    <n v="77853000"/>
  </r>
  <r>
    <x v="8"/>
    <s v="INDIA"/>
    <s v="NR"/>
    <x v="2"/>
    <n v="7327000"/>
  </r>
  <r>
    <x v="8"/>
    <s v="INDIA"/>
    <s v="WR"/>
    <x v="23"/>
    <n v="82898000"/>
  </r>
  <r>
    <x v="8"/>
    <s v="INDIA"/>
    <s v="NR"/>
    <x v="14"/>
    <n v="11217000"/>
  </r>
  <r>
    <x v="8"/>
    <s v="INDIA"/>
    <s v="ER"/>
    <x v="12"/>
    <n v="667000"/>
  </r>
  <r>
    <x v="8"/>
    <s v="INDIA"/>
    <s v="NR"/>
    <x v="24"/>
    <n v="13557000"/>
  </r>
  <r>
    <x v="8"/>
    <s v="INDIA"/>
    <s v="NR"/>
    <x v="1"/>
    <n v="226708000"/>
  </r>
  <r>
    <x v="8"/>
    <s v="INDIA"/>
    <s v="WR"/>
    <x v="19"/>
    <n v="69470000"/>
  </r>
  <r>
    <x v="8"/>
    <s v="INDIA"/>
    <s v="NER"/>
    <x v="8"/>
    <n v="15241000"/>
  </r>
  <r>
    <x v="8"/>
    <s v="INDIA"/>
    <s v="SR"/>
    <x v="6"/>
    <n v="35231000"/>
  </r>
  <r>
    <x v="8"/>
    <s v="INDIA"/>
    <s v="SR"/>
    <x v="0"/>
    <n v="77425000"/>
  </r>
  <r>
    <x v="8"/>
    <s v="INDIA"/>
    <s v="NR"/>
    <x v="11"/>
    <n v="31186000"/>
  </r>
  <r>
    <x v="9"/>
    <s v="INDIA"/>
    <s v="NER"/>
    <x v="8"/>
    <n v="15390000"/>
  </r>
  <r>
    <x v="9"/>
    <s v="INDIA"/>
    <s v="NR"/>
    <x v="14"/>
    <n v="11346000"/>
  </r>
  <r>
    <x v="9"/>
    <s v="INDIA"/>
    <s v="SR"/>
    <x v="22"/>
    <n v="52669000"/>
  </r>
  <r>
    <x v="9"/>
    <s v="INDIA"/>
    <s v="WR"/>
    <x v="17"/>
    <n v="29333000"/>
  </r>
  <r>
    <x v="9"/>
    <s v="INDIA"/>
    <s v="NER"/>
    <x v="5"/>
    <n v="34887000"/>
  </r>
  <r>
    <x v="9"/>
    <s v="INDIA"/>
    <s v="ER"/>
    <x v="16"/>
    <n v="45552000"/>
  </r>
  <r>
    <x v="9"/>
    <s v="INDIA"/>
    <s v="NR"/>
    <x v="2"/>
    <n v="7374000"/>
  </r>
  <r>
    <x v="9"/>
    <s v="INDIA"/>
    <s v="NR"/>
    <x v="11"/>
    <n v="31441000"/>
  </r>
  <r>
    <x v="9"/>
    <s v="INDIA"/>
    <s v="NR"/>
    <x v="9"/>
    <n v="29314000"/>
  </r>
  <r>
    <x v="9"/>
    <s v="INDIA"/>
    <s v="WR"/>
    <x v="10"/>
    <n v="1555000"/>
  </r>
  <r>
    <x v="9"/>
    <s v="INDIA"/>
    <s v="WR"/>
    <x v="18"/>
    <n v="123961000"/>
  </r>
  <r>
    <x v="9"/>
    <s v="INDIA"/>
    <s v="NR"/>
    <x v="24"/>
    <n v="13661000"/>
  </r>
  <r>
    <x v="9"/>
    <s v="INDIA"/>
    <s v="ER"/>
    <x v="7"/>
    <n v="122341000"/>
  </r>
  <r>
    <x v="9"/>
    <s v="INDIA"/>
    <s v="ER"/>
    <x v="21"/>
    <n v="97871000"/>
  </r>
  <r>
    <x v="9"/>
    <s v="INDIA"/>
    <s v="SR"/>
    <x v="6"/>
    <n v="35413000"/>
  </r>
  <r>
    <x v="9"/>
    <s v="INDIA"/>
    <s v="SR"/>
    <x v="4"/>
    <n v="66627000"/>
  </r>
  <r>
    <x v="9"/>
    <s v="INDIA"/>
    <s v="WR"/>
    <x v="19"/>
    <n v="70455000"/>
  </r>
  <r>
    <x v="9"/>
    <s v="INDIA"/>
    <s v="NR"/>
    <x v="1"/>
    <n v="229672000"/>
  </r>
  <r>
    <x v="9"/>
    <s v="INDIA"/>
    <s v="NR"/>
    <x v="13"/>
    <n v="78861000"/>
  </r>
  <r>
    <x v="9"/>
    <s v="INDIA"/>
    <s v="SR"/>
    <x v="0"/>
    <n v="77812000"/>
  </r>
  <r>
    <x v="9"/>
    <s v="INDIA"/>
    <s v="SR"/>
    <x v="3"/>
    <n v="37599000"/>
  </r>
  <r>
    <x v="9"/>
    <s v="INDIA"/>
    <s v="NR"/>
    <x v="15"/>
    <n v="20414000"/>
  </r>
  <r>
    <x v="9"/>
    <s v="INDIA"/>
    <s v="WR"/>
    <x v="23"/>
    <n v="84040000"/>
  </r>
  <r>
    <x v="9"/>
    <s v="INDIA"/>
    <s v="ER"/>
    <x v="20"/>
    <n v="38249000"/>
  </r>
  <r>
    <x v="9"/>
    <s v="INDIA"/>
    <s v="ER"/>
    <x v="12"/>
    <n v="673000"/>
  </r>
  <r>
    <x v="10"/>
    <s v="INDIA"/>
    <s v="WR"/>
    <x v="19"/>
    <n v="71421000"/>
  </r>
  <r>
    <x v="10"/>
    <s v="INDIA"/>
    <s v="WR"/>
    <x v="17"/>
    <n v="29693000"/>
  </r>
  <r>
    <x v="10"/>
    <s v="INDIA"/>
    <s v="WR"/>
    <x v="23"/>
    <n v="85118000"/>
  </r>
  <r>
    <x v="10"/>
    <s v="INDIA"/>
    <s v="ER"/>
    <x v="21"/>
    <n v="98404000"/>
  </r>
  <r>
    <x v="10"/>
    <s v="INDIA"/>
    <s v="NR"/>
    <x v="24"/>
    <n v="13763000"/>
  </r>
  <r>
    <x v="10"/>
    <s v="INDIA"/>
    <s v="ER"/>
    <x v="16"/>
    <n v="45865000"/>
  </r>
  <r>
    <x v="10"/>
    <s v="INDIA"/>
    <s v="WR"/>
    <x v="18"/>
    <n v="125005000"/>
  </r>
  <r>
    <x v="10"/>
    <s v="INDIA"/>
    <s v="ER"/>
    <x v="20"/>
    <n v="38762000"/>
  </r>
  <r>
    <x v="10"/>
    <s v="INDIA"/>
    <s v="SR"/>
    <x v="22"/>
    <n v="52895000"/>
  </r>
  <r>
    <x v="10"/>
    <s v="INDIA"/>
    <s v="NR"/>
    <x v="11"/>
    <n v="31668000"/>
  </r>
  <r>
    <x v="10"/>
    <s v="INDIA"/>
    <s v="NR"/>
    <x v="15"/>
    <n v="20801000"/>
  </r>
  <r>
    <x v="10"/>
    <s v="INDIA"/>
    <s v="NR"/>
    <x v="1"/>
    <n v="232301000"/>
  </r>
  <r>
    <x v="10"/>
    <s v="INDIA"/>
    <s v="SR"/>
    <x v="3"/>
    <n v="37816000"/>
  </r>
  <r>
    <x v="10"/>
    <s v="INDIA"/>
    <s v="NR"/>
    <x v="2"/>
    <n v="7415000"/>
  </r>
  <r>
    <x v="10"/>
    <s v="INDIA"/>
    <s v="SR"/>
    <x v="4"/>
    <n v="67092000"/>
  </r>
  <r>
    <x v="10"/>
    <s v="INDIA"/>
    <s v="WR"/>
    <x v="10"/>
    <n v="1563000"/>
  </r>
  <r>
    <x v="10"/>
    <s v="INDIA"/>
    <s v="ER"/>
    <x v="12"/>
    <n v="680000"/>
  </r>
  <r>
    <x v="10"/>
    <s v="INDIA"/>
    <s v="ER"/>
    <x v="7"/>
    <n v="124154000"/>
  </r>
  <r>
    <x v="10"/>
    <s v="INDIA"/>
    <s v="SR"/>
    <x v="0"/>
    <n v="78129000"/>
  </r>
  <r>
    <x v="10"/>
    <s v="INDIA"/>
    <s v="NR"/>
    <x v="9"/>
    <n v="29695000"/>
  </r>
  <r>
    <x v="10"/>
    <s v="INDIA"/>
    <s v="NR"/>
    <x v="14"/>
    <n v="11468000"/>
  </r>
  <r>
    <x v="10"/>
    <s v="INDIA"/>
    <s v="NR"/>
    <x v="13"/>
    <n v="79790000"/>
  </r>
  <r>
    <x v="10"/>
    <s v="INDIA"/>
    <s v="NER"/>
    <x v="8"/>
    <n v="15536000"/>
  </r>
  <r>
    <x v="10"/>
    <s v="INDIA"/>
    <s v="SR"/>
    <x v="6"/>
    <n v="35573000"/>
  </r>
  <r>
    <x v="10"/>
    <s v="INDIA"/>
    <s v="NER"/>
    <x v="5"/>
    <n v="35239000"/>
  </r>
  <r>
    <x v="11"/>
    <s v="INDIA"/>
    <s v="NR"/>
    <x v="1"/>
    <n v="234692000"/>
  </r>
  <r>
    <x v="11"/>
    <s v="INDIA"/>
    <s v="NER"/>
    <x v="8"/>
    <n v="15681000"/>
  </r>
  <r>
    <x v="11"/>
    <s v="INDIA"/>
    <s v="WR"/>
    <x v="19"/>
    <n v="72373000"/>
  </r>
  <r>
    <x v="11"/>
    <s v="INDIA"/>
    <s v="SR"/>
    <x v="4"/>
    <n v="67515000"/>
  </r>
  <r>
    <x v="11"/>
    <s v="INDIA"/>
    <s v="SR"/>
    <x v="6"/>
    <n v="35716000"/>
  </r>
  <r>
    <x v="11"/>
    <s v="INDIA"/>
    <s v="WR"/>
    <x v="17"/>
    <n v="30037000"/>
  </r>
  <r>
    <x v="11"/>
    <s v="INDIA"/>
    <s v="ER"/>
    <x v="16"/>
    <n v="46156000"/>
  </r>
  <r>
    <x v="11"/>
    <s v="INDIA"/>
    <s v="ER"/>
    <x v="20"/>
    <n v="39259000"/>
  </r>
  <r>
    <x v="11"/>
    <s v="INDIA"/>
    <s v="NR"/>
    <x v="24"/>
    <n v="13862000"/>
  </r>
  <r>
    <x v="11"/>
    <s v="INDIA"/>
    <s v="NR"/>
    <x v="2"/>
    <n v="7453000"/>
  </r>
  <r>
    <x v="11"/>
    <s v="INDIA"/>
    <s v="WR"/>
    <x v="10"/>
    <n v="1571000"/>
  </r>
  <r>
    <x v="11"/>
    <s v="INDIA"/>
    <s v="NR"/>
    <x v="9"/>
    <n v="30058000"/>
  </r>
  <r>
    <x v="11"/>
    <s v="INDIA"/>
    <s v="SR"/>
    <x v="22"/>
    <n v="53079000"/>
  </r>
  <r>
    <x v="11"/>
    <s v="INDIA"/>
    <s v="NR"/>
    <x v="14"/>
    <n v="11587000"/>
  </r>
  <r>
    <x v="11"/>
    <s v="INDIA"/>
    <s v="NER"/>
    <x v="5"/>
    <n v="35573000"/>
  </r>
  <r>
    <x v="11"/>
    <s v="INDIA"/>
    <s v="WR"/>
    <x v="18"/>
    <n v="125979000"/>
  </r>
  <r>
    <x v="11"/>
    <s v="INDIA"/>
    <s v="ER"/>
    <x v="12"/>
    <n v="686000"/>
  </r>
  <r>
    <x v="11"/>
    <s v="INDIA"/>
    <s v="SR"/>
    <x v="3"/>
    <n v="37999000"/>
  </r>
  <r>
    <x v="11"/>
    <s v="INDIA"/>
    <s v="ER"/>
    <x v="7"/>
    <n v="125991000"/>
  </r>
  <r>
    <x v="11"/>
    <s v="INDIA"/>
    <s v="ER"/>
    <x v="21"/>
    <n v="98884000"/>
  </r>
  <r>
    <x v="11"/>
    <s v="INDIA"/>
    <s v="NR"/>
    <x v="13"/>
    <n v="80662000"/>
  </r>
  <r>
    <x v="11"/>
    <s v="INDIA"/>
    <s v="WR"/>
    <x v="23"/>
    <n v="86149000"/>
  </r>
  <r>
    <x v="11"/>
    <s v="INDIA"/>
    <s v="NR"/>
    <x v="15"/>
    <n v="21195000"/>
  </r>
  <r>
    <x v="11"/>
    <s v="INDIA"/>
    <s v="SR"/>
    <x v="0"/>
    <n v="78395000"/>
  </r>
  <r>
    <x v="11"/>
    <s v="INDIA"/>
    <s v="NR"/>
    <x v="11"/>
    <n v="31875000"/>
  </r>
  <r>
    <x v="12"/>
    <s v="INDIA"/>
    <s v="WR"/>
    <x v="23"/>
    <n v="87180000"/>
  </r>
  <r>
    <x v="12"/>
    <s v="INDIA"/>
    <s v="SR"/>
    <x v="0"/>
    <n v="78660000"/>
  </r>
  <r>
    <x v="12"/>
    <s v="INDIA"/>
    <s v="NR"/>
    <x v="15"/>
    <n v="21588000"/>
  </r>
  <r>
    <x v="12"/>
    <s v="INDIA"/>
    <s v="NR"/>
    <x v="14"/>
    <n v="11706000"/>
  </r>
  <r>
    <x v="12"/>
    <s v="INDIA"/>
    <s v="ER"/>
    <x v="12"/>
    <n v="692000"/>
  </r>
  <r>
    <x v="12"/>
    <s v="INDIA"/>
    <s v="ER"/>
    <x v="20"/>
    <n v="39756000"/>
  </r>
  <r>
    <x v="12"/>
    <s v="INDIA"/>
    <s v="ER"/>
    <x v="16"/>
    <n v="46446000"/>
  </r>
  <r>
    <x v="12"/>
    <s v="INDIA"/>
    <s v="ER"/>
    <x v="21"/>
    <n v="99363000"/>
  </r>
  <r>
    <x v="12"/>
    <s v="INDIA"/>
    <s v="ER"/>
    <x v="7"/>
    <n v="127827000"/>
  </r>
  <r>
    <x v="12"/>
    <s v="INDIA"/>
    <s v="NR"/>
    <x v="11"/>
    <n v="32083000"/>
  </r>
  <r>
    <x v="12"/>
    <s v="INDIA"/>
    <s v="NR"/>
    <x v="24"/>
    <n v="13961000"/>
  </r>
  <r>
    <x v="12"/>
    <s v="INDIA"/>
    <s v="SR"/>
    <x v="4"/>
    <n v="67939000"/>
  </r>
  <r>
    <x v="12"/>
    <s v="INDIA"/>
    <s v="WR"/>
    <x v="10"/>
    <n v="1579000"/>
  </r>
  <r>
    <x v="12"/>
    <s v="INDIA"/>
    <s v="SR"/>
    <x v="3"/>
    <n v="38181000"/>
  </r>
  <r>
    <x v="12"/>
    <s v="INDIA"/>
    <s v="WR"/>
    <x v="18"/>
    <n v="126954000"/>
  </r>
  <r>
    <x v="12"/>
    <s v="INDIA"/>
    <s v="SR"/>
    <x v="22"/>
    <n v="53263000"/>
  </r>
  <r>
    <x v="12"/>
    <s v="INDIA"/>
    <s v="NER"/>
    <x v="5"/>
    <n v="35908000"/>
  </r>
  <r>
    <x v="12"/>
    <s v="INDIA"/>
    <s v="NR"/>
    <x v="13"/>
    <n v="81534000"/>
  </r>
  <r>
    <x v="12"/>
    <s v="INDIA"/>
    <s v="NR"/>
    <x v="1"/>
    <n v="237082000"/>
  </r>
  <r>
    <x v="12"/>
    <s v="INDIA"/>
    <s v="NER"/>
    <x v="8"/>
    <n v="15823000"/>
  </r>
  <r>
    <x v="12"/>
    <s v="INDIA"/>
    <s v="NR"/>
    <x v="2"/>
    <n v="7490000"/>
  </r>
  <r>
    <x v="12"/>
    <s v="INDIA"/>
    <s v="NR"/>
    <x v="9"/>
    <n v="30421000"/>
  </r>
  <r>
    <x v="12"/>
    <s v="INDIA"/>
    <s v="SR"/>
    <x v="6"/>
    <n v="35860000"/>
  </r>
  <r>
    <x v="12"/>
    <s v="INDIA"/>
    <s v="WR"/>
    <x v="19"/>
    <n v="73326000"/>
  </r>
  <r>
    <x v="12"/>
    <s v="INDIA"/>
    <s v="WR"/>
    <x v="17"/>
    <n v="30380000"/>
  </r>
  <r>
    <x v="13"/>
    <s v="INDIA"/>
    <s v="SR"/>
    <x v="4"/>
    <n v="68362000"/>
  </r>
  <r>
    <x v="13"/>
    <s v="INDIA"/>
    <s v="WR"/>
    <x v="17"/>
    <n v="30724000"/>
  </r>
  <r>
    <x v="13"/>
    <s v="INDIA"/>
    <s v="ER"/>
    <x v="16"/>
    <n v="46736000"/>
  </r>
  <r>
    <x v="13"/>
    <s v="INDIA"/>
    <s v="NR"/>
    <x v="2"/>
    <n v="7527000"/>
  </r>
  <r>
    <x v="13"/>
    <s v="INDIA"/>
    <s v="NR"/>
    <x v="14"/>
    <n v="11824000"/>
  </r>
  <r>
    <x v="13"/>
    <s v="INDIA"/>
    <s v="NR"/>
    <x v="11"/>
    <n v="32291000"/>
  </r>
  <r>
    <x v="13"/>
    <s v="INDIA"/>
    <s v="NER"/>
    <x v="8"/>
    <n v="15966000"/>
  </r>
  <r>
    <x v="13"/>
    <s v="INDIA"/>
    <s v="WR"/>
    <x v="10"/>
    <n v="1587000"/>
  </r>
  <r>
    <x v="13"/>
    <s v="INDIA"/>
    <s v="WR"/>
    <x v="19"/>
    <n v="74277000"/>
  </r>
  <r>
    <x v="13"/>
    <s v="INDIA"/>
    <s v="ER"/>
    <x v="21"/>
    <n v="99843000"/>
  </r>
  <r>
    <x v="13"/>
    <s v="INDIA"/>
    <s v="NR"/>
    <x v="1"/>
    <n v="239472000"/>
  </r>
  <r>
    <x v="13"/>
    <s v="INDIA"/>
    <s v="NR"/>
    <x v="13"/>
    <n v="82406000"/>
  </r>
  <r>
    <x v="13"/>
    <s v="INDIA"/>
    <s v="SR"/>
    <x v="6"/>
    <n v="36003000"/>
  </r>
  <r>
    <x v="13"/>
    <s v="INDIA"/>
    <s v="WR"/>
    <x v="18"/>
    <n v="127928000"/>
  </r>
  <r>
    <x v="13"/>
    <s v="INDIA"/>
    <s v="SR"/>
    <x v="3"/>
    <n v="38363000"/>
  </r>
  <r>
    <x v="13"/>
    <s v="INDIA"/>
    <s v="NR"/>
    <x v="24"/>
    <n v="14061000"/>
  </r>
  <r>
    <x v="13"/>
    <s v="INDIA"/>
    <s v="ER"/>
    <x v="7"/>
    <n v="129664000"/>
  </r>
  <r>
    <x v="13"/>
    <s v="INDIA"/>
    <s v="SR"/>
    <x v="22"/>
    <n v="53448000"/>
  </r>
  <r>
    <x v="13"/>
    <s v="INDIA"/>
    <s v="NER"/>
    <x v="5"/>
    <n v="36242000"/>
  </r>
  <r>
    <x v="13"/>
    <s v="INDIA"/>
    <s v="WR"/>
    <x v="23"/>
    <n v="88212000"/>
  </r>
  <r>
    <x v="13"/>
    <s v="INDIA"/>
    <s v="NR"/>
    <x v="15"/>
    <n v="21982000"/>
  </r>
  <r>
    <x v="13"/>
    <s v="INDIA"/>
    <s v="NR"/>
    <x v="9"/>
    <n v="30785000"/>
  </r>
  <r>
    <x v="13"/>
    <s v="INDIA"/>
    <s v="ER"/>
    <x v="12"/>
    <n v="699000"/>
  </r>
  <r>
    <x v="13"/>
    <s v="INDIA"/>
    <s v="SR"/>
    <x v="0"/>
    <n v="78926000"/>
  </r>
  <r>
    <x v="13"/>
    <s v="INDIA"/>
    <s v="ER"/>
    <x v="20"/>
    <n v="40253000"/>
  </r>
  <r>
    <x v="14"/>
    <s v="INDIA"/>
    <s v="WR"/>
    <x v="10"/>
    <n v="1595000"/>
  </r>
  <r>
    <x v="14"/>
    <s v="INDIA"/>
    <s v="SR"/>
    <x v="3"/>
    <n v="38545000"/>
  </r>
  <r>
    <x v="14"/>
    <s v="INDIA"/>
    <s v="NER"/>
    <x v="8"/>
    <n v="16111000"/>
  </r>
  <r>
    <x v="14"/>
    <s v="INDIA"/>
    <s v="WR"/>
    <x v="17"/>
    <n v="31068000"/>
  </r>
  <r>
    <x v="14"/>
    <s v="INDIA"/>
    <s v="WR"/>
    <x v="18"/>
    <n v="128902000"/>
  </r>
  <r>
    <x v="14"/>
    <s v="INDIA"/>
    <s v="ER"/>
    <x v="12"/>
    <n v="705000"/>
  </r>
  <r>
    <x v="14"/>
    <s v="INDIA"/>
    <s v="SR"/>
    <x v="6"/>
    <n v="36147000"/>
  </r>
  <r>
    <x v="14"/>
    <s v="INDIA"/>
    <s v="NR"/>
    <x v="14"/>
    <n v="11943000"/>
  </r>
  <r>
    <x v="14"/>
    <s v="INDIA"/>
    <s v="SR"/>
    <x v="4"/>
    <n v="68785000"/>
  </r>
  <r>
    <x v="14"/>
    <s v="INDIA"/>
    <s v="SR"/>
    <x v="0"/>
    <n v="79193000"/>
  </r>
  <r>
    <x v="14"/>
    <s v="INDIA"/>
    <s v="SR"/>
    <x v="22"/>
    <n v="53632000"/>
  </r>
  <r>
    <x v="14"/>
    <s v="INDIA"/>
    <s v="WR"/>
    <x v="23"/>
    <n v="89243000"/>
  </r>
  <r>
    <x v="14"/>
    <s v="INDIA"/>
    <s v="WR"/>
    <x v="19"/>
    <n v="75231000"/>
  </r>
  <r>
    <x v="14"/>
    <s v="INDIA"/>
    <s v="NR"/>
    <x v="9"/>
    <n v="31148000"/>
  </r>
  <r>
    <x v="14"/>
    <s v="INDIA"/>
    <s v="ER"/>
    <x v="20"/>
    <n v="40751000"/>
  </r>
  <r>
    <x v="14"/>
    <s v="INDIA"/>
    <s v="NR"/>
    <x v="24"/>
    <n v="14160000"/>
  </r>
  <r>
    <x v="14"/>
    <s v="INDIA"/>
    <s v="NER"/>
    <x v="5"/>
    <n v="36577000"/>
  </r>
  <r>
    <x v="14"/>
    <s v="INDIA"/>
    <s v="NR"/>
    <x v="1"/>
    <n v="241863000"/>
  </r>
  <r>
    <x v="14"/>
    <s v="INDIA"/>
    <s v="NR"/>
    <x v="13"/>
    <n v="83278000"/>
  </r>
  <r>
    <x v="14"/>
    <s v="INDIA"/>
    <s v="ER"/>
    <x v="16"/>
    <n v="47026000"/>
  </r>
  <r>
    <x v="14"/>
    <s v="INDIA"/>
    <s v="NR"/>
    <x v="11"/>
    <n v="32499000"/>
  </r>
  <r>
    <x v="14"/>
    <s v="INDIA"/>
    <s v="ER"/>
    <x v="7"/>
    <n v="131500000"/>
  </r>
  <r>
    <x v="14"/>
    <s v="INDIA"/>
    <s v="NR"/>
    <x v="2"/>
    <n v="7564000"/>
  </r>
  <r>
    <x v="14"/>
    <s v="INDIA"/>
    <s v="NR"/>
    <x v="15"/>
    <n v="22376000"/>
  </r>
  <r>
    <x v="14"/>
    <s v="INDIA"/>
    <s v="ER"/>
    <x v="21"/>
    <n v="100322000"/>
  </r>
  <r>
    <x v="15"/>
    <s v="INDIA"/>
    <s v="SR"/>
    <x v="0"/>
    <n v="79390000"/>
  </r>
  <r>
    <x v="15"/>
    <s v="INDIA"/>
    <s v="ER"/>
    <x v="16"/>
    <n v="47277000"/>
  </r>
  <r>
    <x v="15"/>
    <s v="INDIA"/>
    <s v="SR"/>
    <x v="3"/>
    <n v="38693000"/>
  </r>
  <r>
    <x v="15"/>
    <s v="INDIA"/>
    <s v="NR"/>
    <x v="24"/>
    <n v="14256000"/>
  </r>
  <r>
    <x v="15"/>
    <s v="INDIA"/>
    <s v="ER"/>
    <x v="7"/>
    <n v="133289000"/>
  </r>
  <r>
    <x v="15"/>
    <s v="INDIA"/>
    <s v="NR"/>
    <x v="14"/>
    <n v="12055000"/>
  </r>
  <r>
    <x v="15"/>
    <s v="INDIA"/>
    <s v="NR"/>
    <x v="9"/>
    <n v="31491000"/>
  </r>
  <r>
    <x v="15"/>
    <s v="INDIA"/>
    <s v="NR"/>
    <x v="15"/>
    <n v="22775000"/>
  </r>
  <r>
    <x v="15"/>
    <s v="INDIA"/>
    <s v="SR"/>
    <x v="4"/>
    <n v="69159000"/>
  </r>
  <r>
    <x v="15"/>
    <s v="INDIA"/>
    <s v="WR"/>
    <x v="23"/>
    <n v="90184000"/>
  </r>
  <r>
    <x v="15"/>
    <s v="INDIA"/>
    <s v="ER"/>
    <x v="12"/>
    <n v="711000"/>
  </r>
  <r>
    <x v="15"/>
    <s v="INDIA"/>
    <s v="NR"/>
    <x v="1"/>
    <n v="243921000"/>
  </r>
  <r>
    <x v="15"/>
    <s v="INDIA"/>
    <s v="WR"/>
    <x v="17"/>
    <n v="31387000"/>
  </r>
  <r>
    <x v="15"/>
    <s v="INDIA"/>
    <s v="NR"/>
    <x v="13"/>
    <n v="84057000"/>
  </r>
  <r>
    <x v="15"/>
    <s v="INDIA"/>
    <s v="SR"/>
    <x v="22"/>
    <n v="53763000"/>
  </r>
  <r>
    <x v="15"/>
    <s v="INDIA"/>
    <s v="WR"/>
    <x v="19"/>
    <n v="76167000"/>
  </r>
  <r>
    <x v="15"/>
    <s v="INDIA"/>
    <s v="NR"/>
    <x v="2"/>
    <n v="7595000"/>
  </r>
  <r>
    <x v="15"/>
    <s v="INDIA"/>
    <s v="WR"/>
    <x v="10"/>
    <n v="1603000"/>
  </r>
  <r>
    <x v="15"/>
    <s v="INDIA"/>
    <s v="NER"/>
    <x v="5"/>
    <n v="36889000"/>
  </r>
  <r>
    <x v="15"/>
    <s v="INDIA"/>
    <s v="ER"/>
    <x v="20"/>
    <n v="41221000"/>
  </r>
  <r>
    <x v="15"/>
    <s v="INDIA"/>
    <s v="SR"/>
    <x v="6"/>
    <n v="36263000"/>
  </r>
  <r>
    <x v="15"/>
    <s v="INDIA"/>
    <s v="ER"/>
    <x v="21"/>
    <n v="100714000"/>
  </r>
  <r>
    <x v="15"/>
    <s v="INDIA"/>
    <s v="NR"/>
    <x v="11"/>
    <n v="32681000"/>
  </r>
  <r>
    <x v="15"/>
    <s v="INDIA"/>
    <s v="NER"/>
    <x v="8"/>
    <n v="16246000"/>
  </r>
  <r>
    <x v="15"/>
    <s v="INDIA"/>
    <s v="WR"/>
    <x v="18"/>
    <n v="129791000"/>
  </r>
  <r>
    <x v="16"/>
    <s v="INDIA"/>
    <s v="SR"/>
    <x v="3"/>
    <n v="38807000"/>
  </r>
  <r>
    <x v="16"/>
    <s v="INDIA"/>
    <s v="SR"/>
    <x v="6"/>
    <n v="36361000"/>
  </r>
  <r>
    <x v="16"/>
    <s v="INDIA"/>
    <s v="NR"/>
    <x v="1"/>
    <n v="245742000"/>
  </r>
  <r>
    <x v="16"/>
    <s v="INDIA"/>
    <s v="SR"/>
    <x v="0"/>
    <n v="79538000"/>
  </r>
  <r>
    <x v="16"/>
    <s v="INDIA"/>
    <s v="ER"/>
    <x v="20"/>
    <n v="41671000"/>
  </r>
  <r>
    <x v="16"/>
    <s v="INDIA"/>
    <s v="WR"/>
    <x v="19"/>
    <n v="77090000"/>
  </r>
  <r>
    <x v="16"/>
    <s v="INDIA"/>
    <s v="NR"/>
    <x v="15"/>
    <n v="23177000"/>
  </r>
  <r>
    <x v="16"/>
    <s v="INDIA"/>
    <s v="NR"/>
    <x v="13"/>
    <n v="84768000"/>
  </r>
  <r>
    <x v="16"/>
    <s v="INDIA"/>
    <s v="NR"/>
    <x v="11"/>
    <n v="32845000"/>
  </r>
  <r>
    <x v="16"/>
    <s v="INDIA"/>
    <s v="NER"/>
    <x v="8"/>
    <n v="16376000"/>
  </r>
  <r>
    <x v="16"/>
    <s v="INDIA"/>
    <s v="SR"/>
    <x v="22"/>
    <n v="53856000"/>
  </r>
  <r>
    <x v="16"/>
    <s v="INDIA"/>
    <s v="NR"/>
    <x v="14"/>
    <n v="12161000"/>
  </r>
  <r>
    <x v="16"/>
    <s v="INDIA"/>
    <s v="ER"/>
    <x v="21"/>
    <n v="101043000"/>
  </r>
  <r>
    <x v="16"/>
    <s v="INDIA"/>
    <s v="WR"/>
    <x v="10"/>
    <n v="1610000"/>
  </r>
  <r>
    <x v="16"/>
    <s v="INDIA"/>
    <s v="WR"/>
    <x v="18"/>
    <n v="130620000"/>
  </r>
  <r>
    <x v="16"/>
    <s v="INDIA"/>
    <s v="NR"/>
    <x v="2"/>
    <n v="7621000"/>
  </r>
  <r>
    <x v="16"/>
    <s v="INDIA"/>
    <s v="WR"/>
    <x v="17"/>
    <n v="31688000"/>
  </r>
  <r>
    <x v="16"/>
    <s v="INDIA"/>
    <s v="NER"/>
    <x v="5"/>
    <n v="37185000"/>
  </r>
  <r>
    <x v="16"/>
    <s v="INDIA"/>
    <s v="ER"/>
    <x v="7"/>
    <n v="135044000"/>
  </r>
  <r>
    <x v="16"/>
    <s v="INDIA"/>
    <s v="NR"/>
    <x v="9"/>
    <n v="31821000"/>
  </r>
  <r>
    <x v="16"/>
    <s v="INDIA"/>
    <s v="NR"/>
    <x v="24"/>
    <n v="14350000"/>
  </r>
  <r>
    <x v="16"/>
    <s v="INDIA"/>
    <s v="ER"/>
    <x v="12"/>
    <n v="716000"/>
  </r>
  <r>
    <x v="16"/>
    <s v="INDIA"/>
    <s v="ER"/>
    <x v="16"/>
    <n v="47499000"/>
  </r>
  <r>
    <x v="16"/>
    <s v="INDIA"/>
    <s v="SR"/>
    <x v="4"/>
    <n v="69497000"/>
  </r>
  <r>
    <x v="16"/>
    <s v="INDIA"/>
    <s v="WR"/>
    <x v="23"/>
    <n v="91061000"/>
  </r>
  <r>
    <x v="17"/>
    <s v="INDIA"/>
    <s v="ER"/>
    <x v="21"/>
    <n v="101372000"/>
  </r>
  <r>
    <x v="17"/>
    <s v="INDIA"/>
    <s v="NER"/>
    <x v="5"/>
    <n v="37481000"/>
  </r>
  <r>
    <x v="17"/>
    <s v="INDIA"/>
    <s v="WR"/>
    <x v="19"/>
    <n v="78013000"/>
  </r>
  <r>
    <x v="17"/>
    <s v="INDIA"/>
    <s v="SR"/>
    <x v="22"/>
    <n v="53950000"/>
  </r>
  <r>
    <x v="17"/>
    <s v="INDIA"/>
    <s v="ER"/>
    <x v="7"/>
    <n v="136799000"/>
  </r>
  <r>
    <x v="17"/>
    <s v="INDIA"/>
    <s v="SR"/>
    <x v="4"/>
    <n v="69835000"/>
  </r>
  <r>
    <x v="17"/>
    <s v="INDIA"/>
    <s v="NR"/>
    <x v="1"/>
    <n v="247563000"/>
  </r>
  <r>
    <x v="17"/>
    <s v="INDIA"/>
    <s v="SR"/>
    <x v="3"/>
    <n v="38921000"/>
  </r>
  <r>
    <x v="17"/>
    <s v="INDIA"/>
    <s v="NR"/>
    <x v="24"/>
    <n v="14445000"/>
  </r>
  <r>
    <x v="17"/>
    <s v="INDIA"/>
    <s v="ER"/>
    <x v="16"/>
    <n v="47722000"/>
  </r>
  <r>
    <x v="17"/>
    <s v="INDIA"/>
    <s v="NR"/>
    <x v="9"/>
    <n v="32150000"/>
  </r>
  <r>
    <x v="17"/>
    <s v="INDIA"/>
    <s v="WR"/>
    <x v="23"/>
    <n v="91938000"/>
  </r>
  <r>
    <x v="17"/>
    <s v="INDIA"/>
    <s v="ER"/>
    <x v="12"/>
    <n v="722000"/>
  </r>
  <r>
    <x v="17"/>
    <s v="INDIA"/>
    <s v="NR"/>
    <x v="14"/>
    <n v="12267000"/>
  </r>
  <r>
    <x v="17"/>
    <s v="INDIA"/>
    <s v="NR"/>
    <x v="2"/>
    <n v="7648000"/>
  </r>
  <r>
    <x v="17"/>
    <s v="INDIA"/>
    <s v="WR"/>
    <x v="10"/>
    <n v="1617000"/>
  </r>
  <r>
    <x v="17"/>
    <s v="INDIA"/>
    <s v="NER"/>
    <x v="8"/>
    <n v="16505000"/>
  </r>
  <r>
    <x v="17"/>
    <s v="INDIA"/>
    <s v="NR"/>
    <x v="11"/>
    <n v="33008000"/>
  </r>
  <r>
    <x v="17"/>
    <s v="INDIA"/>
    <s v="WR"/>
    <x v="17"/>
    <n v="31990000"/>
  </r>
  <r>
    <x v="17"/>
    <s v="INDIA"/>
    <s v="NR"/>
    <x v="15"/>
    <n v="23580000"/>
  </r>
  <r>
    <x v="17"/>
    <s v="INDIA"/>
    <s v="ER"/>
    <x v="20"/>
    <n v="42121000"/>
  </r>
  <r>
    <x v="17"/>
    <s v="INDIA"/>
    <s v="WR"/>
    <x v="18"/>
    <n v="131449000"/>
  </r>
  <r>
    <x v="17"/>
    <s v="INDIA"/>
    <s v="SR"/>
    <x v="0"/>
    <n v="79685000"/>
  </r>
  <r>
    <x v="17"/>
    <s v="INDIA"/>
    <s v="NR"/>
    <x v="13"/>
    <n v="85479000"/>
  </r>
  <r>
    <x v="17"/>
    <s v="INDIA"/>
    <s v="SR"/>
    <x v="6"/>
    <n v="36459000"/>
  </r>
  <r>
    <x v="18"/>
    <s v="INDIA"/>
    <s v="SR"/>
    <x v="6"/>
    <n v="36556000"/>
  </r>
  <r>
    <x v="18"/>
    <s v="INDIA"/>
    <s v="NER"/>
    <x v="8"/>
    <n v="16634000"/>
  </r>
  <r>
    <x v="18"/>
    <s v="INDIA"/>
    <s v="NR"/>
    <x v="13"/>
    <n v="86190000"/>
  </r>
  <r>
    <x v="18"/>
    <s v="INDIA"/>
    <s v="SR"/>
    <x v="0"/>
    <n v="79833000"/>
  </r>
  <r>
    <x v="18"/>
    <s v="INDIA"/>
    <s v="NER"/>
    <x v="5"/>
    <n v="37777000"/>
  </r>
  <r>
    <x v="18"/>
    <s v="INDIA"/>
    <s v="WR"/>
    <x v="10"/>
    <n v="1624000"/>
  </r>
  <r>
    <x v="18"/>
    <s v="INDIA"/>
    <s v="NR"/>
    <x v="2"/>
    <n v="7674000"/>
  </r>
  <r>
    <x v="18"/>
    <s v="INDIA"/>
    <s v="SR"/>
    <x v="3"/>
    <n v="39035000"/>
  </r>
  <r>
    <x v="18"/>
    <s v="INDIA"/>
    <s v="NR"/>
    <x v="9"/>
    <n v="32479000"/>
  </r>
  <r>
    <x v="18"/>
    <s v="INDIA"/>
    <s v="NR"/>
    <x v="15"/>
    <n v="23982000"/>
  </r>
  <r>
    <x v="18"/>
    <s v="INDIA"/>
    <s v="ER"/>
    <x v="12"/>
    <n v="728000"/>
  </r>
  <r>
    <x v="18"/>
    <s v="INDIA"/>
    <s v="SR"/>
    <x v="4"/>
    <n v="70173000"/>
  </r>
  <r>
    <x v="18"/>
    <s v="INDIA"/>
    <s v="NR"/>
    <x v="1"/>
    <n v="249384000"/>
  </r>
  <r>
    <x v="18"/>
    <s v="INDIA"/>
    <s v="SR"/>
    <x v="22"/>
    <n v="54043000"/>
  </r>
  <r>
    <x v="18"/>
    <s v="INDIA"/>
    <s v="NR"/>
    <x v="11"/>
    <n v="33173000"/>
  </r>
  <r>
    <x v="18"/>
    <s v="INDIA"/>
    <s v="NR"/>
    <x v="24"/>
    <n v="14539000"/>
  </r>
  <r>
    <x v="18"/>
    <s v="INDIA"/>
    <s v="ER"/>
    <x v="7"/>
    <n v="138554000"/>
  </r>
  <r>
    <x v="18"/>
    <s v="INDIA"/>
    <s v="NR"/>
    <x v="14"/>
    <n v="12374000"/>
  </r>
  <r>
    <x v="18"/>
    <s v="INDIA"/>
    <s v="WR"/>
    <x v="18"/>
    <n v="132277000"/>
  </r>
  <r>
    <x v="18"/>
    <s v="INDIA"/>
    <s v="WR"/>
    <x v="17"/>
    <n v="32292000"/>
  </r>
  <r>
    <x v="18"/>
    <s v="INDIA"/>
    <s v="ER"/>
    <x v="16"/>
    <n v="47944000"/>
  </r>
  <r>
    <x v="18"/>
    <s v="INDIA"/>
    <s v="ER"/>
    <x v="21"/>
    <n v="101701000"/>
  </r>
  <r>
    <x v="18"/>
    <s v="INDIA"/>
    <s v="WR"/>
    <x v="19"/>
    <n v="78938000"/>
  </r>
  <r>
    <x v="18"/>
    <s v="INDIA"/>
    <s v="WR"/>
    <x v="23"/>
    <n v="92815000"/>
  </r>
  <r>
    <x v="18"/>
    <s v="INDIA"/>
    <s v="ER"/>
    <x v="20"/>
    <n v="42572000"/>
  </r>
  <r>
    <x v="19"/>
    <s v="INDIA"/>
    <s v="SR"/>
    <x v="0"/>
    <n v="79981000"/>
  </r>
  <r>
    <x v="19"/>
    <s v="INDIA"/>
    <s v="NR"/>
    <x v="24"/>
    <n v="14633000"/>
  </r>
  <r>
    <x v="19"/>
    <s v="INDIA"/>
    <s v="NR"/>
    <x v="11"/>
    <n v="33337000"/>
  </r>
  <r>
    <x v="19"/>
    <s v="INDIA"/>
    <s v="ER"/>
    <x v="21"/>
    <n v="102030000"/>
  </r>
  <r>
    <x v="19"/>
    <s v="INDIA"/>
    <s v="NER"/>
    <x v="8"/>
    <n v="16764000"/>
  </r>
  <r>
    <x v="19"/>
    <s v="INDIA"/>
    <s v="SR"/>
    <x v="22"/>
    <n v="54136000"/>
  </r>
  <r>
    <x v="19"/>
    <s v="INDIA"/>
    <s v="ER"/>
    <x v="16"/>
    <n v="48167000"/>
  </r>
  <r>
    <x v="19"/>
    <s v="INDIA"/>
    <s v="ER"/>
    <x v="7"/>
    <n v="140309000"/>
  </r>
  <r>
    <x v="19"/>
    <s v="INDIA"/>
    <s v="WR"/>
    <x v="17"/>
    <n v="32593000"/>
  </r>
  <r>
    <x v="19"/>
    <s v="INDIA"/>
    <s v="ER"/>
    <x v="20"/>
    <n v="43022000"/>
  </r>
  <r>
    <x v="19"/>
    <s v="INDIA"/>
    <s v="SR"/>
    <x v="6"/>
    <n v="36654000"/>
  </r>
  <r>
    <x v="19"/>
    <s v="INDIA"/>
    <s v="ER"/>
    <x v="12"/>
    <n v="733000"/>
  </r>
  <r>
    <x v="19"/>
    <s v="INDIA"/>
    <s v="NR"/>
    <x v="15"/>
    <n v="24385000"/>
  </r>
  <r>
    <x v="19"/>
    <s v="INDIA"/>
    <s v="NR"/>
    <x v="13"/>
    <n v="86901000"/>
  </r>
  <r>
    <x v="19"/>
    <s v="INDIA"/>
    <s v="WR"/>
    <x v="23"/>
    <n v="93691000"/>
  </r>
  <r>
    <x v="19"/>
    <s v="INDIA"/>
    <s v="NR"/>
    <x v="9"/>
    <n v="32809000"/>
  </r>
  <r>
    <x v="19"/>
    <s v="INDIA"/>
    <s v="NR"/>
    <x v="14"/>
    <n v="12480000"/>
  </r>
  <r>
    <x v="19"/>
    <s v="INDIA"/>
    <s v="SR"/>
    <x v="4"/>
    <n v="70511000"/>
  </r>
  <r>
    <x v="19"/>
    <s v="INDIA"/>
    <s v="WR"/>
    <x v="19"/>
    <n v="79861000"/>
  </r>
  <r>
    <x v="19"/>
    <s v="INDIA"/>
    <s v="NR"/>
    <x v="1"/>
    <n v="251205000"/>
  </r>
  <r>
    <x v="19"/>
    <s v="INDIA"/>
    <s v="SR"/>
    <x v="3"/>
    <n v="39150000"/>
  </r>
  <r>
    <x v="19"/>
    <s v="INDIA"/>
    <s v="NR"/>
    <x v="2"/>
    <n v="7701000"/>
  </r>
  <r>
    <x v="19"/>
    <s v="INDIA"/>
    <s v="WR"/>
    <x v="10"/>
    <n v="1631000"/>
  </r>
  <r>
    <x v="19"/>
    <s v="INDIA"/>
    <s v="WR"/>
    <x v="18"/>
    <n v="133106000"/>
  </r>
  <r>
    <x v="19"/>
    <s v="INDIA"/>
    <s v="NER"/>
    <x v="5"/>
    <n v="38073000"/>
  </r>
  <r>
    <x v="20"/>
    <s v="INDIA"/>
    <s v="SR"/>
    <x v="6"/>
    <n v="36724000"/>
  </r>
  <r>
    <x v="20"/>
    <s v="INDIA"/>
    <s v="SR"/>
    <x v="3"/>
    <n v="39233000"/>
  </r>
  <r>
    <x v="20"/>
    <s v="INDIA"/>
    <s v="NER"/>
    <x v="5"/>
    <n v="38337000"/>
  </r>
  <r>
    <x v="20"/>
    <s v="INDIA"/>
    <s v="WR"/>
    <x v="23"/>
    <n v="94494000"/>
  </r>
  <r>
    <x v="20"/>
    <s v="INDIA"/>
    <s v="ER"/>
    <x v="20"/>
    <n v="43436000"/>
  </r>
  <r>
    <x v="20"/>
    <s v="INDIA"/>
    <s v="WR"/>
    <x v="17"/>
    <n v="32878000"/>
  </r>
  <r>
    <x v="20"/>
    <s v="INDIA"/>
    <s v="NR"/>
    <x v="11"/>
    <n v="33477000"/>
  </r>
  <r>
    <x v="20"/>
    <s v="INDIA"/>
    <s v="SR"/>
    <x v="4"/>
    <n v="70803000"/>
  </r>
  <r>
    <x v="20"/>
    <s v="INDIA"/>
    <s v="NR"/>
    <x v="14"/>
    <n v="12577000"/>
  </r>
  <r>
    <x v="20"/>
    <s v="INDIA"/>
    <s v="NR"/>
    <x v="9"/>
    <n v="33123000"/>
  </r>
  <r>
    <x v="20"/>
    <s v="INDIA"/>
    <s v="WR"/>
    <x v="19"/>
    <n v="80799000"/>
  </r>
  <r>
    <x v="20"/>
    <s v="INDIA"/>
    <s v="ER"/>
    <x v="12"/>
    <n v="738000"/>
  </r>
  <r>
    <x v="20"/>
    <s v="INDIA"/>
    <s v="ER"/>
    <x v="21"/>
    <n v="102256000"/>
  </r>
  <r>
    <x v="20"/>
    <s v="INDIA"/>
    <s v="WR"/>
    <x v="10"/>
    <n v="1637000"/>
  </r>
  <r>
    <x v="20"/>
    <s v="INDIA"/>
    <s v="NER"/>
    <x v="8"/>
    <n v="16880000"/>
  </r>
  <r>
    <x v="20"/>
    <s v="INDIA"/>
    <s v="NR"/>
    <x v="15"/>
    <n v="24790000"/>
  </r>
  <r>
    <x v="20"/>
    <s v="INDIA"/>
    <s v="WR"/>
    <x v="18"/>
    <n v="133837000"/>
  </r>
  <r>
    <x v="20"/>
    <s v="INDIA"/>
    <s v="SR"/>
    <x v="22"/>
    <n v="54184000"/>
  </r>
  <r>
    <x v="20"/>
    <s v="INDIA"/>
    <s v="NR"/>
    <x v="1"/>
    <n v="252783000"/>
  </r>
  <r>
    <x v="20"/>
    <s v="INDIA"/>
    <s v="SR"/>
    <x v="0"/>
    <n v="80067000"/>
  </r>
  <r>
    <x v="20"/>
    <s v="INDIA"/>
    <s v="NR"/>
    <x v="24"/>
    <n v="14718000"/>
  </r>
  <r>
    <x v="20"/>
    <s v="INDIA"/>
    <s v="ER"/>
    <x v="16"/>
    <n v="48349000"/>
  </r>
  <r>
    <x v="20"/>
    <s v="INDIA"/>
    <s v="NR"/>
    <x v="2"/>
    <n v="7720000"/>
  </r>
  <r>
    <x v="20"/>
    <s v="INDIA"/>
    <s v="NR"/>
    <x v="13"/>
    <n v="87590000"/>
  </r>
  <r>
    <x v="20"/>
    <s v="INDIA"/>
    <s v="ER"/>
    <x v="7"/>
    <n v="141920000"/>
  </r>
  <r>
    <x v="21"/>
    <s v="INDIA"/>
    <s v="WR"/>
    <x v="19"/>
    <n v="81747000"/>
  </r>
  <r>
    <x v="21"/>
    <s v="INDIA"/>
    <s v="SR"/>
    <x v="0"/>
    <n v="80108000"/>
  </r>
  <r>
    <x v="21"/>
    <s v="INDIA"/>
    <s v="NR"/>
    <x v="24"/>
    <n v="14796000"/>
  </r>
  <r>
    <x v="21"/>
    <s v="INDIA"/>
    <s v="NR"/>
    <x v="1"/>
    <n v="254188000"/>
  </r>
  <r>
    <x v="21"/>
    <s v="INDIA"/>
    <s v="ER"/>
    <x v="20"/>
    <n v="43826000"/>
  </r>
  <r>
    <x v="21"/>
    <s v="INDIA"/>
    <s v="NR"/>
    <x v="14"/>
    <n v="12667000"/>
  </r>
  <r>
    <x v="21"/>
    <s v="INDIA"/>
    <s v="ER"/>
    <x v="21"/>
    <n v="102409000"/>
  </r>
  <r>
    <x v="21"/>
    <s v="INDIA"/>
    <s v="ER"/>
    <x v="12"/>
    <n v="743000"/>
  </r>
  <r>
    <x v="21"/>
    <s v="INDIA"/>
    <s v="WR"/>
    <x v="10"/>
    <n v="1643000"/>
  </r>
  <r>
    <x v="21"/>
    <s v="INDIA"/>
    <s v="WR"/>
    <x v="18"/>
    <n v="134500000"/>
  </r>
  <r>
    <x v="21"/>
    <s v="INDIA"/>
    <s v="NR"/>
    <x v="13"/>
    <n v="88263000"/>
  </r>
  <r>
    <x v="21"/>
    <s v="INDIA"/>
    <s v="WR"/>
    <x v="23"/>
    <n v="95244000"/>
  </r>
  <r>
    <x v="21"/>
    <s v="INDIA"/>
    <s v="SR"/>
    <x v="6"/>
    <n v="36775000"/>
  </r>
  <r>
    <x v="21"/>
    <s v="INDIA"/>
    <s v="NR"/>
    <x v="15"/>
    <n v="25198000"/>
  </r>
  <r>
    <x v="21"/>
    <s v="INDIA"/>
    <s v="ER"/>
    <x v="7"/>
    <n v="143427000"/>
  </r>
  <r>
    <x v="21"/>
    <s v="INDIA"/>
    <s v="SR"/>
    <x v="4"/>
    <n v="71062000"/>
  </r>
  <r>
    <x v="21"/>
    <s v="INDIA"/>
    <s v="NR"/>
    <x v="11"/>
    <n v="33599000"/>
  </r>
  <r>
    <x v="21"/>
    <s v="INDIA"/>
    <s v="SR"/>
    <x v="3"/>
    <n v="39285000"/>
  </r>
  <r>
    <x v="21"/>
    <s v="INDIA"/>
    <s v="NR"/>
    <x v="2"/>
    <n v="7735000"/>
  </r>
  <r>
    <x v="21"/>
    <s v="INDIA"/>
    <s v="ER"/>
    <x v="16"/>
    <n v="48502000"/>
  </r>
  <r>
    <x v="21"/>
    <s v="INDIA"/>
    <s v="NR"/>
    <x v="9"/>
    <n v="33428000"/>
  </r>
  <r>
    <x v="21"/>
    <s v="INDIA"/>
    <s v="SR"/>
    <x v="22"/>
    <n v="54199000"/>
  </r>
  <r>
    <x v="21"/>
    <s v="INDIA"/>
    <s v="NER"/>
    <x v="8"/>
    <n v="16981000"/>
  </r>
  <r>
    <x v="21"/>
    <s v="INDIA"/>
    <s v="WR"/>
    <x v="17"/>
    <n v="33150000"/>
  </r>
  <r>
    <x v="21"/>
    <s v="INDIA"/>
    <s v="NER"/>
    <x v="5"/>
    <n v="38577000"/>
  </r>
  <r>
    <x v="22"/>
    <s v="INDIA"/>
    <s v="ER"/>
    <x v="20"/>
    <n v="44215000"/>
  </r>
  <r>
    <x v="22"/>
    <s v="INDIA"/>
    <s v="NR"/>
    <x v="24"/>
    <n v="14874000"/>
  </r>
  <r>
    <x v="22"/>
    <s v="INDIA"/>
    <s v="WR"/>
    <x v="18"/>
    <n v="135163000"/>
  </r>
  <r>
    <x v="22"/>
    <s v="INDIA"/>
    <s v="SR"/>
    <x v="3"/>
    <n v="39337000"/>
  </r>
  <r>
    <x v="22"/>
    <s v="INDIA"/>
    <s v="NR"/>
    <x v="15"/>
    <n v="25606000"/>
  </r>
  <r>
    <x v="22"/>
    <s v="INDIA"/>
    <s v="SR"/>
    <x v="22"/>
    <n v="54215000"/>
  </r>
  <r>
    <x v="22"/>
    <s v="INDIA"/>
    <s v="NER"/>
    <x v="8"/>
    <n v="17084000"/>
  </r>
  <r>
    <x v="22"/>
    <s v="INDIA"/>
    <s v="SR"/>
    <x v="0"/>
    <n v="80150000"/>
  </r>
  <r>
    <x v="22"/>
    <s v="INDIA"/>
    <s v="NR"/>
    <x v="2"/>
    <n v="7750000"/>
  </r>
  <r>
    <x v="22"/>
    <s v="INDIA"/>
    <s v="NR"/>
    <x v="13"/>
    <n v="88936000"/>
  </r>
  <r>
    <x v="22"/>
    <s v="INDIA"/>
    <s v="ER"/>
    <x v="7"/>
    <n v="144934000"/>
  </r>
  <r>
    <x v="22"/>
    <s v="INDIA"/>
    <s v="WR"/>
    <x v="23"/>
    <n v="95993000"/>
  </r>
  <r>
    <x v="22"/>
    <s v="INDIA"/>
    <s v="SR"/>
    <x v="6"/>
    <n v="36826000"/>
  </r>
  <r>
    <x v="22"/>
    <s v="INDIA"/>
    <s v="SR"/>
    <x v="4"/>
    <n v="71321000"/>
  </r>
  <r>
    <x v="22"/>
    <s v="INDIA"/>
    <s v="ER"/>
    <x v="12"/>
    <n v="747000"/>
  </r>
  <r>
    <x v="22"/>
    <s v="INDIA"/>
    <s v="NR"/>
    <x v="1"/>
    <n v="255594000"/>
  </r>
  <r>
    <x v="22"/>
    <s v="INDIA"/>
    <s v="NR"/>
    <x v="14"/>
    <n v="12757000"/>
  </r>
  <r>
    <x v="22"/>
    <s v="INDIA"/>
    <s v="NER"/>
    <x v="5"/>
    <n v="38818000"/>
  </r>
  <r>
    <x v="22"/>
    <s v="INDIA"/>
    <s v="WR"/>
    <x v="19"/>
    <n v="82696000"/>
  </r>
  <r>
    <x v="22"/>
    <s v="INDIA"/>
    <s v="NR"/>
    <x v="11"/>
    <n v="33722000"/>
  </r>
  <r>
    <x v="22"/>
    <s v="INDIA"/>
    <s v="WR"/>
    <x v="17"/>
    <n v="33423000"/>
  </r>
  <r>
    <x v="22"/>
    <s v="INDIA"/>
    <s v="WR"/>
    <x v="10"/>
    <n v="1649000"/>
  </r>
  <r>
    <x v="22"/>
    <s v="INDIA"/>
    <s v="NR"/>
    <x v="9"/>
    <n v="33733000"/>
  </r>
  <r>
    <x v="22"/>
    <s v="INDIA"/>
    <s v="ER"/>
    <x v="21"/>
    <n v="102562000"/>
  </r>
  <r>
    <x v="22"/>
    <s v="INDIA"/>
    <s v="ER"/>
    <x v="16"/>
    <n v="48656000"/>
  </r>
  <r>
    <x v="23"/>
    <s v="INDIA"/>
    <s v="NR"/>
    <x v="24"/>
    <n v="14953000"/>
  </r>
  <r>
    <x v="23"/>
    <s v="INDIA"/>
    <s v="NER"/>
    <x v="8"/>
    <n v="17186000"/>
  </r>
  <r>
    <x v="23"/>
    <s v="INDIA"/>
    <s v="SR"/>
    <x v="0"/>
    <n v="80191000"/>
  </r>
  <r>
    <x v="23"/>
    <s v="INDIA"/>
    <s v="NR"/>
    <x v="15"/>
    <n v="26013000"/>
  </r>
  <r>
    <x v="23"/>
    <s v="INDIA"/>
    <s v="ER"/>
    <x v="16"/>
    <n v="48808000"/>
  </r>
  <r>
    <x v="23"/>
    <s v="INDIA"/>
    <s v="NR"/>
    <x v="11"/>
    <n v="33844000"/>
  </r>
  <r>
    <x v="23"/>
    <s v="INDIA"/>
    <s v="ER"/>
    <x v="12"/>
    <n v="752000"/>
  </r>
  <r>
    <x v="23"/>
    <s v="INDIA"/>
    <s v="WR"/>
    <x v="17"/>
    <n v="33695000"/>
  </r>
  <r>
    <x v="23"/>
    <s v="INDIA"/>
    <s v="WR"/>
    <x v="10"/>
    <n v="1654000"/>
  </r>
  <r>
    <x v="23"/>
    <s v="INDIA"/>
    <s v="ER"/>
    <x v="20"/>
    <n v="44604000"/>
  </r>
  <r>
    <x v="23"/>
    <s v="INDIA"/>
    <s v="WR"/>
    <x v="23"/>
    <n v="96743000"/>
  </r>
  <r>
    <x v="23"/>
    <s v="INDIA"/>
    <s v="NR"/>
    <x v="2"/>
    <n v="7764000"/>
  </r>
  <r>
    <x v="23"/>
    <s v="INDIA"/>
    <s v="NR"/>
    <x v="9"/>
    <n v="34037000"/>
  </r>
  <r>
    <x v="23"/>
    <s v="INDIA"/>
    <s v="NR"/>
    <x v="14"/>
    <n v="12847000"/>
  </r>
  <r>
    <x v="23"/>
    <s v="INDIA"/>
    <s v="WR"/>
    <x v="18"/>
    <n v="135825000"/>
  </r>
  <r>
    <x v="23"/>
    <s v="INDIA"/>
    <s v="ER"/>
    <x v="7"/>
    <n v="146441000"/>
  </r>
  <r>
    <x v="23"/>
    <s v="INDIA"/>
    <s v="SR"/>
    <x v="4"/>
    <n v="71581000"/>
  </r>
  <r>
    <x v="23"/>
    <s v="INDIA"/>
    <s v="ER"/>
    <x v="21"/>
    <n v="102715000"/>
  </r>
  <r>
    <x v="23"/>
    <s v="INDIA"/>
    <s v="NR"/>
    <x v="13"/>
    <n v="89609000"/>
  </r>
  <r>
    <x v="23"/>
    <s v="INDIA"/>
    <s v="SR"/>
    <x v="6"/>
    <n v="36877000"/>
  </r>
  <r>
    <x v="23"/>
    <s v="INDIA"/>
    <s v="NR"/>
    <x v="1"/>
    <n v="256999000"/>
  </r>
  <r>
    <x v="23"/>
    <s v="INDIA"/>
    <s v="SR"/>
    <x v="22"/>
    <n v="54230000"/>
  </r>
  <r>
    <x v="23"/>
    <s v="INDIA"/>
    <s v="WR"/>
    <x v="19"/>
    <n v="83644000"/>
  </r>
  <r>
    <x v="23"/>
    <s v="INDIA"/>
    <s v="SR"/>
    <x v="3"/>
    <n v="39389000"/>
  </r>
  <r>
    <x v="23"/>
    <s v="INDIA"/>
    <s v="NER"/>
    <x v="5"/>
    <n v="39058000"/>
  </r>
  <r>
    <x v="24"/>
    <s v="INDIA"/>
    <s v="ER"/>
    <x v="21"/>
    <n v="102868000"/>
  </r>
  <r>
    <x v="24"/>
    <s v="INDIA"/>
    <s v="SR"/>
    <x v="6"/>
    <n v="36927000"/>
  </r>
  <r>
    <x v="24"/>
    <s v="INDIA"/>
    <s v="ER"/>
    <x v="20"/>
    <n v="44993000"/>
  </r>
  <r>
    <x v="24"/>
    <s v="INDIA"/>
    <s v="NR"/>
    <x v="14"/>
    <n v="12937000"/>
  </r>
  <r>
    <x v="24"/>
    <s v="INDIA"/>
    <s v="ER"/>
    <x v="16"/>
    <n v="48962000"/>
  </r>
  <r>
    <x v="24"/>
    <s v="INDIA"/>
    <s v="ER"/>
    <x v="12"/>
    <n v="756000"/>
  </r>
  <r>
    <x v="24"/>
    <s v="INDIA"/>
    <s v="NER"/>
    <x v="5"/>
    <n v="39299000"/>
  </r>
  <r>
    <x v="24"/>
    <s v="INDIA"/>
    <s v="SR"/>
    <x v="4"/>
    <n v="71840000"/>
  </r>
  <r>
    <x v="24"/>
    <s v="INDIA"/>
    <s v="NR"/>
    <x v="9"/>
    <n v="34342000"/>
  </r>
  <r>
    <x v="24"/>
    <s v="INDIA"/>
    <s v="ER"/>
    <x v="7"/>
    <n v="147948000"/>
  </r>
  <r>
    <x v="24"/>
    <s v="INDIA"/>
    <s v="NR"/>
    <x v="13"/>
    <n v="90282000"/>
  </r>
  <r>
    <x v="24"/>
    <s v="INDIA"/>
    <s v="WR"/>
    <x v="19"/>
    <n v="84592000"/>
  </r>
  <r>
    <x v="24"/>
    <s v="INDIA"/>
    <s v="WR"/>
    <x v="18"/>
    <n v="136488000"/>
  </r>
  <r>
    <x v="24"/>
    <s v="INDIA"/>
    <s v="WR"/>
    <x v="23"/>
    <n v="97492000"/>
  </r>
  <r>
    <x v="24"/>
    <s v="INDIA"/>
    <s v="SR"/>
    <x v="0"/>
    <n v="80233000"/>
  </r>
  <r>
    <x v="24"/>
    <s v="INDIA"/>
    <s v="WR"/>
    <x v="17"/>
    <n v="33967000"/>
  </r>
  <r>
    <x v="24"/>
    <s v="INDIA"/>
    <s v="NR"/>
    <x v="15"/>
    <n v="26421000"/>
  </r>
  <r>
    <x v="24"/>
    <s v="INDIA"/>
    <s v="SR"/>
    <x v="3"/>
    <n v="39441000"/>
  </r>
  <r>
    <x v="24"/>
    <s v="INDIA"/>
    <s v="NER"/>
    <x v="8"/>
    <n v="17288000"/>
  </r>
  <r>
    <x v="24"/>
    <s v="INDIA"/>
    <s v="SR"/>
    <x v="22"/>
    <n v="54245000"/>
  </r>
  <r>
    <x v="24"/>
    <s v="INDIA"/>
    <s v="NR"/>
    <x v="24"/>
    <n v="15030000"/>
  </r>
  <r>
    <x v="24"/>
    <s v="INDIA"/>
    <s v="NR"/>
    <x v="11"/>
    <n v="33967000"/>
  </r>
  <r>
    <x v="24"/>
    <s v="INDIA"/>
    <s v="NR"/>
    <x v="2"/>
    <n v="7779000"/>
  </r>
  <r>
    <x v="24"/>
    <s v="INDIA"/>
    <s v="WR"/>
    <x v="10"/>
    <n v="1660000"/>
  </r>
  <r>
    <x v="24"/>
    <s v="INDIA"/>
    <s v="NR"/>
    <x v="1"/>
    <n v="258405000"/>
  </r>
  <r>
    <x v="25"/>
    <s v="INDIA"/>
    <s v="WR"/>
    <x v="17"/>
    <n v="34240000"/>
  </r>
  <r>
    <x v="25"/>
    <s v="INDIA"/>
    <s v="WR"/>
    <x v="19"/>
    <n v="85541000"/>
  </r>
  <r>
    <x v="25"/>
    <s v="INDIA"/>
    <s v="NR"/>
    <x v="1"/>
    <n v="259810000"/>
  </r>
  <r>
    <x v="25"/>
    <s v="INDIA"/>
    <s v="ER"/>
    <x v="20"/>
    <n v="45382000"/>
  </r>
  <r>
    <x v="25"/>
    <s v="INDIA"/>
    <s v="NR"/>
    <x v="14"/>
    <n v="13027000"/>
  </r>
  <r>
    <x v="25"/>
    <s v="INDIA"/>
    <s v="SR"/>
    <x v="22"/>
    <n v="54261000"/>
  </r>
  <r>
    <x v="25"/>
    <s v="INDIA"/>
    <s v="SR"/>
    <x v="3"/>
    <n v="39493000"/>
  </r>
  <r>
    <x v="25"/>
    <s v="INDIA"/>
    <s v="NR"/>
    <x v="2"/>
    <n v="7794000"/>
  </r>
  <r>
    <x v="25"/>
    <s v="INDIA"/>
    <s v="NR"/>
    <x v="11"/>
    <n v="34090000"/>
  </r>
  <r>
    <x v="25"/>
    <s v="INDIA"/>
    <s v="NER"/>
    <x v="5"/>
    <n v="39539000"/>
  </r>
  <r>
    <x v="25"/>
    <s v="INDIA"/>
    <s v="ER"/>
    <x v="7"/>
    <n v="149455000"/>
  </r>
  <r>
    <x v="25"/>
    <s v="INDIA"/>
    <s v="NER"/>
    <x v="8"/>
    <n v="17390000"/>
  </r>
  <r>
    <x v="25"/>
    <s v="INDIA"/>
    <s v="SR"/>
    <x v="6"/>
    <n v="36978000"/>
  </r>
  <r>
    <x v="25"/>
    <s v="INDIA"/>
    <s v="WR"/>
    <x v="18"/>
    <n v="137150000"/>
  </r>
  <r>
    <x v="25"/>
    <s v="INDIA"/>
    <s v="ER"/>
    <x v="12"/>
    <n v="761000"/>
  </r>
  <r>
    <x v="25"/>
    <s v="INDIA"/>
    <s v="NR"/>
    <x v="13"/>
    <n v="90955000"/>
  </r>
  <r>
    <x v="25"/>
    <s v="INDIA"/>
    <s v="WR"/>
    <x v="10"/>
    <n v="1666000"/>
  </r>
  <r>
    <x v="25"/>
    <s v="INDIA"/>
    <s v="SR"/>
    <x v="0"/>
    <n v="80275000"/>
  </r>
  <r>
    <x v="25"/>
    <s v="INDIA"/>
    <s v="NR"/>
    <x v="15"/>
    <n v="26829000"/>
  </r>
  <r>
    <x v="25"/>
    <s v="INDIA"/>
    <s v="ER"/>
    <x v="21"/>
    <n v="103020000"/>
  </r>
  <r>
    <x v="25"/>
    <s v="INDIA"/>
    <s v="NR"/>
    <x v="24"/>
    <n v="15108000"/>
  </r>
  <r>
    <x v="25"/>
    <s v="INDIA"/>
    <s v="NR"/>
    <x v="9"/>
    <n v="34646000"/>
  </r>
  <r>
    <x v="25"/>
    <s v="INDIA"/>
    <s v="WR"/>
    <x v="23"/>
    <n v="98242000"/>
  </r>
  <r>
    <x v="25"/>
    <s v="INDIA"/>
    <s v="ER"/>
    <x v="16"/>
    <n v="49115000"/>
  </r>
  <r>
    <x v="25"/>
    <s v="INDIA"/>
    <s v="SR"/>
    <x v="4"/>
    <n v="72099000"/>
  </r>
  <r>
    <x v="26"/>
    <s v="INDIA"/>
    <s v="NR"/>
    <x v="1"/>
    <n v="261282720"/>
  </r>
  <r>
    <x v="26"/>
    <s v="INDIA"/>
    <s v="WR"/>
    <x v="10"/>
    <n v="1675524"/>
  </r>
  <r>
    <x v="26"/>
    <s v="INDIA"/>
    <s v="WR"/>
    <x v="19"/>
    <n v="86566369"/>
  </r>
  <r>
    <x v="26"/>
    <s v="INDIA"/>
    <s v="SR"/>
    <x v="3"/>
    <n v="39582700"/>
  </r>
  <r>
    <x v="26"/>
    <s v="INDIA"/>
    <s v="NR"/>
    <x v="24"/>
    <n v="15190468"/>
  </r>
  <r>
    <x v="26"/>
    <s v="INDIA"/>
    <s v="SR"/>
    <x v="22"/>
    <n v="54315369"/>
  </r>
  <r>
    <x v="26"/>
    <s v="INDIA"/>
    <s v="NER"/>
    <x v="8"/>
    <n v="17505798"/>
  </r>
  <r>
    <x v="26"/>
    <s v="INDIA"/>
    <s v="SR"/>
    <x v="0"/>
    <n v="80349000"/>
  </r>
  <r>
    <x v="26"/>
    <s v="INDIA"/>
    <s v="NR"/>
    <x v="15"/>
    <n v="27260260"/>
  </r>
  <r>
    <x v="26"/>
    <s v="INDIA"/>
    <s v="ER"/>
    <x v="20"/>
    <n v="45790003"/>
  </r>
  <r>
    <x v="26"/>
    <s v="INDIA"/>
    <s v="NR"/>
    <x v="2"/>
    <n v="7809626"/>
  </r>
  <r>
    <x v="26"/>
    <s v="INDIA"/>
    <s v="NER"/>
    <x v="5"/>
    <n v="39790316"/>
  </r>
  <r>
    <x v="26"/>
    <s v="INDIA"/>
    <s v="ER"/>
    <x v="7"/>
    <n v="151039011"/>
  </r>
  <r>
    <x v="26"/>
    <s v="INDIA"/>
    <s v="NR"/>
    <x v="13"/>
    <n v="91651984"/>
  </r>
  <r>
    <x v="26"/>
    <s v="INDIA"/>
    <s v="WR"/>
    <x v="23"/>
    <n v="99023608"/>
  </r>
  <r>
    <x v="26"/>
    <s v="INDIA"/>
    <s v="ER"/>
    <x v="12"/>
    <n v="770027"/>
  </r>
  <r>
    <x v="26"/>
    <s v="INDIA"/>
    <s v="SR"/>
    <x v="4"/>
    <n v="72391714"/>
  </r>
  <r>
    <x v="26"/>
    <s v="INDIA"/>
    <s v="WR"/>
    <x v="18"/>
    <n v="137850306"/>
  </r>
  <r>
    <x v="26"/>
    <s v="INDIA"/>
    <s v="WR"/>
    <x v="17"/>
    <n v="34528385"/>
  </r>
  <r>
    <x v="26"/>
    <s v="INDIA"/>
    <s v="ER"/>
    <x v="16"/>
    <n v="49278745"/>
  </r>
  <r>
    <x v="26"/>
    <s v="INDIA"/>
    <s v="NR"/>
    <x v="11"/>
    <n v="34223512"/>
  </r>
  <r>
    <x v="26"/>
    <s v="INDIA"/>
    <s v="ER"/>
    <x v="21"/>
    <n v="103215325"/>
  </r>
  <r>
    <x v="26"/>
    <s v="INDIA"/>
    <s v="NR"/>
    <x v="14"/>
    <n v="13124687"/>
  </r>
  <r>
    <x v="26"/>
    <s v="INDIA"/>
    <s v="SR"/>
    <x v="6"/>
    <n v="37320628"/>
  </r>
  <r>
    <x v="26"/>
    <s v="INDIA"/>
    <s v="NR"/>
    <x v="9"/>
    <n v="34977964"/>
  </r>
  <r>
    <x v="27"/>
    <s v="INDIA"/>
    <s v="SR"/>
    <x v="0"/>
    <n v="80430116"/>
  </r>
  <r>
    <x v="27"/>
    <s v="INDIA"/>
    <s v="WR"/>
    <x v="18"/>
    <n v="138558333"/>
  </r>
  <r>
    <x v="27"/>
    <s v="INDIA"/>
    <s v="WR"/>
    <x v="10"/>
    <n v="1685993"/>
  </r>
  <r>
    <x v="27"/>
    <s v="INDIA"/>
    <s v="ER"/>
    <x v="16"/>
    <n v="49444185"/>
  </r>
  <r>
    <x v="27"/>
    <s v="INDIA"/>
    <s v="ER"/>
    <x v="7"/>
    <n v="152640608"/>
  </r>
  <r>
    <x v="27"/>
    <s v="INDIA"/>
    <s v="NER"/>
    <x v="8"/>
    <n v="17625043"/>
  </r>
  <r>
    <x v="27"/>
    <s v="INDIA"/>
    <s v="NR"/>
    <x v="2"/>
    <n v="7825288"/>
  </r>
  <r>
    <x v="27"/>
    <s v="INDIA"/>
    <s v="NR"/>
    <x v="24"/>
    <n v="15273914"/>
  </r>
  <r>
    <x v="27"/>
    <s v="INDIA"/>
    <s v="NER"/>
    <x v="5"/>
    <n v="40043680"/>
  </r>
  <r>
    <x v="27"/>
    <s v="INDIA"/>
    <s v="WR"/>
    <x v="23"/>
    <n v="99811983"/>
  </r>
  <r>
    <x v="27"/>
    <s v="INDIA"/>
    <s v="NR"/>
    <x v="13"/>
    <n v="92355224"/>
  </r>
  <r>
    <x v="27"/>
    <s v="INDIA"/>
    <s v="ER"/>
    <x v="20"/>
    <n v="46202334"/>
  </r>
  <r>
    <x v="27"/>
    <s v="INDIA"/>
    <s v="WR"/>
    <x v="17"/>
    <n v="34820925"/>
  </r>
  <r>
    <x v="27"/>
    <s v="INDIA"/>
    <s v="NR"/>
    <x v="11"/>
    <n v="34359376"/>
  </r>
  <r>
    <x v="27"/>
    <s v="INDIA"/>
    <s v="ER"/>
    <x v="12"/>
    <n v="780257"/>
  </r>
  <r>
    <x v="27"/>
    <s v="INDIA"/>
    <s v="SR"/>
    <x v="3"/>
    <n v="39681731"/>
  </r>
  <r>
    <x v="27"/>
    <s v="INDIA"/>
    <s v="NR"/>
    <x v="15"/>
    <n v="27698451"/>
  </r>
  <r>
    <x v="27"/>
    <s v="INDIA"/>
    <s v="ER"/>
    <x v="21"/>
    <n v="103419497"/>
  </r>
  <r>
    <x v="27"/>
    <s v="INDIA"/>
    <s v="NR"/>
    <x v="9"/>
    <n v="35317710"/>
  </r>
  <r>
    <x v="27"/>
    <s v="INDIA"/>
    <s v="SR"/>
    <x v="6"/>
    <n v="37711525"/>
  </r>
  <r>
    <x v="27"/>
    <s v="INDIA"/>
    <s v="SR"/>
    <x v="22"/>
    <n v="54379451"/>
  </r>
  <r>
    <x v="27"/>
    <s v="INDIA"/>
    <s v="SR"/>
    <x v="4"/>
    <n v="72692666"/>
  </r>
  <r>
    <x v="27"/>
    <s v="INDIA"/>
    <s v="WR"/>
    <x v="19"/>
    <n v="87615557"/>
  </r>
  <r>
    <x v="27"/>
    <s v="INDIA"/>
    <s v="NR"/>
    <x v="1"/>
    <n v="262766736"/>
  </r>
  <r>
    <x v="27"/>
    <s v="INDIA"/>
    <s v="NR"/>
    <x v="14"/>
    <n v="13224330"/>
  </r>
  <r>
    <x v="28"/>
    <s v="INDIA"/>
    <s v="SR"/>
    <x v="6"/>
    <n v="38143148"/>
  </r>
  <r>
    <x v="28"/>
    <s v="INDIA"/>
    <s v="SR"/>
    <x v="22"/>
    <n v="54453303"/>
  </r>
  <r>
    <x v="28"/>
    <s v="INDIA"/>
    <s v="NER"/>
    <x v="8"/>
    <n v="17747805"/>
  </r>
  <r>
    <x v="28"/>
    <s v="INDIA"/>
    <s v="NR"/>
    <x v="9"/>
    <n v="35665405"/>
  </r>
  <r>
    <x v="28"/>
    <s v="INDIA"/>
    <s v="NR"/>
    <x v="2"/>
    <n v="7840986"/>
  </r>
  <r>
    <x v="28"/>
    <s v="INDIA"/>
    <s v="ER"/>
    <x v="21"/>
    <n v="103632591"/>
  </r>
  <r>
    <x v="28"/>
    <s v="INDIA"/>
    <s v="NR"/>
    <x v="24"/>
    <n v="15358348"/>
  </r>
  <r>
    <x v="28"/>
    <s v="INDIA"/>
    <s v="NR"/>
    <x v="15"/>
    <n v="28143686"/>
  </r>
  <r>
    <x v="28"/>
    <s v="INDIA"/>
    <s v="SR"/>
    <x v="0"/>
    <n v="80518341"/>
  </r>
  <r>
    <x v="28"/>
    <s v="INDIA"/>
    <s v="WR"/>
    <x v="10"/>
    <n v="1697372"/>
  </r>
  <r>
    <x v="28"/>
    <s v="INDIA"/>
    <s v="NER"/>
    <x v="5"/>
    <n v="40299117"/>
  </r>
  <r>
    <x v="28"/>
    <s v="INDIA"/>
    <s v="WR"/>
    <x v="23"/>
    <n v="100607188"/>
  </r>
  <r>
    <x v="28"/>
    <s v="INDIA"/>
    <s v="NR"/>
    <x v="11"/>
    <n v="34497614"/>
  </r>
  <r>
    <x v="28"/>
    <s v="INDIA"/>
    <s v="SR"/>
    <x v="3"/>
    <n v="39790113"/>
  </r>
  <r>
    <x v="28"/>
    <s v="INDIA"/>
    <s v="ER"/>
    <x v="20"/>
    <n v="46619045"/>
  </r>
  <r>
    <x v="28"/>
    <s v="INDIA"/>
    <s v="WR"/>
    <x v="17"/>
    <n v="35117695"/>
  </r>
  <r>
    <x v="28"/>
    <s v="INDIA"/>
    <s v="NR"/>
    <x v="14"/>
    <n v="13325966"/>
  </r>
  <r>
    <x v="28"/>
    <s v="INDIA"/>
    <s v="ER"/>
    <x v="7"/>
    <n v="154260002"/>
  </r>
  <r>
    <x v="28"/>
    <s v="INDIA"/>
    <s v="NR"/>
    <x v="1"/>
    <n v="264262159"/>
  </r>
  <r>
    <x v="28"/>
    <s v="INDIA"/>
    <s v="WR"/>
    <x v="18"/>
    <n v="139274164"/>
  </r>
  <r>
    <x v="28"/>
    <s v="INDIA"/>
    <s v="ER"/>
    <x v="12"/>
    <n v="791682"/>
  </r>
  <r>
    <x v="28"/>
    <s v="INDIA"/>
    <s v="WR"/>
    <x v="19"/>
    <n v="88689089"/>
  </r>
  <r>
    <x v="28"/>
    <s v="INDIA"/>
    <s v="SR"/>
    <x v="4"/>
    <n v="73001945"/>
  </r>
  <r>
    <x v="28"/>
    <s v="INDIA"/>
    <s v="NR"/>
    <x v="13"/>
    <n v="93064788"/>
  </r>
  <r>
    <x v="28"/>
    <s v="INDIA"/>
    <s v="ER"/>
    <x v="16"/>
    <n v="49611341"/>
  </r>
  <r>
    <x v="29"/>
    <s v="INDIA"/>
    <s v="SR"/>
    <x v="3"/>
    <n v="39907867"/>
  </r>
  <r>
    <x v="29"/>
    <s v="INDIA"/>
    <s v="SR"/>
    <x v="22"/>
    <n v="54536979"/>
  </r>
  <r>
    <x v="29"/>
    <s v="INDIA"/>
    <s v="ER"/>
    <x v="7"/>
    <n v="155897401"/>
  </r>
  <r>
    <x v="29"/>
    <s v="INDIA"/>
    <s v="WR"/>
    <x v="18"/>
    <n v="139997877"/>
  </r>
  <r>
    <x v="29"/>
    <s v="INDIA"/>
    <s v="NR"/>
    <x v="13"/>
    <n v="93780741"/>
  </r>
  <r>
    <x v="29"/>
    <s v="INDIA"/>
    <s v="SR"/>
    <x v="4"/>
    <n v="73319642"/>
  </r>
  <r>
    <x v="29"/>
    <s v="INDIA"/>
    <s v="NR"/>
    <x v="1"/>
    <n v="265769096"/>
  </r>
  <r>
    <x v="29"/>
    <s v="INDIA"/>
    <s v="WR"/>
    <x v="23"/>
    <n v="101409291"/>
  </r>
  <r>
    <x v="29"/>
    <s v="INDIA"/>
    <s v="ER"/>
    <x v="20"/>
    <n v="47040193"/>
  </r>
  <r>
    <x v="29"/>
    <s v="INDIA"/>
    <s v="WR"/>
    <x v="17"/>
    <n v="35418770"/>
  </r>
  <r>
    <x v="29"/>
    <s v="INDIA"/>
    <s v="NER"/>
    <x v="5"/>
    <n v="40556648"/>
  </r>
  <r>
    <x v="29"/>
    <s v="INDIA"/>
    <s v="WR"/>
    <x v="19"/>
    <n v="89787500"/>
  </r>
  <r>
    <x v="29"/>
    <s v="INDIA"/>
    <s v="ER"/>
    <x v="21"/>
    <n v="103854676"/>
  </r>
  <r>
    <x v="29"/>
    <s v="INDIA"/>
    <s v="NR"/>
    <x v="2"/>
    <n v="7856721"/>
  </r>
  <r>
    <x v="29"/>
    <s v="INDIA"/>
    <s v="NR"/>
    <x v="14"/>
    <n v="13429633"/>
  </r>
  <r>
    <x v="29"/>
    <s v="INDIA"/>
    <s v="NR"/>
    <x v="11"/>
    <n v="34638252"/>
  </r>
  <r>
    <x v="29"/>
    <s v="INDIA"/>
    <s v="WR"/>
    <x v="10"/>
    <n v="1709630"/>
  </r>
  <r>
    <x v="29"/>
    <s v="INDIA"/>
    <s v="NR"/>
    <x v="24"/>
    <n v="15443787"/>
  </r>
  <r>
    <x v="29"/>
    <s v="INDIA"/>
    <s v="NER"/>
    <x v="8"/>
    <n v="17874153"/>
  </r>
  <r>
    <x v="29"/>
    <s v="INDIA"/>
    <s v="NR"/>
    <x v="15"/>
    <n v="28596078"/>
  </r>
  <r>
    <x v="29"/>
    <s v="INDIA"/>
    <s v="SR"/>
    <x v="6"/>
    <n v="38609429"/>
  </r>
  <r>
    <x v="29"/>
    <s v="INDIA"/>
    <s v="ER"/>
    <x v="16"/>
    <n v="49780236"/>
  </r>
  <r>
    <x v="29"/>
    <s v="INDIA"/>
    <s v="ER"/>
    <x v="12"/>
    <n v="804294"/>
  </r>
  <r>
    <x v="29"/>
    <s v="INDIA"/>
    <s v="NR"/>
    <x v="9"/>
    <n v="36021215"/>
  </r>
  <r>
    <x v="29"/>
    <s v="INDIA"/>
    <s v="SR"/>
    <x v="0"/>
    <n v="80613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3B1AA-66A0-4E25-9D7D-755E1C8B80F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3:J34" firstHeaderRow="1" firstDataRow="1" firstDataCol="1"/>
  <pivotFields count="5">
    <pivotField axis="axisRow" showAll="0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Popul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4E2D9-A369-4EFC-BBA7-BE6010209518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3:AQ30" firstHeaderRow="1" firstDataRow="2" firstDataCol="1"/>
  <pivotFields count="5">
    <pivotField axis="axisCol" showAll="0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axis="axisRow" showAll="0">
      <items count="26">
        <item x="22"/>
        <item x="5"/>
        <item x="7"/>
        <item x="17"/>
        <item x="15"/>
        <item x="10"/>
        <item x="19"/>
        <item x="2"/>
        <item x="9"/>
        <item x="20"/>
        <item x="24"/>
        <item x="4"/>
        <item x="6"/>
        <item x="18"/>
        <item x="23"/>
        <item x="8"/>
        <item x="16"/>
        <item x="11"/>
        <item x="13"/>
        <item x="12"/>
        <item x="0"/>
        <item x="3"/>
        <item x="14"/>
        <item x="1"/>
        <item x="21"/>
        <item t="default"/>
      </items>
    </pivotField>
    <pivotField dataField="1"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Sum of Popul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moveDataOnSave="1" connectionId="1" xr16:uid="{00000000-0016-0000-03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Year" tableColumnId="6"/>
      <queryTableField id="2" name="ModelGeography" tableColumnId="7"/>
      <queryTableField id="3" name="SubGeography1" tableColumnId="8"/>
      <queryTableField id="4" name="SubGeography2" tableColumnId="9"/>
      <queryTableField id="5" name="GDP" tableColumnId="10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GSDPs" displayName="GSDPs" ref="C174:AG199" totalsRowShown="0" headerRowDxfId="53" dataDxfId="51" headerRowBorderDxfId="52" tableBorderDxfId="50" totalsRowBorderDxfId="49" headerRowCellStyle="Normal 2" dataCellStyle="Percent 2">
  <autoFilter ref="C174:AG199" xr:uid="{00000000-0009-0000-0100-000005000000}"/>
  <tableColumns count="31">
    <tableColumn id="1" xr3:uid="{00000000-0010-0000-0100-000001000000}" name="State" dataDxfId="48" dataCellStyle="Normal 2">
      <calculatedColumnFormula>C146</calculatedColumnFormula>
    </tableColumn>
    <tableColumn id="2" xr3:uid="{00000000-0010-0000-0100-000002000000}" name="2012" dataDxfId="47" dataCellStyle="Normal 2">
      <calculatedColumnFormula>D146*10*$D$202</calculatedColumnFormula>
    </tableColumn>
    <tableColumn id="3" xr3:uid="{00000000-0010-0000-0100-000003000000}" name="2013" dataDxfId="46" dataCellStyle="Percent 2">
      <calculatedColumnFormula>E146*10*$D$202</calculatedColumnFormula>
    </tableColumn>
    <tableColumn id="4" xr3:uid="{00000000-0010-0000-0100-000004000000}" name="2014" dataDxfId="45" dataCellStyle="Percent 2">
      <calculatedColumnFormula>F146*10*$D$202</calculatedColumnFormula>
    </tableColumn>
    <tableColumn id="5" xr3:uid="{00000000-0010-0000-0100-000005000000}" name="2015" dataDxfId="44" dataCellStyle="Percent 2">
      <calculatedColumnFormula>G146*10*$D$202</calculatedColumnFormula>
    </tableColumn>
    <tableColumn id="6" xr3:uid="{00000000-0010-0000-0100-000006000000}" name="2016" dataDxfId="43" dataCellStyle="Percent 2">
      <calculatedColumnFormula>H146*10*$D$202</calculatedColumnFormula>
    </tableColumn>
    <tableColumn id="7" xr3:uid="{00000000-0010-0000-0100-000007000000}" name="2017" dataDxfId="42" dataCellStyle="Percent 2">
      <calculatedColumnFormula>I146*10*$D$202</calculatedColumnFormula>
    </tableColumn>
    <tableColumn id="8" xr3:uid="{00000000-0010-0000-0100-000008000000}" name="2018" dataDxfId="41" dataCellStyle="Percent 2">
      <calculatedColumnFormula>J146*10*$D$202</calculatedColumnFormula>
    </tableColumn>
    <tableColumn id="9" xr3:uid="{00000000-0010-0000-0100-000009000000}" name="2019" dataDxfId="40" dataCellStyle="Percent 2">
      <calculatedColumnFormula>K146*10*$D$202</calculatedColumnFormula>
    </tableColumn>
    <tableColumn id="10" xr3:uid="{00000000-0010-0000-0100-00000A000000}" name="2020" dataDxfId="39" dataCellStyle="Percent 2">
      <calculatedColumnFormula>L146*10*$D$202</calculatedColumnFormula>
    </tableColumn>
    <tableColumn id="11" xr3:uid="{00000000-0010-0000-0100-00000B000000}" name="2021" dataDxfId="38" dataCellStyle="Percent 2">
      <calculatedColumnFormula>M146*10*$D$202</calculatedColumnFormula>
    </tableColumn>
    <tableColumn id="12" xr3:uid="{00000000-0010-0000-0100-00000C000000}" name="2022" dataDxfId="37" dataCellStyle="Percent 2">
      <calculatedColumnFormula>N146*10*$D$202</calculatedColumnFormula>
    </tableColumn>
    <tableColumn id="13" xr3:uid="{00000000-0010-0000-0100-00000D000000}" name="2023" dataDxfId="36" dataCellStyle="Percent 2">
      <calculatedColumnFormula>O146*10*$D$202</calculatedColumnFormula>
    </tableColumn>
    <tableColumn id="14" xr3:uid="{00000000-0010-0000-0100-00000E000000}" name="2024" dataDxfId="35" dataCellStyle="Percent 2">
      <calculatedColumnFormula>P146*10*$D$202</calculatedColumnFormula>
    </tableColumn>
    <tableColumn id="15" xr3:uid="{00000000-0010-0000-0100-00000F000000}" name="2025" dataDxfId="34" dataCellStyle="Percent 2">
      <calculatedColumnFormula>Q146*10*$D$202</calculatedColumnFormula>
    </tableColumn>
    <tableColumn id="16" xr3:uid="{00000000-0010-0000-0100-000010000000}" name="2026" dataDxfId="33" dataCellStyle="Percent 2">
      <calculatedColumnFormula>R146*10*$D$202</calculatedColumnFormula>
    </tableColumn>
    <tableColumn id="17" xr3:uid="{00000000-0010-0000-0100-000011000000}" name="2027" dataDxfId="32" dataCellStyle="Percent 2">
      <calculatedColumnFormula>S146*10*$D$202</calculatedColumnFormula>
    </tableColumn>
    <tableColumn id="18" xr3:uid="{00000000-0010-0000-0100-000012000000}" name="2028" dataDxfId="31" dataCellStyle="Percent 2">
      <calculatedColumnFormula>T146*10*$D$202</calculatedColumnFormula>
    </tableColumn>
    <tableColumn id="19" xr3:uid="{00000000-0010-0000-0100-000013000000}" name="2029" dataDxfId="30" dataCellStyle="Percent 2">
      <calculatedColumnFormula>U146*10*$D$202</calculatedColumnFormula>
    </tableColumn>
    <tableColumn id="20" xr3:uid="{00000000-0010-0000-0100-000014000000}" name="2030" dataDxfId="29" dataCellStyle="Percent 2">
      <calculatedColumnFormula>V146*10*$D$202</calculatedColumnFormula>
    </tableColumn>
    <tableColumn id="21" xr3:uid="{00000000-0010-0000-0100-000015000000}" name="2031" dataDxfId="28" dataCellStyle="Percent 2">
      <calculatedColumnFormula>W146*10*$D$202</calculatedColumnFormula>
    </tableColumn>
    <tableColumn id="22" xr3:uid="{00000000-0010-0000-0100-000016000000}" name="2032" dataDxfId="27" dataCellStyle="Percent 2">
      <calculatedColumnFormula>X146*10*$D$202</calculatedColumnFormula>
    </tableColumn>
    <tableColumn id="23" xr3:uid="{00000000-0010-0000-0100-000017000000}" name="2033" dataDxfId="26" dataCellStyle="Percent 2">
      <calculatedColumnFormula>Y146*10*$D$202</calculatedColumnFormula>
    </tableColumn>
    <tableColumn id="24" xr3:uid="{00000000-0010-0000-0100-000018000000}" name="2034" dataDxfId="25" dataCellStyle="Percent 2">
      <calculatedColumnFormula>Z146*10*$D$202</calculatedColumnFormula>
    </tableColumn>
    <tableColumn id="25" xr3:uid="{00000000-0010-0000-0100-000019000000}" name="2035" dataDxfId="24" dataCellStyle="Percent 2">
      <calculatedColumnFormula>AA146*10*$D$202</calculatedColumnFormula>
    </tableColumn>
    <tableColumn id="26" xr3:uid="{00000000-0010-0000-0100-00001A000000}" name="2036" dataDxfId="23" dataCellStyle="Percent 2">
      <calculatedColumnFormula>AB146*10*$D$202</calculatedColumnFormula>
    </tableColumn>
    <tableColumn id="27" xr3:uid="{00000000-0010-0000-0100-00001B000000}" name="2037" dataDxfId="22" dataCellStyle="Percent 2">
      <calculatedColumnFormula>AC146*10*$D$202</calculatedColumnFormula>
    </tableColumn>
    <tableColumn id="28" xr3:uid="{00000000-0010-0000-0100-00001C000000}" name="2038" dataDxfId="21" dataCellStyle="Percent 2">
      <calculatedColumnFormula>AD146*10*$D$202</calculatedColumnFormula>
    </tableColumn>
    <tableColumn id="29" xr3:uid="{00000000-0010-0000-0100-00001D000000}" name="2039" dataDxfId="20" dataCellStyle="Percent 2">
      <calculatedColumnFormula>AE146*10*$D$202</calculatedColumnFormula>
    </tableColumn>
    <tableColumn id="30" xr3:uid="{00000000-0010-0000-0100-00001E000000}" name="2040" dataDxfId="19" dataCellStyle="Percent 2">
      <calculatedColumnFormula>AF146*10*$D$202</calculatedColumnFormula>
    </tableColumn>
    <tableColumn id="31" xr3:uid="{00000000-0010-0000-0100-00001F000000}" name="2041" dataDxfId="18" dataCellStyle="Percent 2">
      <calculatedColumnFormula>AG146*10*$D$202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F6A344-3174-49E7-B6EA-C0F39E0FFC8B}" name="GDPGR_TempTbl" displayName="GDPGR_TempTbl" ref="F42:G48" totalsRowShown="0" headerRowDxfId="17" headerRowCellStyle="Normal 2">
  <autoFilter ref="F42:G48" xr:uid="{1FF6A344-3174-49E7-B6EA-C0F39E0FFC8B}"/>
  <tableColumns count="2">
    <tableColumn id="1" xr3:uid="{21113B38-A5BC-46E5-BA6F-BD287C4C5947}" name="If GDP  GR &gt;=" dataDxfId="16" dataCellStyle="Normal 2"/>
    <tableColumn id="2" xr3:uid="{37143579-7746-4C43-9775-10D7BF7E8E36}" name="Multiply by" dataDxfId="15" dataCellStyle="Normal 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326E38-E49A-47C5-AA03-07DB1BB48580}" name="GSDP_GRs" displayName="GSDP_GRs" ref="I42:L74" totalsRowShown="0" headerRowDxfId="14" dataDxfId="13" headerRowCellStyle="Normal 2" dataCellStyle="Normal 2">
  <autoFilter ref="I42:L74" xr:uid="{BC326E38-E49A-47C5-AA03-07DB1BB48580}"/>
  <tableColumns count="4">
    <tableColumn id="1" xr3:uid="{BFBBDAC2-296F-41DE-ADFA-567EF3906CA9}" name="State" dataDxfId="12" dataCellStyle="Normal 2"/>
    <tableColumn id="2" xr3:uid="{2809D2EF-EA72-4C2E-ABE6-BB27377A5831}" name="2022" dataDxfId="11" dataCellStyle="Percent">
      <calculatedColumnFormula>$N5*INDEX(GDPGR_TempTbl[[Multiply by]:[Multiply by]],MATCH($N5,GDPGR_TempTbl[[If GDP  GR &gt;=]:[If GDP  GR &gt;=]],1))</calculatedColumnFormula>
    </tableColumn>
    <tableColumn id="3" xr3:uid="{9D09D5A2-2627-4D8C-9081-469E8A930576}" name="2023" dataDxfId="10" dataCellStyle="Normal 2">
      <calculatedColumnFormula>GSDP_GRs[[#This Row],[2022]]*INDEX(GDPGR_TempTbl[[Multiply by]:[Multiply by]],MATCH(GSDP_GRs[[#This Row],[2022]],GDPGR_TempTbl[[If GDP  GR &gt;=]:[If GDP  GR &gt;=]],1))</calculatedColumnFormula>
    </tableColumn>
    <tableColumn id="4" xr3:uid="{A00AB7DB-187A-4C44-8441-5A2F4C9FE2D5}" name="2024" dataDxfId="9" dataCellStyle="Normal 2">
      <calculatedColumnFormula>GSDP_GRs[[#This Row],[2023]]*INDEX(GDPGR_TempTbl[[Multiply by]:[Multiply by]],MATCH(GSDP_GRs[[#This Row],[2023]],GDPGR_TempTbl[[If GDP  GR &gt;=]:[If GDP  GR &gt;=]],1))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2423D6-E739-4F43-99F3-02AA9B6F2FA1}" name="StateRegion" displayName="StateRegion" ref="C42:D67" totalsRowShown="0">
  <autoFilter ref="C42:D67" xr:uid="{622423D6-E739-4F43-99F3-02AA9B6F2FA1}"/>
  <tableColumns count="2">
    <tableColumn id="1" xr3:uid="{37993E47-FCB6-4D18-85D4-C1E6C5039F93}" name="State" dataDxfId="8" dataCellStyle="Normal 2"/>
    <tableColumn id="2" xr3:uid="{2B5BEFB2-0305-4654-A943-103D413BF366}" name="Region" dataDxfId="7" dataCellStyle="Normal 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B88DC1-60FA-466F-BEAF-AFCAE6AC4618}" name="GSDP_Adj" displayName="GSDP_Adj" ref="P71:Q77" totalsRowShown="0" headerRowDxfId="6" dataDxfId="5" headerRowCellStyle="Percent" dataCellStyle="Normal 2">
  <autoFilter ref="P71:Q77" xr:uid="{D2B88DC1-60FA-466F-BEAF-AFCAE6AC4618}"/>
  <tableColumns count="2">
    <tableColumn id="1" xr3:uid="{8791AE84-5395-4F5C-94B2-1E941FB17E99}" name="Per-cap GSDP ratio" dataDxfId="4" dataCellStyle="Normal 2"/>
    <tableColumn id="2" xr3:uid="{53CB0B1F-6820-4538-AA74-2C654A1B1ED6}" name="Multiplier" dataDxfId="3" dataCellStyle="Normal 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SDPs_2" displayName="GSDPs_2" ref="A1:E476" tableType="queryTable" totalsRowShown="0">
  <autoFilter ref="A1:E476" xr:uid="{00000000-000C-0000-FFFF-FFFF02000000}"/>
  <tableColumns count="5">
    <tableColumn id="6" xr3:uid="{C2C33D4F-8738-4A07-B6B0-84FB2CE9B1C4}" uniqueName="6" name="Year" queryTableFieldId="1" dataDxfId="2"/>
    <tableColumn id="7" xr3:uid="{FAFDAB3E-CF7A-4AC3-8787-9683414BFF68}" uniqueName="7" name="ModelGeography" queryTableFieldId="2"/>
    <tableColumn id="8" xr3:uid="{FAB72E13-9373-4424-ADC0-9360EE88F693}" uniqueName="8" name="SubGeography1" queryTableFieldId="3" dataDxfId="1"/>
    <tableColumn id="9" xr3:uid="{962E5B2B-1833-49A7-8454-F9DA910885B6}" uniqueName="9" name="SubGeography2" queryTableFieldId="4" dataDxfId="0"/>
    <tableColumn id="10" xr3:uid="{2DDF4623-E995-4FC2-B54F-FE0BB3851E59}" uniqueName="10" name="GDP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ergy.prayaspune.org/our-work/data-model-and-tool/rumi-pier" TargetMode="External"/><Relationship Id="rId2" Type="http://schemas.openxmlformats.org/officeDocument/2006/relationships/hyperlink" Target="https://github.com/prayas-energy/Rumi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55"/>
  <sheetViews>
    <sheetView showGridLines="0" topLeftCell="A10" zoomScaleNormal="100" workbookViewId="0">
      <selection activeCell="B25" sqref="B25"/>
    </sheetView>
  </sheetViews>
  <sheetFormatPr defaultColWidth="14.453125" defaultRowHeight="15.75" customHeight="1" x14ac:dyDescent="0.25"/>
  <cols>
    <col min="1" max="1" width="18.453125" style="121" customWidth="1"/>
    <col min="2" max="2" width="32.54296875" style="121" customWidth="1"/>
    <col min="3" max="3" width="14.453125" style="121"/>
    <col min="4" max="4" width="27.453125" style="121" customWidth="1"/>
    <col min="5" max="16384" width="14.453125" style="121"/>
  </cols>
  <sheetData>
    <row r="1" spans="1:26" ht="19" x14ac:dyDescent="0.4">
      <c r="A1" s="120" t="s">
        <v>135</v>
      </c>
      <c r="J1" s="122"/>
    </row>
    <row r="2" spans="1:26" ht="16.5" x14ac:dyDescent="0.35">
      <c r="A2" s="123" t="s">
        <v>122</v>
      </c>
      <c r="J2" s="122"/>
    </row>
    <row r="3" spans="1:26" ht="15.5" x14ac:dyDescent="0.35">
      <c r="A3" s="124">
        <v>2024</v>
      </c>
      <c r="J3" s="122"/>
    </row>
    <row r="4" spans="1:26" ht="13" x14ac:dyDescent="0.3">
      <c r="A4" s="125" t="s">
        <v>123</v>
      </c>
      <c r="B4" s="126" t="s">
        <v>163</v>
      </c>
      <c r="J4" s="122"/>
    </row>
    <row r="5" spans="1:26" ht="13" x14ac:dyDescent="0.3">
      <c r="A5" s="127" t="s">
        <v>124</v>
      </c>
      <c r="B5" s="128" t="s">
        <v>125</v>
      </c>
      <c r="C5" s="129"/>
      <c r="D5" s="129"/>
      <c r="E5" s="129"/>
      <c r="F5" s="129"/>
      <c r="G5" s="129"/>
      <c r="H5" s="129"/>
      <c r="I5" s="129"/>
      <c r="J5" s="122"/>
    </row>
    <row r="6" spans="1:26" ht="13" x14ac:dyDescent="0.3">
      <c r="C6" s="129"/>
      <c r="D6" s="129"/>
      <c r="E6" s="129"/>
      <c r="F6" s="129"/>
      <c r="G6" s="129"/>
      <c r="H6" s="129"/>
      <c r="I6" s="129"/>
      <c r="J6" s="122"/>
    </row>
    <row r="7" spans="1:26" ht="13" x14ac:dyDescent="0.3">
      <c r="C7" s="177"/>
      <c r="D7" s="178"/>
      <c r="E7" s="178"/>
      <c r="F7" s="178"/>
      <c r="G7" s="178"/>
      <c r="H7" s="178"/>
      <c r="I7" s="178"/>
      <c r="J7" s="122"/>
    </row>
    <row r="8" spans="1:26" s="184" customFormat="1" ht="27" customHeight="1" x14ac:dyDescent="0.3">
      <c r="A8" s="179" t="s">
        <v>126</v>
      </c>
      <c r="B8" s="180" t="s">
        <v>127</v>
      </c>
      <c r="C8" s="181"/>
      <c r="D8" s="182"/>
      <c r="E8" s="182"/>
      <c r="F8" s="182"/>
      <c r="G8" s="182"/>
      <c r="H8" s="182"/>
      <c r="I8" s="182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spans="1:26" s="184" customFormat="1" ht="27" customHeight="1" x14ac:dyDescent="0.3">
      <c r="A9" s="179" t="s">
        <v>128</v>
      </c>
      <c r="B9" s="180" t="s">
        <v>129</v>
      </c>
      <c r="C9" s="181"/>
      <c r="D9" s="182"/>
      <c r="E9" s="182"/>
      <c r="F9" s="182"/>
      <c r="G9" s="182"/>
      <c r="H9" s="182"/>
      <c r="I9" s="182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</row>
    <row r="10" spans="1:26" s="184" customFormat="1" ht="27" customHeight="1" x14ac:dyDescent="0.3">
      <c r="A10" s="179" t="s">
        <v>164</v>
      </c>
      <c r="B10" s="180" t="s">
        <v>165</v>
      </c>
      <c r="C10" s="181"/>
      <c r="D10" s="182"/>
      <c r="E10" s="182"/>
      <c r="F10" s="182"/>
      <c r="G10" s="182"/>
      <c r="H10" s="182"/>
      <c r="I10" s="182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spans="1:26" ht="13" x14ac:dyDescent="0.3">
      <c r="C11" s="177"/>
      <c r="D11" s="178"/>
      <c r="E11" s="178"/>
      <c r="F11" s="178"/>
      <c r="G11" s="178"/>
      <c r="H11" s="178"/>
      <c r="I11" s="178"/>
      <c r="J11" s="122"/>
    </row>
    <row r="12" spans="1:26" ht="12.5" x14ac:dyDescent="0.25">
      <c r="J12" s="122"/>
    </row>
    <row r="13" spans="1:26" ht="13" x14ac:dyDescent="0.3">
      <c r="A13" s="130" t="s">
        <v>136</v>
      </c>
      <c r="B13" s="130" t="s">
        <v>137</v>
      </c>
      <c r="C13" s="134" t="s">
        <v>138</v>
      </c>
      <c r="D13" s="134" t="s">
        <v>130</v>
      </c>
      <c r="J13" s="122"/>
    </row>
    <row r="14" spans="1:26" s="138" customFormat="1" ht="12.5" x14ac:dyDescent="0.25">
      <c r="A14" s="135" t="s">
        <v>167</v>
      </c>
      <c r="B14" s="135" t="s">
        <v>166</v>
      </c>
      <c r="C14" s="136">
        <v>1</v>
      </c>
      <c r="D14" s="137" t="s">
        <v>134</v>
      </c>
      <c r="J14" s="139"/>
    </row>
    <row r="15" spans="1:26" ht="12.5" x14ac:dyDescent="0.25">
      <c r="J15" s="122"/>
    </row>
    <row r="16" spans="1:26" ht="13" x14ac:dyDescent="0.3">
      <c r="A16" s="131" t="s">
        <v>131</v>
      </c>
      <c r="B16" s="132"/>
      <c r="C16" s="132"/>
      <c r="D16" s="132"/>
      <c r="E16" s="132"/>
      <c r="J16" s="122"/>
    </row>
    <row r="17" spans="1:10" ht="12.5" x14ac:dyDescent="0.25">
      <c r="A17" s="132"/>
      <c r="B17" s="132"/>
      <c r="C17" s="132"/>
      <c r="D17" s="132"/>
      <c r="E17" s="132"/>
      <c r="J17" s="122"/>
    </row>
    <row r="18" spans="1:10" ht="12.5" x14ac:dyDescent="0.25">
      <c r="A18" s="132">
        <v>1</v>
      </c>
      <c r="B18" s="133" t="s">
        <v>168</v>
      </c>
      <c r="C18" s="132"/>
      <c r="D18" s="132"/>
      <c r="E18" s="132"/>
      <c r="J18" s="122"/>
    </row>
    <row r="19" spans="1:10" ht="12.5" x14ac:dyDescent="0.25">
      <c r="A19" s="132">
        <v>2</v>
      </c>
      <c r="B19" s="133" t="s">
        <v>132</v>
      </c>
      <c r="C19" s="132"/>
      <c r="D19" s="132"/>
      <c r="E19" s="132"/>
      <c r="J19" s="122"/>
    </row>
    <row r="20" spans="1:10" ht="12.5" x14ac:dyDescent="0.25">
      <c r="A20" s="132"/>
      <c r="B20" s="133"/>
      <c r="C20" s="132"/>
      <c r="D20" s="132"/>
      <c r="E20" s="132"/>
      <c r="J20" s="122"/>
    </row>
    <row r="21" spans="1:10" ht="13" x14ac:dyDescent="0.3">
      <c r="A21" s="131" t="s">
        <v>133</v>
      </c>
      <c r="B21" s="133"/>
      <c r="C21" s="132"/>
      <c r="D21" s="132"/>
      <c r="E21" s="132"/>
      <c r="J21" s="122"/>
    </row>
    <row r="22" spans="1:10" ht="12.5" x14ac:dyDescent="0.25">
      <c r="A22" s="132">
        <v>1</v>
      </c>
      <c r="B22" s="133" t="s">
        <v>169</v>
      </c>
      <c r="C22" s="132"/>
      <c r="D22" s="132"/>
      <c r="E22" s="132"/>
      <c r="J22" s="122"/>
    </row>
    <row r="23" spans="1:10" ht="12.5" x14ac:dyDescent="0.25">
      <c r="A23" s="132">
        <v>2</v>
      </c>
      <c r="B23" s="133" t="s">
        <v>170</v>
      </c>
      <c r="C23" s="132"/>
      <c r="D23" s="132"/>
      <c r="E23" s="132"/>
      <c r="J23" s="122"/>
    </row>
    <row r="24" spans="1:10" ht="12.5" x14ac:dyDescent="0.25">
      <c r="A24" s="132">
        <v>3</v>
      </c>
      <c r="B24" s="121" t="s">
        <v>171</v>
      </c>
      <c r="C24" s="132"/>
      <c r="D24" s="132"/>
      <c r="E24" s="132"/>
      <c r="J24" s="122"/>
    </row>
    <row r="25" spans="1:10" ht="12.5" x14ac:dyDescent="0.25">
      <c r="A25" s="132">
        <v>4</v>
      </c>
      <c r="C25" s="132"/>
      <c r="D25" s="132"/>
      <c r="E25" s="132"/>
      <c r="J25" s="122"/>
    </row>
    <row r="26" spans="1:10" ht="12.5" x14ac:dyDescent="0.25">
      <c r="A26" s="132">
        <v>5</v>
      </c>
      <c r="B26" s="133"/>
      <c r="C26" s="132"/>
      <c r="D26" s="132"/>
      <c r="E26" s="132"/>
      <c r="J26" s="122"/>
    </row>
    <row r="27" spans="1:10" ht="12.5" x14ac:dyDescent="0.25">
      <c r="A27" s="132">
        <v>6</v>
      </c>
      <c r="C27" s="132"/>
      <c r="D27" s="132"/>
      <c r="E27" s="132"/>
      <c r="J27" s="122"/>
    </row>
    <row r="28" spans="1:10" ht="12.5" x14ac:dyDescent="0.25">
      <c r="J28" s="122"/>
    </row>
    <row r="29" spans="1:10" ht="12.5" x14ac:dyDescent="0.25">
      <c r="J29" s="122"/>
    </row>
    <row r="30" spans="1:10" ht="12.5" x14ac:dyDescent="0.25">
      <c r="J30" s="122"/>
    </row>
    <row r="31" spans="1:10" ht="12.5" x14ac:dyDescent="0.25">
      <c r="J31" s="122"/>
    </row>
    <row r="32" spans="1:10" ht="12.5" x14ac:dyDescent="0.25">
      <c r="J32" s="122"/>
    </row>
    <row r="33" spans="10:10" ht="12.5" x14ac:dyDescent="0.25">
      <c r="J33" s="122"/>
    </row>
    <row r="34" spans="10:10" ht="12.5" x14ac:dyDescent="0.25">
      <c r="J34" s="122"/>
    </row>
    <row r="35" spans="10:10" ht="12.5" x14ac:dyDescent="0.25">
      <c r="J35" s="122"/>
    </row>
    <row r="36" spans="10:10" ht="12.5" x14ac:dyDescent="0.25">
      <c r="J36" s="122"/>
    </row>
    <row r="37" spans="10:10" ht="12.5" x14ac:dyDescent="0.25">
      <c r="J37" s="122"/>
    </row>
    <row r="38" spans="10:10" ht="12.5" x14ac:dyDescent="0.25">
      <c r="J38" s="122"/>
    </row>
    <row r="39" spans="10:10" ht="12.5" x14ac:dyDescent="0.25">
      <c r="J39" s="122"/>
    </row>
    <row r="40" spans="10:10" ht="12.5" x14ac:dyDescent="0.25">
      <c r="J40" s="122"/>
    </row>
    <row r="41" spans="10:10" ht="12.5" x14ac:dyDescent="0.25">
      <c r="J41" s="122"/>
    </row>
    <row r="42" spans="10:10" ht="12.5" x14ac:dyDescent="0.25">
      <c r="J42" s="122"/>
    </row>
    <row r="43" spans="10:10" ht="12.5" x14ac:dyDescent="0.25">
      <c r="J43" s="122"/>
    </row>
    <row r="44" spans="10:10" ht="12.5" x14ac:dyDescent="0.25">
      <c r="J44" s="122"/>
    </row>
    <row r="45" spans="10:10" ht="12.5" x14ac:dyDescent="0.25">
      <c r="J45" s="122"/>
    </row>
    <row r="46" spans="10:10" ht="12.5" x14ac:dyDescent="0.25">
      <c r="J46" s="122"/>
    </row>
    <row r="47" spans="10:10" ht="12.5" x14ac:dyDescent="0.25">
      <c r="J47" s="122"/>
    </row>
    <row r="48" spans="10:10" ht="12.5" x14ac:dyDescent="0.25">
      <c r="J48" s="122"/>
    </row>
    <row r="49" spans="10:10" ht="12.5" x14ac:dyDescent="0.25">
      <c r="J49" s="122"/>
    </row>
    <row r="50" spans="10:10" ht="12.5" x14ac:dyDescent="0.25">
      <c r="J50" s="122"/>
    </row>
    <row r="51" spans="10:10" ht="12.5" x14ac:dyDescent="0.25">
      <c r="J51" s="122"/>
    </row>
    <row r="52" spans="10:10" ht="12.5" x14ac:dyDescent="0.25">
      <c r="J52" s="122"/>
    </row>
    <row r="53" spans="10:10" ht="12.5" x14ac:dyDescent="0.25">
      <c r="J53" s="122"/>
    </row>
    <row r="54" spans="10:10" ht="12.5" x14ac:dyDescent="0.25">
      <c r="J54" s="122"/>
    </row>
    <row r="55" spans="10:10" ht="12.5" x14ac:dyDescent="0.25">
      <c r="J55" s="122"/>
    </row>
    <row r="56" spans="10:10" ht="12.5" x14ac:dyDescent="0.25">
      <c r="J56" s="122"/>
    </row>
    <row r="57" spans="10:10" ht="12.5" x14ac:dyDescent="0.25">
      <c r="J57" s="122"/>
    </row>
    <row r="58" spans="10:10" ht="12.5" x14ac:dyDescent="0.25">
      <c r="J58" s="122"/>
    </row>
    <row r="59" spans="10:10" ht="12.5" x14ac:dyDescent="0.25">
      <c r="J59" s="122"/>
    </row>
    <row r="60" spans="10:10" ht="12.5" x14ac:dyDescent="0.25">
      <c r="J60" s="122"/>
    </row>
    <row r="61" spans="10:10" ht="12.5" x14ac:dyDescent="0.25">
      <c r="J61" s="122"/>
    </row>
    <row r="62" spans="10:10" ht="12.5" x14ac:dyDescent="0.25">
      <c r="J62" s="122"/>
    </row>
    <row r="63" spans="10:10" ht="12.5" x14ac:dyDescent="0.25">
      <c r="J63" s="122"/>
    </row>
    <row r="64" spans="10:10" ht="12.5" x14ac:dyDescent="0.25">
      <c r="J64" s="122"/>
    </row>
    <row r="65" spans="10:10" ht="12.5" x14ac:dyDescent="0.25">
      <c r="J65" s="122"/>
    </row>
    <row r="66" spans="10:10" ht="12.5" x14ac:dyDescent="0.25">
      <c r="J66" s="122"/>
    </row>
    <row r="67" spans="10:10" ht="12.5" x14ac:dyDescent="0.25">
      <c r="J67" s="122"/>
    </row>
    <row r="68" spans="10:10" ht="12.5" x14ac:dyDescent="0.25">
      <c r="J68" s="122"/>
    </row>
    <row r="69" spans="10:10" ht="12.5" x14ac:dyDescent="0.25">
      <c r="J69" s="122"/>
    </row>
    <row r="70" spans="10:10" ht="12.5" x14ac:dyDescent="0.25">
      <c r="J70" s="122"/>
    </row>
    <row r="71" spans="10:10" ht="12.5" x14ac:dyDescent="0.25">
      <c r="J71" s="122"/>
    </row>
    <row r="72" spans="10:10" ht="12.5" x14ac:dyDescent="0.25">
      <c r="J72" s="122"/>
    </row>
    <row r="73" spans="10:10" ht="12.5" x14ac:dyDescent="0.25">
      <c r="J73" s="122"/>
    </row>
    <row r="74" spans="10:10" ht="12.5" x14ac:dyDescent="0.25">
      <c r="J74" s="122"/>
    </row>
    <row r="75" spans="10:10" ht="12.5" x14ac:dyDescent="0.25">
      <c r="J75" s="122"/>
    </row>
    <row r="76" spans="10:10" ht="12.5" x14ac:dyDescent="0.25">
      <c r="J76" s="122"/>
    </row>
    <row r="77" spans="10:10" ht="12.5" x14ac:dyDescent="0.25">
      <c r="J77" s="122"/>
    </row>
    <row r="78" spans="10:10" ht="12.5" x14ac:dyDescent="0.25">
      <c r="J78" s="122"/>
    </row>
    <row r="79" spans="10:10" ht="12.5" x14ac:dyDescent="0.25">
      <c r="J79" s="122"/>
    </row>
    <row r="80" spans="10:10" ht="12.5" x14ac:dyDescent="0.25">
      <c r="J80" s="122"/>
    </row>
    <row r="81" spans="10:10" ht="12.5" x14ac:dyDescent="0.25">
      <c r="J81" s="122"/>
    </row>
    <row r="82" spans="10:10" ht="12.5" x14ac:dyDescent="0.25">
      <c r="J82" s="122"/>
    </row>
    <row r="83" spans="10:10" ht="12.5" x14ac:dyDescent="0.25">
      <c r="J83" s="122"/>
    </row>
    <row r="84" spans="10:10" ht="12.5" x14ac:dyDescent="0.25">
      <c r="J84" s="122"/>
    </row>
    <row r="85" spans="10:10" ht="12.5" x14ac:dyDescent="0.25">
      <c r="J85" s="122"/>
    </row>
    <row r="86" spans="10:10" ht="12.5" x14ac:dyDescent="0.25">
      <c r="J86" s="122"/>
    </row>
    <row r="87" spans="10:10" ht="12.5" x14ac:dyDescent="0.25">
      <c r="J87" s="122"/>
    </row>
    <row r="88" spans="10:10" ht="12.5" x14ac:dyDescent="0.25">
      <c r="J88" s="122"/>
    </row>
    <row r="89" spans="10:10" ht="12.5" x14ac:dyDescent="0.25">
      <c r="J89" s="122"/>
    </row>
    <row r="90" spans="10:10" ht="12.5" x14ac:dyDescent="0.25">
      <c r="J90" s="122"/>
    </row>
    <row r="91" spans="10:10" ht="12.5" x14ac:dyDescent="0.25">
      <c r="J91" s="122"/>
    </row>
    <row r="92" spans="10:10" ht="12.5" x14ac:dyDescent="0.25">
      <c r="J92" s="122"/>
    </row>
    <row r="93" spans="10:10" ht="12.5" x14ac:dyDescent="0.25">
      <c r="J93" s="122"/>
    </row>
    <row r="94" spans="10:10" ht="12.5" x14ac:dyDescent="0.25">
      <c r="J94" s="122"/>
    </row>
    <row r="95" spans="10:10" ht="12.5" x14ac:dyDescent="0.25">
      <c r="J95" s="122"/>
    </row>
    <row r="96" spans="10:10" ht="12.5" x14ac:dyDescent="0.25">
      <c r="J96" s="122"/>
    </row>
    <row r="97" spans="10:10" ht="12.5" x14ac:dyDescent="0.25">
      <c r="J97" s="122"/>
    </row>
    <row r="98" spans="10:10" ht="12.5" x14ac:dyDescent="0.25">
      <c r="J98" s="122"/>
    </row>
    <row r="99" spans="10:10" ht="12.5" x14ac:dyDescent="0.25">
      <c r="J99" s="122"/>
    </row>
    <row r="100" spans="10:10" ht="12.5" x14ac:dyDescent="0.25">
      <c r="J100" s="122"/>
    </row>
    <row r="101" spans="10:10" ht="12.5" x14ac:dyDescent="0.25">
      <c r="J101" s="122"/>
    </row>
    <row r="102" spans="10:10" ht="12.5" x14ac:dyDescent="0.25">
      <c r="J102" s="122"/>
    </row>
    <row r="103" spans="10:10" ht="12.5" x14ac:dyDescent="0.25">
      <c r="J103" s="122"/>
    </row>
    <row r="104" spans="10:10" ht="12.5" x14ac:dyDescent="0.25">
      <c r="J104" s="122"/>
    </row>
    <row r="105" spans="10:10" ht="12.5" x14ac:dyDescent="0.25">
      <c r="J105" s="122"/>
    </row>
    <row r="106" spans="10:10" ht="12.5" x14ac:dyDescent="0.25">
      <c r="J106" s="122"/>
    </row>
    <row r="107" spans="10:10" ht="12.5" x14ac:dyDescent="0.25">
      <c r="J107" s="122"/>
    </row>
    <row r="108" spans="10:10" ht="12.5" x14ac:dyDescent="0.25">
      <c r="J108" s="122"/>
    </row>
    <row r="109" spans="10:10" ht="12.5" x14ac:dyDescent="0.25">
      <c r="J109" s="122"/>
    </row>
    <row r="110" spans="10:10" ht="12.5" x14ac:dyDescent="0.25">
      <c r="J110" s="122"/>
    </row>
    <row r="111" spans="10:10" ht="12.5" x14ac:dyDescent="0.25">
      <c r="J111" s="122"/>
    </row>
    <row r="112" spans="10:10" ht="12.5" x14ac:dyDescent="0.25">
      <c r="J112" s="122"/>
    </row>
    <row r="113" spans="10:10" ht="12.5" x14ac:dyDescent="0.25">
      <c r="J113" s="122"/>
    </row>
    <row r="114" spans="10:10" ht="12.5" x14ac:dyDescent="0.25">
      <c r="J114" s="122"/>
    </row>
    <row r="115" spans="10:10" ht="12.5" x14ac:dyDescent="0.25">
      <c r="J115" s="122"/>
    </row>
    <row r="116" spans="10:10" ht="12.5" x14ac:dyDescent="0.25">
      <c r="J116" s="122"/>
    </row>
    <row r="117" spans="10:10" ht="12.5" x14ac:dyDescent="0.25">
      <c r="J117" s="122"/>
    </row>
    <row r="118" spans="10:10" ht="12.5" x14ac:dyDescent="0.25">
      <c r="J118" s="122"/>
    </row>
    <row r="119" spans="10:10" ht="12.5" x14ac:dyDescent="0.25">
      <c r="J119" s="122"/>
    </row>
    <row r="120" spans="10:10" ht="12.5" x14ac:dyDescent="0.25">
      <c r="J120" s="122"/>
    </row>
    <row r="121" spans="10:10" ht="12.5" x14ac:dyDescent="0.25">
      <c r="J121" s="122"/>
    </row>
    <row r="122" spans="10:10" ht="12.5" x14ac:dyDescent="0.25">
      <c r="J122" s="122"/>
    </row>
    <row r="123" spans="10:10" ht="12.5" x14ac:dyDescent="0.25">
      <c r="J123" s="122"/>
    </row>
    <row r="124" spans="10:10" ht="12.5" x14ac:dyDescent="0.25">
      <c r="J124" s="122"/>
    </row>
    <row r="125" spans="10:10" ht="12.5" x14ac:dyDescent="0.25">
      <c r="J125" s="122"/>
    </row>
    <row r="126" spans="10:10" ht="12.5" x14ac:dyDescent="0.25">
      <c r="J126" s="122"/>
    </row>
    <row r="127" spans="10:10" ht="12.5" x14ac:dyDescent="0.25">
      <c r="J127" s="122"/>
    </row>
    <row r="128" spans="10:10" ht="12.5" x14ac:dyDescent="0.25">
      <c r="J128" s="122"/>
    </row>
    <row r="129" spans="10:10" ht="12.5" x14ac:dyDescent="0.25">
      <c r="J129" s="122"/>
    </row>
    <row r="130" spans="10:10" ht="12.5" x14ac:dyDescent="0.25">
      <c r="J130" s="122"/>
    </row>
    <row r="131" spans="10:10" ht="12.5" x14ac:dyDescent="0.25">
      <c r="J131" s="122"/>
    </row>
    <row r="132" spans="10:10" ht="12.5" x14ac:dyDescent="0.25">
      <c r="J132" s="122"/>
    </row>
    <row r="133" spans="10:10" ht="12.5" x14ac:dyDescent="0.25">
      <c r="J133" s="122"/>
    </row>
    <row r="134" spans="10:10" ht="12.5" x14ac:dyDescent="0.25">
      <c r="J134" s="122"/>
    </row>
    <row r="135" spans="10:10" ht="12.5" x14ac:dyDescent="0.25">
      <c r="J135" s="122"/>
    </row>
    <row r="136" spans="10:10" ht="12.5" x14ac:dyDescent="0.25">
      <c r="J136" s="122"/>
    </row>
    <row r="137" spans="10:10" ht="12.5" x14ac:dyDescent="0.25">
      <c r="J137" s="122"/>
    </row>
    <row r="138" spans="10:10" ht="12.5" x14ac:dyDescent="0.25">
      <c r="J138" s="122"/>
    </row>
    <row r="139" spans="10:10" ht="12.5" x14ac:dyDescent="0.25">
      <c r="J139" s="122"/>
    </row>
    <row r="140" spans="10:10" ht="12.5" x14ac:dyDescent="0.25">
      <c r="J140" s="122"/>
    </row>
    <row r="141" spans="10:10" ht="12.5" x14ac:dyDescent="0.25">
      <c r="J141" s="122"/>
    </row>
    <row r="142" spans="10:10" ht="12.5" x14ac:dyDescent="0.25">
      <c r="J142" s="122"/>
    </row>
    <row r="143" spans="10:10" ht="12.5" x14ac:dyDescent="0.25">
      <c r="J143" s="122"/>
    </row>
    <row r="144" spans="10:10" ht="12.5" x14ac:dyDescent="0.25">
      <c r="J144" s="122"/>
    </row>
    <row r="145" spans="10:10" ht="12.5" x14ac:dyDescent="0.25">
      <c r="J145" s="122"/>
    </row>
    <row r="146" spans="10:10" ht="12.5" x14ac:dyDescent="0.25">
      <c r="J146" s="122"/>
    </row>
    <row r="147" spans="10:10" ht="12.5" x14ac:dyDescent="0.25">
      <c r="J147" s="122"/>
    </row>
    <row r="148" spans="10:10" ht="12.5" x14ac:dyDescent="0.25">
      <c r="J148" s="122"/>
    </row>
    <row r="149" spans="10:10" ht="12.5" x14ac:dyDescent="0.25">
      <c r="J149" s="122"/>
    </row>
    <row r="150" spans="10:10" ht="12.5" x14ac:dyDescent="0.25">
      <c r="J150" s="122"/>
    </row>
    <row r="151" spans="10:10" ht="12.5" x14ac:dyDescent="0.25">
      <c r="J151" s="122"/>
    </row>
    <row r="152" spans="10:10" ht="12.5" x14ac:dyDescent="0.25">
      <c r="J152" s="122"/>
    </row>
    <row r="153" spans="10:10" ht="12.5" x14ac:dyDescent="0.25">
      <c r="J153" s="122"/>
    </row>
    <row r="154" spans="10:10" ht="12.5" x14ac:dyDescent="0.25">
      <c r="J154" s="122"/>
    </row>
    <row r="155" spans="10:10" ht="12.5" x14ac:dyDescent="0.25">
      <c r="J155" s="122"/>
    </row>
    <row r="156" spans="10:10" ht="12.5" x14ac:dyDescent="0.25">
      <c r="J156" s="122"/>
    </row>
    <row r="157" spans="10:10" ht="12.5" x14ac:dyDescent="0.25">
      <c r="J157" s="122"/>
    </row>
    <row r="158" spans="10:10" ht="12.5" x14ac:dyDescent="0.25">
      <c r="J158" s="122"/>
    </row>
    <row r="159" spans="10:10" ht="12.5" x14ac:dyDescent="0.25">
      <c r="J159" s="122"/>
    </row>
    <row r="160" spans="10:10" ht="12.5" x14ac:dyDescent="0.25">
      <c r="J160" s="122"/>
    </row>
    <row r="161" spans="10:10" ht="12.5" x14ac:dyDescent="0.25">
      <c r="J161" s="122"/>
    </row>
    <row r="162" spans="10:10" ht="12.5" x14ac:dyDescent="0.25">
      <c r="J162" s="122"/>
    </row>
    <row r="163" spans="10:10" ht="12.5" x14ac:dyDescent="0.25">
      <c r="J163" s="122"/>
    </row>
    <row r="164" spans="10:10" ht="12.5" x14ac:dyDescent="0.25">
      <c r="J164" s="122"/>
    </row>
    <row r="165" spans="10:10" ht="12.5" x14ac:dyDescent="0.25">
      <c r="J165" s="122"/>
    </row>
    <row r="166" spans="10:10" ht="12.5" x14ac:dyDescent="0.25">
      <c r="J166" s="122"/>
    </row>
    <row r="167" spans="10:10" ht="12.5" x14ac:dyDescent="0.25">
      <c r="J167" s="122"/>
    </row>
    <row r="168" spans="10:10" ht="12.5" x14ac:dyDescent="0.25">
      <c r="J168" s="122"/>
    </row>
    <row r="169" spans="10:10" ht="12.5" x14ac:dyDescent="0.25">
      <c r="J169" s="122"/>
    </row>
    <row r="170" spans="10:10" ht="12.5" x14ac:dyDescent="0.25">
      <c r="J170" s="122"/>
    </row>
    <row r="171" spans="10:10" ht="12.5" x14ac:dyDescent="0.25">
      <c r="J171" s="122"/>
    </row>
    <row r="172" spans="10:10" ht="12.5" x14ac:dyDescent="0.25">
      <c r="J172" s="122"/>
    </row>
    <row r="173" spans="10:10" ht="12.5" x14ac:dyDescent="0.25">
      <c r="J173" s="122"/>
    </row>
    <row r="174" spans="10:10" ht="12.5" x14ac:dyDescent="0.25">
      <c r="J174" s="122"/>
    </row>
    <row r="175" spans="10:10" ht="12.5" x14ac:dyDescent="0.25">
      <c r="J175" s="122"/>
    </row>
    <row r="176" spans="10:10" ht="12.5" x14ac:dyDescent="0.25">
      <c r="J176" s="122"/>
    </row>
    <row r="177" spans="10:10" ht="12.5" x14ac:dyDescent="0.25">
      <c r="J177" s="122"/>
    </row>
    <row r="178" spans="10:10" ht="12.5" x14ac:dyDescent="0.25">
      <c r="J178" s="122"/>
    </row>
    <row r="179" spans="10:10" ht="12.5" x14ac:dyDescent="0.25">
      <c r="J179" s="122"/>
    </row>
    <row r="180" spans="10:10" ht="12.5" x14ac:dyDescent="0.25">
      <c r="J180" s="122"/>
    </row>
    <row r="181" spans="10:10" ht="12.5" x14ac:dyDescent="0.25">
      <c r="J181" s="122"/>
    </row>
    <row r="182" spans="10:10" ht="12.5" x14ac:dyDescent="0.25">
      <c r="J182" s="122"/>
    </row>
    <row r="183" spans="10:10" ht="12.5" x14ac:dyDescent="0.25">
      <c r="J183" s="122"/>
    </row>
    <row r="184" spans="10:10" ht="12.5" x14ac:dyDescent="0.25">
      <c r="J184" s="122"/>
    </row>
    <row r="185" spans="10:10" ht="12.5" x14ac:dyDescent="0.25">
      <c r="J185" s="122"/>
    </row>
    <row r="186" spans="10:10" ht="12.5" x14ac:dyDescent="0.25">
      <c r="J186" s="122"/>
    </row>
    <row r="187" spans="10:10" ht="12.5" x14ac:dyDescent="0.25">
      <c r="J187" s="122"/>
    </row>
    <row r="188" spans="10:10" ht="12.5" x14ac:dyDescent="0.25">
      <c r="J188" s="122"/>
    </row>
    <row r="189" spans="10:10" ht="12.5" x14ac:dyDescent="0.25">
      <c r="J189" s="122"/>
    </row>
    <row r="190" spans="10:10" ht="12.5" x14ac:dyDescent="0.25">
      <c r="J190" s="122"/>
    </row>
    <row r="191" spans="10:10" ht="12.5" x14ac:dyDescent="0.25">
      <c r="J191" s="122"/>
    </row>
    <row r="192" spans="10:10" ht="12.5" x14ac:dyDescent="0.25">
      <c r="J192" s="122"/>
    </row>
    <row r="193" spans="10:10" ht="12.5" x14ac:dyDescent="0.25">
      <c r="J193" s="122"/>
    </row>
    <row r="194" spans="10:10" ht="12.5" x14ac:dyDescent="0.25">
      <c r="J194" s="122"/>
    </row>
    <row r="195" spans="10:10" ht="12.5" x14ac:dyDescent="0.25">
      <c r="J195" s="122"/>
    </row>
    <row r="196" spans="10:10" ht="12.5" x14ac:dyDescent="0.25">
      <c r="J196" s="122"/>
    </row>
    <row r="197" spans="10:10" ht="12.5" x14ac:dyDescent="0.25">
      <c r="J197" s="122"/>
    </row>
    <row r="198" spans="10:10" ht="12.5" x14ac:dyDescent="0.25">
      <c r="J198" s="122"/>
    </row>
    <row r="199" spans="10:10" ht="12.5" x14ac:dyDescent="0.25">
      <c r="J199" s="122"/>
    </row>
    <row r="200" spans="10:10" ht="12.5" x14ac:dyDescent="0.25">
      <c r="J200" s="122"/>
    </row>
    <row r="201" spans="10:10" ht="12.5" x14ac:dyDescent="0.25">
      <c r="J201" s="122"/>
    </row>
    <row r="202" spans="10:10" ht="12.5" x14ac:dyDescent="0.25">
      <c r="J202" s="122"/>
    </row>
    <row r="203" spans="10:10" ht="12.5" x14ac:dyDescent="0.25">
      <c r="J203" s="122"/>
    </row>
    <row r="204" spans="10:10" ht="12.5" x14ac:dyDescent="0.25">
      <c r="J204" s="122"/>
    </row>
    <row r="205" spans="10:10" ht="12.5" x14ac:dyDescent="0.25">
      <c r="J205" s="122"/>
    </row>
    <row r="206" spans="10:10" ht="12.5" x14ac:dyDescent="0.25">
      <c r="J206" s="122"/>
    </row>
    <row r="207" spans="10:10" ht="12.5" x14ac:dyDescent="0.25">
      <c r="J207" s="122"/>
    </row>
    <row r="208" spans="10:10" ht="12.5" x14ac:dyDescent="0.25">
      <c r="J208" s="122"/>
    </row>
    <row r="209" spans="10:10" ht="12.5" x14ac:dyDescent="0.25">
      <c r="J209" s="122"/>
    </row>
    <row r="210" spans="10:10" ht="12.5" x14ac:dyDescent="0.25">
      <c r="J210" s="122"/>
    </row>
    <row r="211" spans="10:10" ht="12.5" x14ac:dyDescent="0.25">
      <c r="J211" s="122"/>
    </row>
    <row r="212" spans="10:10" ht="12.5" x14ac:dyDescent="0.25">
      <c r="J212" s="122"/>
    </row>
    <row r="213" spans="10:10" ht="12.5" x14ac:dyDescent="0.25">
      <c r="J213" s="122"/>
    </row>
    <row r="214" spans="10:10" ht="12.5" x14ac:dyDescent="0.25">
      <c r="J214" s="122"/>
    </row>
    <row r="215" spans="10:10" ht="12.5" x14ac:dyDescent="0.25">
      <c r="J215" s="122"/>
    </row>
    <row r="216" spans="10:10" ht="12.5" x14ac:dyDescent="0.25">
      <c r="J216" s="122"/>
    </row>
    <row r="217" spans="10:10" ht="12.5" x14ac:dyDescent="0.25">
      <c r="J217" s="122"/>
    </row>
    <row r="218" spans="10:10" ht="12.5" x14ac:dyDescent="0.25">
      <c r="J218" s="122"/>
    </row>
    <row r="219" spans="10:10" ht="12.5" x14ac:dyDescent="0.25">
      <c r="J219" s="122"/>
    </row>
    <row r="220" spans="10:10" ht="12.5" x14ac:dyDescent="0.25">
      <c r="J220" s="122"/>
    </row>
    <row r="221" spans="10:10" ht="12.5" x14ac:dyDescent="0.25">
      <c r="J221" s="122"/>
    </row>
    <row r="222" spans="10:10" ht="12.5" x14ac:dyDescent="0.25">
      <c r="J222" s="122"/>
    </row>
    <row r="223" spans="10:10" ht="12.5" x14ac:dyDescent="0.25">
      <c r="J223" s="122"/>
    </row>
    <row r="224" spans="10:10" ht="12.5" x14ac:dyDescent="0.25">
      <c r="J224" s="122"/>
    </row>
    <row r="225" spans="10:10" ht="12.5" x14ac:dyDescent="0.25">
      <c r="J225" s="122"/>
    </row>
    <row r="226" spans="10:10" ht="12.5" x14ac:dyDescent="0.25">
      <c r="J226" s="122"/>
    </row>
    <row r="227" spans="10:10" ht="12.5" x14ac:dyDescent="0.25">
      <c r="J227" s="122"/>
    </row>
    <row r="228" spans="10:10" ht="12.5" x14ac:dyDescent="0.25">
      <c r="J228" s="122"/>
    </row>
    <row r="229" spans="10:10" ht="12.5" x14ac:dyDescent="0.25">
      <c r="J229" s="122"/>
    </row>
    <row r="230" spans="10:10" ht="12.5" x14ac:dyDescent="0.25">
      <c r="J230" s="122"/>
    </row>
    <row r="231" spans="10:10" ht="12.5" x14ac:dyDescent="0.25">
      <c r="J231" s="122"/>
    </row>
    <row r="232" spans="10:10" ht="12.5" x14ac:dyDescent="0.25">
      <c r="J232" s="122"/>
    </row>
    <row r="233" spans="10:10" ht="12.5" x14ac:dyDescent="0.25">
      <c r="J233" s="122"/>
    </row>
    <row r="234" spans="10:10" ht="12.5" x14ac:dyDescent="0.25">
      <c r="J234" s="122"/>
    </row>
    <row r="235" spans="10:10" ht="12.5" x14ac:dyDescent="0.25">
      <c r="J235" s="122"/>
    </row>
    <row r="236" spans="10:10" ht="12.5" x14ac:dyDescent="0.25">
      <c r="J236" s="122"/>
    </row>
    <row r="237" spans="10:10" ht="12.5" x14ac:dyDescent="0.25">
      <c r="J237" s="122"/>
    </row>
    <row r="238" spans="10:10" ht="12.5" x14ac:dyDescent="0.25">
      <c r="J238" s="122"/>
    </row>
    <row r="239" spans="10:10" ht="12.5" x14ac:dyDescent="0.25">
      <c r="J239" s="122"/>
    </row>
    <row r="240" spans="10:10" ht="12.5" x14ac:dyDescent="0.25">
      <c r="J240" s="122"/>
    </row>
    <row r="241" spans="10:10" ht="12.5" x14ac:dyDescent="0.25">
      <c r="J241" s="122"/>
    </row>
    <row r="242" spans="10:10" ht="12.5" x14ac:dyDescent="0.25">
      <c r="J242" s="122"/>
    </row>
    <row r="243" spans="10:10" ht="12.5" x14ac:dyDescent="0.25">
      <c r="J243" s="122"/>
    </row>
    <row r="244" spans="10:10" ht="12.5" x14ac:dyDescent="0.25">
      <c r="J244" s="122"/>
    </row>
    <row r="245" spans="10:10" ht="12.5" x14ac:dyDescent="0.25">
      <c r="J245" s="122"/>
    </row>
    <row r="246" spans="10:10" ht="12.5" x14ac:dyDescent="0.25">
      <c r="J246" s="122"/>
    </row>
    <row r="247" spans="10:10" ht="12.5" x14ac:dyDescent="0.25">
      <c r="J247" s="122"/>
    </row>
    <row r="248" spans="10:10" ht="12.5" x14ac:dyDescent="0.25">
      <c r="J248" s="122"/>
    </row>
    <row r="249" spans="10:10" ht="12.5" x14ac:dyDescent="0.25">
      <c r="J249" s="122"/>
    </row>
    <row r="250" spans="10:10" ht="12.5" x14ac:dyDescent="0.25">
      <c r="J250" s="122"/>
    </row>
    <row r="251" spans="10:10" ht="12.5" x14ac:dyDescent="0.25">
      <c r="J251" s="122"/>
    </row>
    <row r="252" spans="10:10" ht="12.5" x14ac:dyDescent="0.25">
      <c r="J252" s="122"/>
    </row>
    <row r="253" spans="10:10" ht="12.5" x14ac:dyDescent="0.25">
      <c r="J253" s="122"/>
    </row>
    <row r="254" spans="10:10" ht="12.5" x14ac:dyDescent="0.25">
      <c r="J254" s="122"/>
    </row>
    <row r="255" spans="10:10" ht="12.5" x14ac:dyDescent="0.25">
      <c r="J255" s="122"/>
    </row>
    <row r="256" spans="10:10" ht="12.5" x14ac:dyDescent="0.25">
      <c r="J256" s="122"/>
    </row>
    <row r="257" spans="10:10" ht="12.5" x14ac:dyDescent="0.25">
      <c r="J257" s="122"/>
    </row>
    <row r="258" spans="10:10" ht="12.5" x14ac:dyDescent="0.25">
      <c r="J258" s="122"/>
    </row>
    <row r="259" spans="10:10" ht="12.5" x14ac:dyDescent="0.25">
      <c r="J259" s="122"/>
    </row>
    <row r="260" spans="10:10" ht="12.5" x14ac:dyDescent="0.25">
      <c r="J260" s="122"/>
    </row>
    <row r="261" spans="10:10" ht="12.5" x14ac:dyDescent="0.25">
      <c r="J261" s="122"/>
    </row>
    <row r="262" spans="10:10" ht="12.5" x14ac:dyDescent="0.25">
      <c r="J262" s="122"/>
    </row>
    <row r="263" spans="10:10" ht="12.5" x14ac:dyDescent="0.25">
      <c r="J263" s="122"/>
    </row>
    <row r="264" spans="10:10" ht="12.5" x14ac:dyDescent="0.25">
      <c r="J264" s="122"/>
    </row>
    <row r="265" spans="10:10" ht="12.5" x14ac:dyDescent="0.25">
      <c r="J265" s="122"/>
    </row>
    <row r="266" spans="10:10" ht="12.5" x14ac:dyDescent="0.25">
      <c r="J266" s="122"/>
    </row>
    <row r="267" spans="10:10" ht="12.5" x14ac:dyDescent="0.25">
      <c r="J267" s="122"/>
    </row>
    <row r="268" spans="10:10" ht="12.5" x14ac:dyDescent="0.25">
      <c r="J268" s="122"/>
    </row>
    <row r="269" spans="10:10" ht="12.5" x14ac:dyDescent="0.25">
      <c r="J269" s="122"/>
    </row>
    <row r="270" spans="10:10" ht="12.5" x14ac:dyDescent="0.25">
      <c r="J270" s="122"/>
    </row>
    <row r="271" spans="10:10" ht="12.5" x14ac:dyDescent="0.25">
      <c r="J271" s="122"/>
    </row>
    <row r="272" spans="10:10" ht="12.5" x14ac:dyDescent="0.25">
      <c r="J272" s="122"/>
    </row>
    <row r="273" spans="10:10" ht="12.5" x14ac:dyDescent="0.25">
      <c r="J273" s="122"/>
    </row>
    <row r="274" spans="10:10" ht="12.5" x14ac:dyDescent="0.25">
      <c r="J274" s="122"/>
    </row>
    <row r="275" spans="10:10" ht="12.5" x14ac:dyDescent="0.25">
      <c r="J275" s="122"/>
    </row>
    <row r="276" spans="10:10" ht="12.5" x14ac:dyDescent="0.25">
      <c r="J276" s="122"/>
    </row>
    <row r="277" spans="10:10" ht="12.5" x14ac:dyDescent="0.25">
      <c r="J277" s="122"/>
    </row>
    <row r="278" spans="10:10" ht="12.5" x14ac:dyDescent="0.25">
      <c r="J278" s="122"/>
    </row>
    <row r="279" spans="10:10" ht="12.5" x14ac:dyDescent="0.25">
      <c r="J279" s="122"/>
    </row>
    <row r="280" spans="10:10" ht="12.5" x14ac:dyDescent="0.25">
      <c r="J280" s="122"/>
    </row>
    <row r="281" spans="10:10" ht="12.5" x14ac:dyDescent="0.25">
      <c r="J281" s="122"/>
    </row>
    <row r="282" spans="10:10" ht="12.5" x14ac:dyDescent="0.25">
      <c r="J282" s="122"/>
    </row>
    <row r="283" spans="10:10" ht="12.5" x14ac:dyDescent="0.25">
      <c r="J283" s="122"/>
    </row>
    <row r="284" spans="10:10" ht="12.5" x14ac:dyDescent="0.25">
      <c r="J284" s="122"/>
    </row>
    <row r="285" spans="10:10" ht="12.5" x14ac:dyDescent="0.25">
      <c r="J285" s="122"/>
    </row>
    <row r="286" spans="10:10" ht="12.5" x14ac:dyDescent="0.25">
      <c r="J286" s="122"/>
    </row>
    <row r="287" spans="10:10" ht="12.5" x14ac:dyDescent="0.25">
      <c r="J287" s="122"/>
    </row>
    <row r="288" spans="10:10" ht="12.5" x14ac:dyDescent="0.25">
      <c r="J288" s="122"/>
    </row>
    <row r="289" spans="10:10" ht="12.5" x14ac:dyDescent="0.25">
      <c r="J289" s="122"/>
    </row>
    <row r="290" spans="10:10" ht="12.5" x14ac:dyDescent="0.25">
      <c r="J290" s="122"/>
    </row>
    <row r="291" spans="10:10" ht="12.5" x14ac:dyDescent="0.25">
      <c r="J291" s="122"/>
    </row>
    <row r="292" spans="10:10" ht="12.5" x14ac:dyDescent="0.25">
      <c r="J292" s="122"/>
    </row>
    <row r="293" spans="10:10" ht="12.5" x14ac:dyDescent="0.25">
      <c r="J293" s="122"/>
    </row>
    <row r="294" spans="10:10" ht="12.5" x14ac:dyDescent="0.25">
      <c r="J294" s="122"/>
    </row>
    <row r="295" spans="10:10" ht="12.5" x14ac:dyDescent="0.25">
      <c r="J295" s="122"/>
    </row>
    <row r="296" spans="10:10" ht="12.5" x14ac:dyDescent="0.25">
      <c r="J296" s="122"/>
    </row>
    <row r="297" spans="10:10" ht="12.5" x14ac:dyDescent="0.25">
      <c r="J297" s="122"/>
    </row>
    <row r="298" spans="10:10" ht="12.5" x14ac:dyDescent="0.25">
      <c r="J298" s="122"/>
    </row>
    <row r="299" spans="10:10" ht="12.5" x14ac:dyDescent="0.25">
      <c r="J299" s="122"/>
    </row>
    <row r="300" spans="10:10" ht="12.5" x14ac:dyDescent="0.25">
      <c r="J300" s="122"/>
    </row>
    <row r="301" spans="10:10" ht="12.5" x14ac:dyDescent="0.25">
      <c r="J301" s="122"/>
    </row>
    <row r="302" spans="10:10" ht="12.5" x14ac:dyDescent="0.25">
      <c r="J302" s="122"/>
    </row>
    <row r="303" spans="10:10" ht="12.5" x14ac:dyDescent="0.25">
      <c r="J303" s="122"/>
    </row>
    <row r="304" spans="10:10" ht="12.5" x14ac:dyDescent="0.25">
      <c r="J304" s="122"/>
    </row>
    <row r="305" spans="10:10" ht="12.5" x14ac:dyDescent="0.25">
      <c r="J305" s="122"/>
    </row>
    <row r="306" spans="10:10" ht="12.5" x14ac:dyDescent="0.25">
      <c r="J306" s="122"/>
    </row>
    <row r="307" spans="10:10" ht="12.5" x14ac:dyDescent="0.25">
      <c r="J307" s="122"/>
    </row>
    <row r="308" spans="10:10" ht="12.5" x14ac:dyDescent="0.25">
      <c r="J308" s="122"/>
    </row>
    <row r="309" spans="10:10" ht="12.5" x14ac:dyDescent="0.25">
      <c r="J309" s="122"/>
    </row>
    <row r="310" spans="10:10" ht="12.5" x14ac:dyDescent="0.25">
      <c r="J310" s="122"/>
    </row>
    <row r="311" spans="10:10" ht="12.5" x14ac:dyDescent="0.25">
      <c r="J311" s="122"/>
    </row>
    <row r="312" spans="10:10" ht="12.5" x14ac:dyDescent="0.25">
      <c r="J312" s="122"/>
    </row>
    <row r="313" spans="10:10" ht="12.5" x14ac:dyDescent="0.25">
      <c r="J313" s="122"/>
    </row>
    <row r="314" spans="10:10" ht="12.5" x14ac:dyDescent="0.25">
      <c r="J314" s="122"/>
    </row>
    <row r="315" spans="10:10" ht="12.5" x14ac:dyDescent="0.25">
      <c r="J315" s="122"/>
    </row>
    <row r="316" spans="10:10" ht="12.5" x14ac:dyDescent="0.25">
      <c r="J316" s="122"/>
    </row>
    <row r="317" spans="10:10" ht="12.5" x14ac:dyDescent="0.25">
      <c r="J317" s="122"/>
    </row>
    <row r="318" spans="10:10" ht="12.5" x14ac:dyDescent="0.25">
      <c r="J318" s="122"/>
    </row>
    <row r="319" spans="10:10" ht="12.5" x14ac:dyDescent="0.25">
      <c r="J319" s="122"/>
    </row>
    <row r="320" spans="10:10" ht="12.5" x14ac:dyDescent="0.25">
      <c r="J320" s="122"/>
    </row>
    <row r="321" spans="10:10" ht="12.5" x14ac:dyDescent="0.25">
      <c r="J321" s="122"/>
    </row>
    <row r="322" spans="10:10" ht="12.5" x14ac:dyDescent="0.25">
      <c r="J322" s="122"/>
    </row>
    <row r="323" spans="10:10" ht="12.5" x14ac:dyDescent="0.25">
      <c r="J323" s="122"/>
    </row>
    <row r="324" spans="10:10" ht="12.5" x14ac:dyDescent="0.25">
      <c r="J324" s="122"/>
    </row>
    <row r="325" spans="10:10" ht="12.5" x14ac:dyDescent="0.25">
      <c r="J325" s="122"/>
    </row>
    <row r="326" spans="10:10" ht="12.5" x14ac:dyDescent="0.25">
      <c r="J326" s="122"/>
    </row>
    <row r="327" spans="10:10" ht="12.5" x14ac:dyDescent="0.25">
      <c r="J327" s="122"/>
    </row>
    <row r="328" spans="10:10" ht="12.5" x14ac:dyDescent="0.25">
      <c r="J328" s="122"/>
    </row>
    <row r="329" spans="10:10" ht="12.5" x14ac:dyDescent="0.25">
      <c r="J329" s="122"/>
    </row>
    <row r="330" spans="10:10" ht="12.5" x14ac:dyDescent="0.25">
      <c r="J330" s="122"/>
    </row>
    <row r="331" spans="10:10" ht="12.5" x14ac:dyDescent="0.25">
      <c r="J331" s="122"/>
    </row>
    <row r="332" spans="10:10" ht="12.5" x14ac:dyDescent="0.25">
      <c r="J332" s="122"/>
    </row>
    <row r="333" spans="10:10" ht="12.5" x14ac:dyDescent="0.25">
      <c r="J333" s="122"/>
    </row>
    <row r="334" spans="10:10" ht="12.5" x14ac:dyDescent="0.25">
      <c r="J334" s="122"/>
    </row>
    <row r="335" spans="10:10" ht="12.5" x14ac:dyDescent="0.25">
      <c r="J335" s="122"/>
    </row>
    <row r="336" spans="10:10" ht="12.5" x14ac:dyDescent="0.25">
      <c r="J336" s="122"/>
    </row>
    <row r="337" spans="10:10" ht="12.5" x14ac:dyDescent="0.25">
      <c r="J337" s="122"/>
    </row>
    <row r="338" spans="10:10" ht="12.5" x14ac:dyDescent="0.25">
      <c r="J338" s="122"/>
    </row>
    <row r="339" spans="10:10" ht="12.5" x14ac:dyDescent="0.25">
      <c r="J339" s="122"/>
    </row>
    <row r="340" spans="10:10" ht="12.5" x14ac:dyDescent="0.25">
      <c r="J340" s="122"/>
    </row>
    <row r="341" spans="10:10" ht="12.5" x14ac:dyDescent="0.25">
      <c r="J341" s="122"/>
    </row>
    <row r="342" spans="10:10" ht="12.5" x14ac:dyDescent="0.25">
      <c r="J342" s="122"/>
    </row>
    <row r="343" spans="10:10" ht="12.5" x14ac:dyDescent="0.25">
      <c r="J343" s="122"/>
    </row>
    <row r="344" spans="10:10" ht="12.5" x14ac:dyDescent="0.25">
      <c r="J344" s="122"/>
    </row>
    <row r="345" spans="10:10" ht="12.5" x14ac:dyDescent="0.25">
      <c r="J345" s="122"/>
    </row>
    <row r="346" spans="10:10" ht="12.5" x14ac:dyDescent="0.25">
      <c r="J346" s="122"/>
    </row>
    <row r="347" spans="10:10" ht="12.5" x14ac:dyDescent="0.25">
      <c r="J347" s="122"/>
    </row>
    <row r="348" spans="10:10" ht="12.5" x14ac:dyDescent="0.25">
      <c r="J348" s="122"/>
    </row>
    <row r="349" spans="10:10" ht="12.5" x14ac:dyDescent="0.25">
      <c r="J349" s="122"/>
    </row>
    <row r="350" spans="10:10" ht="12.5" x14ac:dyDescent="0.25">
      <c r="J350" s="122"/>
    </row>
    <row r="351" spans="10:10" ht="12.5" x14ac:dyDescent="0.25">
      <c r="J351" s="122"/>
    </row>
    <row r="352" spans="10:10" ht="12.5" x14ac:dyDescent="0.25">
      <c r="J352" s="122"/>
    </row>
    <row r="353" spans="10:10" ht="12.5" x14ac:dyDescent="0.25">
      <c r="J353" s="122"/>
    </row>
    <row r="354" spans="10:10" ht="12.5" x14ac:dyDescent="0.25">
      <c r="J354" s="122"/>
    </row>
    <row r="355" spans="10:10" ht="12.5" x14ac:dyDescent="0.25">
      <c r="J355" s="122"/>
    </row>
    <row r="356" spans="10:10" ht="12.5" x14ac:dyDescent="0.25">
      <c r="J356" s="122"/>
    </row>
    <row r="357" spans="10:10" ht="12.5" x14ac:dyDescent="0.25">
      <c r="J357" s="122"/>
    </row>
    <row r="358" spans="10:10" ht="12.5" x14ac:dyDescent="0.25">
      <c r="J358" s="122"/>
    </row>
    <row r="359" spans="10:10" ht="12.5" x14ac:dyDescent="0.25">
      <c r="J359" s="122"/>
    </row>
    <row r="360" spans="10:10" ht="12.5" x14ac:dyDescent="0.25">
      <c r="J360" s="122"/>
    </row>
    <row r="361" spans="10:10" ht="12.5" x14ac:dyDescent="0.25">
      <c r="J361" s="122"/>
    </row>
    <row r="362" spans="10:10" ht="12.5" x14ac:dyDescent="0.25">
      <c r="J362" s="122"/>
    </row>
    <row r="363" spans="10:10" ht="12.5" x14ac:dyDescent="0.25">
      <c r="J363" s="122"/>
    </row>
    <row r="364" spans="10:10" ht="12.5" x14ac:dyDescent="0.25">
      <c r="J364" s="122"/>
    </row>
    <row r="365" spans="10:10" ht="12.5" x14ac:dyDescent="0.25">
      <c r="J365" s="122"/>
    </row>
    <row r="366" spans="10:10" ht="12.5" x14ac:dyDescent="0.25">
      <c r="J366" s="122"/>
    </row>
    <row r="367" spans="10:10" ht="12.5" x14ac:dyDescent="0.25">
      <c r="J367" s="122"/>
    </row>
    <row r="368" spans="10:10" ht="12.5" x14ac:dyDescent="0.25">
      <c r="J368" s="122"/>
    </row>
    <row r="369" spans="10:10" ht="12.5" x14ac:dyDescent="0.25">
      <c r="J369" s="122"/>
    </row>
    <row r="370" spans="10:10" ht="12.5" x14ac:dyDescent="0.25">
      <c r="J370" s="122"/>
    </row>
    <row r="371" spans="10:10" ht="12.5" x14ac:dyDescent="0.25">
      <c r="J371" s="122"/>
    </row>
    <row r="372" spans="10:10" ht="12.5" x14ac:dyDescent="0.25">
      <c r="J372" s="122"/>
    </row>
    <row r="373" spans="10:10" ht="12.5" x14ac:dyDescent="0.25">
      <c r="J373" s="122"/>
    </row>
    <row r="374" spans="10:10" ht="12.5" x14ac:dyDescent="0.25">
      <c r="J374" s="122"/>
    </row>
    <row r="375" spans="10:10" ht="12.5" x14ac:dyDescent="0.25">
      <c r="J375" s="122"/>
    </row>
    <row r="376" spans="10:10" ht="12.5" x14ac:dyDescent="0.25">
      <c r="J376" s="122"/>
    </row>
    <row r="377" spans="10:10" ht="12.5" x14ac:dyDescent="0.25">
      <c r="J377" s="122"/>
    </row>
    <row r="378" spans="10:10" ht="12.5" x14ac:dyDescent="0.25">
      <c r="J378" s="122"/>
    </row>
    <row r="379" spans="10:10" ht="12.5" x14ac:dyDescent="0.25">
      <c r="J379" s="122"/>
    </row>
    <row r="380" spans="10:10" ht="12.5" x14ac:dyDescent="0.25">
      <c r="J380" s="122"/>
    </row>
    <row r="381" spans="10:10" ht="12.5" x14ac:dyDescent="0.25">
      <c r="J381" s="122"/>
    </row>
    <row r="382" spans="10:10" ht="12.5" x14ac:dyDescent="0.25">
      <c r="J382" s="122"/>
    </row>
    <row r="383" spans="10:10" ht="12.5" x14ac:dyDescent="0.25">
      <c r="J383" s="122"/>
    </row>
    <row r="384" spans="10:10" ht="12.5" x14ac:dyDescent="0.25">
      <c r="J384" s="122"/>
    </row>
    <row r="385" spans="10:10" ht="12.5" x14ac:dyDescent="0.25">
      <c r="J385" s="122"/>
    </row>
    <row r="386" spans="10:10" ht="12.5" x14ac:dyDescent="0.25">
      <c r="J386" s="122"/>
    </row>
    <row r="387" spans="10:10" ht="12.5" x14ac:dyDescent="0.25">
      <c r="J387" s="122"/>
    </row>
    <row r="388" spans="10:10" ht="12.5" x14ac:dyDescent="0.25">
      <c r="J388" s="122"/>
    </row>
    <row r="389" spans="10:10" ht="12.5" x14ac:dyDescent="0.25">
      <c r="J389" s="122"/>
    </row>
    <row r="390" spans="10:10" ht="12.5" x14ac:dyDescent="0.25">
      <c r="J390" s="122"/>
    </row>
    <row r="391" spans="10:10" ht="12.5" x14ac:dyDescent="0.25">
      <c r="J391" s="122"/>
    </row>
    <row r="392" spans="10:10" ht="12.5" x14ac:dyDescent="0.25">
      <c r="J392" s="122"/>
    </row>
    <row r="393" spans="10:10" ht="12.5" x14ac:dyDescent="0.25">
      <c r="J393" s="122"/>
    </row>
    <row r="394" spans="10:10" ht="12.5" x14ac:dyDescent="0.25">
      <c r="J394" s="122"/>
    </row>
    <row r="395" spans="10:10" ht="12.5" x14ac:dyDescent="0.25">
      <c r="J395" s="122"/>
    </row>
    <row r="396" spans="10:10" ht="12.5" x14ac:dyDescent="0.25">
      <c r="J396" s="122"/>
    </row>
    <row r="397" spans="10:10" ht="12.5" x14ac:dyDescent="0.25">
      <c r="J397" s="122"/>
    </row>
    <row r="398" spans="10:10" ht="12.5" x14ac:dyDescent="0.25">
      <c r="J398" s="122"/>
    </row>
    <row r="399" spans="10:10" ht="12.5" x14ac:dyDescent="0.25">
      <c r="J399" s="122"/>
    </row>
    <row r="400" spans="10:10" ht="12.5" x14ac:dyDescent="0.25">
      <c r="J400" s="122"/>
    </row>
    <row r="401" spans="10:10" ht="12.5" x14ac:dyDescent="0.25">
      <c r="J401" s="122"/>
    </row>
    <row r="402" spans="10:10" ht="12.5" x14ac:dyDescent="0.25">
      <c r="J402" s="122"/>
    </row>
    <row r="403" spans="10:10" ht="12.5" x14ac:dyDescent="0.25">
      <c r="J403" s="122"/>
    </row>
    <row r="404" spans="10:10" ht="12.5" x14ac:dyDescent="0.25">
      <c r="J404" s="122"/>
    </row>
    <row r="405" spans="10:10" ht="12.5" x14ac:dyDescent="0.25">
      <c r="J405" s="122"/>
    </row>
    <row r="406" spans="10:10" ht="12.5" x14ac:dyDescent="0.25">
      <c r="J406" s="122"/>
    </row>
    <row r="407" spans="10:10" ht="12.5" x14ac:dyDescent="0.25">
      <c r="J407" s="122"/>
    </row>
    <row r="408" spans="10:10" ht="12.5" x14ac:dyDescent="0.25">
      <c r="J408" s="122"/>
    </row>
    <row r="409" spans="10:10" ht="12.5" x14ac:dyDescent="0.25">
      <c r="J409" s="122"/>
    </row>
    <row r="410" spans="10:10" ht="12.5" x14ac:dyDescent="0.25">
      <c r="J410" s="122"/>
    </row>
    <row r="411" spans="10:10" ht="12.5" x14ac:dyDescent="0.25">
      <c r="J411" s="122"/>
    </row>
    <row r="412" spans="10:10" ht="12.5" x14ac:dyDescent="0.25">
      <c r="J412" s="122"/>
    </row>
    <row r="413" spans="10:10" ht="12.5" x14ac:dyDescent="0.25">
      <c r="J413" s="122"/>
    </row>
    <row r="414" spans="10:10" ht="12.5" x14ac:dyDescent="0.25">
      <c r="J414" s="122"/>
    </row>
    <row r="415" spans="10:10" ht="12.5" x14ac:dyDescent="0.25">
      <c r="J415" s="122"/>
    </row>
    <row r="416" spans="10:10" ht="12.5" x14ac:dyDescent="0.25">
      <c r="J416" s="122"/>
    </row>
    <row r="417" spans="10:10" ht="12.5" x14ac:dyDescent="0.25">
      <c r="J417" s="122"/>
    </row>
    <row r="418" spans="10:10" ht="12.5" x14ac:dyDescent="0.25">
      <c r="J418" s="122"/>
    </row>
    <row r="419" spans="10:10" ht="12.5" x14ac:dyDescent="0.25">
      <c r="J419" s="122"/>
    </row>
    <row r="420" spans="10:10" ht="12.5" x14ac:dyDescent="0.25">
      <c r="J420" s="122"/>
    </row>
    <row r="421" spans="10:10" ht="12.5" x14ac:dyDescent="0.25">
      <c r="J421" s="122"/>
    </row>
    <row r="422" spans="10:10" ht="12.5" x14ac:dyDescent="0.25">
      <c r="J422" s="122"/>
    </row>
    <row r="423" spans="10:10" ht="12.5" x14ac:dyDescent="0.25">
      <c r="J423" s="122"/>
    </row>
    <row r="424" spans="10:10" ht="12.5" x14ac:dyDescent="0.25">
      <c r="J424" s="122"/>
    </row>
    <row r="425" spans="10:10" ht="12.5" x14ac:dyDescent="0.25">
      <c r="J425" s="122"/>
    </row>
    <row r="426" spans="10:10" ht="12.5" x14ac:dyDescent="0.25">
      <c r="J426" s="122"/>
    </row>
    <row r="427" spans="10:10" ht="12.5" x14ac:dyDescent="0.25">
      <c r="J427" s="122"/>
    </row>
    <row r="428" spans="10:10" ht="12.5" x14ac:dyDescent="0.25">
      <c r="J428" s="122"/>
    </row>
    <row r="429" spans="10:10" ht="12.5" x14ac:dyDescent="0.25">
      <c r="J429" s="122"/>
    </row>
    <row r="430" spans="10:10" ht="12.5" x14ac:dyDescent="0.25">
      <c r="J430" s="122"/>
    </row>
    <row r="431" spans="10:10" ht="12.5" x14ac:dyDescent="0.25">
      <c r="J431" s="122"/>
    </row>
    <row r="432" spans="10:10" ht="12.5" x14ac:dyDescent="0.25">
      <c r="J432" s="122"/>
    </row>
    <row r="433" spans="10:10" ht="12.5" x14ac:dyDescent="0.25">
      <c r="J433" s="122"/>
    </row>
    <row r="434" spans="10:10" ht="12.5" x14ac:dyDescent="0.25">
      <c r="J434" s="122"/>
    </row>
    <row r="435" spans="10:10" ht="12.5" x14ac:dyDescent="0.25">
      <c r="J435" s="122"/>
    </row>
    <row r="436" spans="10:10" ht="12.5" x14ac:dyDescent="0.25">
      <c r="J436" s="122"/>
    </row>
    <row r="437" spans="10:10" ht="12.5" x14ac:dyDescent="0.25">
      <c r="J437" s="122"/>
    </row>
    <row r="438" spans="10:10" ht="12.5" x14ac:dyDescent="0.25">
      <c r="J438" s="122"/>
    </row>
    <row r="439" spans="10:10" ht="12.5" x14ac:dyDescent="0.25">
      <c r="J439" s="122"/>
    </row>
    <row r="440" spans="10:10" ht="12.5" x14ac:dyDescent="0.25">
      <c r="J440" s="122"/>
    </row>
    <row r="441" spans="10:10" ht="12.5" x14ac:dyDescent="0.25">
      <c r="J441" s="122"/>
    </row>
    <row r="442" spans="10:10" ht="12.5" x14ac:dyDescent="0.25">
      <c r="J442" s="122"/>
    </row>
    <row r="443" spans="10:10" ht="12.5" x14ac:dyDescent="0.25">
      <c r="J443" s="122"/>
    </row>
    <row r="444" spans="10:10" ht="12.5" x14ac:dyDescent="0.25">
      <c r="J444" s="122"/>
    </row>
    <row r="445" spans="10:10" ht="12.5" x14ac:dyDescent="0.25">
      <c r="J445" s="122"/>
    </row>
    <row r="446" spans="10:10" ht="12.5" x14ac:dyDescent="0.25">
      <c r="J446" s="122"/>
    </row>
    <row r="447" spans="10:10" ht="12.5" x14ac:dyDescent="0.25">
      <c r="J447" s="122"/>
    </row>
    <row r="448" spans="10:10" ht="12.5" x14ac:dyDescent="0.25">
      <c r="J448" s="122"/>
    </row>
    <row r="449" spans="10:10" ht="12.5" x14ac:dyDescent="0.25">
      <c r="J449" s="122"/>
    </row>
    <row r="450" spans="10:10" ht="12.5" x14ac:dyDescent="0.25">
      <c r="J450" s="122"/>
    </row>
    <row r="451" spans="10:10" ht="12.5" x14ac:dyDescent="0.25">
      <c r="J451" s="122"/>
    </row>
    <row r="452" spans="10:10" ht="12.5" x14ac:dyDescent="0.25">
      <c r="J452" s="122"/>
    </row>
    <row r="453" spans="10:10" ht="12.5" x14ac:dyDescent="0.25">
      <c r="J453" s="122"/>
    </row>
    <row r="454" spans="10:10" ht="12.5" x14ac:dyDescent="0.25">
      <c r="J454" s="122"/>
    </row>
    <row r="455" spans="10:10" ht="12.5" x14ac:dyDescent="0.25">
      <c r="J455" s="122"/>
    </row>
    <row r="456" spans="10:10" ht="12.5" x14ac:dyDescent="0.25">
      <c r="J456" s="122"/>
    </row>
    <row r="457" spans="10:10" ht="12.5" x14ac:dyDescent="0.25">
      <c r="J457" s="122"/>
    </row>
    <row r="458" spans="10:10" ht="12.5" x14ac:dyDescent="0.25">
      <c r="J458" s="122"/>
    </row>
    <row r="459" spans="10:10" ht="12.5" x14ac:dyDescent="0.25">
      <c r="J459" s="122"/>
    </row>
    <row r="460" spans="10:10" ht="12.5" x14ac:dyDescent="0.25">
      <c r="J460" s="122"/>
    </row>
    <row r="461" spans="10:10" ht="12.5" x14ac:dyDescent="0.25">
      <c r="J461" s="122"/>
    </row>
    <row r="462" spans="10:10" ht="12.5" x14ac:dyDescent="0.25">
      <c r="J462" s="122"/>
    </row>
    <row r="463" spans="10:10" ht="12.5" x14ac:dyDescent="0.25">
      <c r="J463" s="122"/>
    </row>
    <row r="464" spans="10:10" ht="12.5" x14ac:dyDescent="0.25">
      <c r="J464" s="122"/>
    </row>
    <row r="465" spans="10:10" ht="12.5" x14ac:dyDescent="0.25">
      <c r="J465" s="122"/>
    </row>
    <row r="466" spans="10:10" ht="12.5" x14ac:dyDescent="0.25">
      <c r="J466" s="122"/>
    </row>
    <row r="467" spans="10:10" ht="12.5" x14ac:dyDescent="0.25">
      <c r="J467" s="122"/>
    </row>
    <row r="468" spans="10:10" ht="12.5" x14ac:dyDescent="0.25">
      <c r="J468" s="122"/>
    </row>
    <row r="469" spans="10:10" ht="12.5" x14ac:dyDescent="0.25">
      <c r="J469" s="122"/>
    </row>
    <row r="470" spans="10:10" ht="12.5" x14ac:dyDescent="0.25">
      <c r="J470" s="122"/>
    </row>
    <row r="471" spans="10:10" ht="12.5" x14ac:dyDescent="0.25">
      <c r="J471" s="122"/>
    </row>
    <row r="472" spans="10:10" ht="12.5" x14ac:dyDescent="0.25">
      <c r="J472" s="122"/>
    </row>
    <row r="473" spans="10:10" ht="12.5" x14ac:dyDescent="0.25">
      <c r="J473" s="122"/>
    </row>
    <row r="474" spans="10:10" ht="12.5" x14ac:dyDescent="0.25">
      <c r="J474" s="122"/>
    </row>
    <row r="475" spans="10:10" ht="12.5" x14ac:dyDescent="0.25">
      <c r="J475" s="122"/>
    </row>
    <row r="476" spans="10:10" ht="12.5" x14ac:dyDescent="0.25">
      <c r="J476" s="122"/>
    </row>
    <row r="477" spans="10:10" ht="12.5" x14ac:dyDescent="0.25">
      <c r="J477" s="122"/>
    </row>
    <row r="478" spans="10:10" ht="12.5" x14ac:dyDescent="0.25">
      <c r="J478" s="122"/>
    </row>
    <row r="479" spans="10:10" ht="12.5" x14ac:dyDescent="0.25">
      <c r="J479" s="122"/>
    </row>
    <row r="480" spans="10:10" ht="12.5" x14ac:dyDescent="0.25">
      <c r="J480" s="122"/>
    </row>
    <row r="481" spans="10:10" ht="12.5" x14ac:dyDescent="0.25">
      <c r="J481" s="122"/>
    </row>
    <row r="482" spans="10:10" ht="12.5" x14ac:dyDescent="0.25">
      <c r="J482" s="122"/>
    </row>
    <row r="483" spans="10:10" ht="12.5" x14ac:dyDescent="0.25">
      <c r="J483" s="122"/>
    </row>
    <row r="484" spans="10:10" ht="12.5" x14ac:dyDescent="0.25">
      <c r="J484" s="122"/>
    </row>
    <row r="485" spans="10:10" ht="12.5" x14ac:dyDescent="0.25">
      <c r="J485" s="122"/>
    </row>
    <row r="486" spans="10:10" ht="12.5" x14ac:dyDescent="0.25">
      <c r="J486" s="122"/>
    </row>
    <row r="487" spans="10:10" ht="12.5" x14ac:dyDescent="0.25">
      <c r="J487" s="122"/>
    </row>
    <row r="488" spans="10:10" ht="12.5" x14ac:dyDescent="0.25">
      <c r="J488" s="122"/>
    </row>
    <row r="489" spans="10:10" ht="12.5" x14ac:dyDescent="0.25">
      <c r="J489" s="122"/>
    </row>
    <row r="490" spans="10:10" ht="12.5" x14ac:dyDescent="0.25">
      <c r="J490" s="122"/>
    </row>
    <row r="491" spans="10:10" ht="12.5" x14ac:dyDescent="0.25">
      <c r="J491" s="122"/>
    </row>
    <row r="492" spans="10:10" ht="12.5" x14ac:dyDescent="0.25">
      <c r="J492" s="122"/>
    </row>
    <row r="493" spans="10:10" ht="12.5" x14ac:dyDescent="0.25">
      <c r="J493" s="122"/>
    </row>
    <row r="494" spans="10:10" ht="12.5" x14ac:dyDescent="0.25">
      <c r="J494" s="122"/>
    </row>
    <row r="495" spans="10:10" ht="12.5" x14ac:dyDescent="0.25">
      <c r="J495" s="122"/>
    </row>
    <row r="496" spans="10:10" ht="12.5" x14ac:dyDescent="0.25">
      <c r="J496" s="122"/>
    </row>
    <row r="497" spans="10:10" ht="12.5" x14ac:dyDescent="0.25">
      <c r="J497" s="122"/>
    </row>
    <row r="498" spans="10:10" ht="12.5" x14ac:dyDescent="0.25">
      <c r="J498" s="122"/>
    </row>
    <row r="499" spans="10:10" ht="12.5" x14ac:dyDescent="0.25">
      <c r="J499" s="122"/>
    </row>
    <row r="500" spans="10:10" ht="12.5" x14ac:dyDescent="0.25">
      <c r="J500" s="122"/>
    </row>
    <row r="501" spans="10:10" ht="12.5" x14ac:dyDescent="0.25">
      <c r="J501" s="122"/>
    </row>
    <row r="502" spans="10:10" ht="12.5" x14ac:dyDescent="0.25">
      <c r="J502" s="122"/>
    </row>
    <row r="503" spans="10:10" ht="12.5" x14ac:dyDescent="0.25">
      <c r="J503" s="122"/>
    </row>
    <row r="504" spans="10:10" ht="12.5" x14ac:dyDescent="0.25">
      <c r="J504" s="122"/>
    </row>
    <row r="505" spans="10:10" ht="12.5" x14ac:dyDescent="0.25">
      <c r="J505" s="122"/>
    </row>
    <row r="506" spans="10:10" ht="12.5" x14ac:dyDescent="0.25">
      <c r="J506" s="122"/>
    </row>
    <row r="507" spans="10:10" ht="12.5" x14ac:dyDescent="0.25">
      <c r="J507" s="122"/>
    </row>
    <row r="508" spans="10:10" ht="12.5" x14ac:dyDescent="0.25">
      <c r="J508" s="122"/>
    </row>
    <row r="509" spans="10:10" ht="12.5" x14ac:dyDescent="0.25">
      <c r="J509" s="122"/>
    </row>
    <row r="510" spans="10:10" ht="12.5" x14ac:dyDescent="0.25">
      <c r="J510" s="122"/>
    </row>
    <row r="511" spans="10:10" ht="12.5" x14ac:dyDescent="0.25">
      <c r="J511" s="122"/>
    </row>
    <row r="512" spans="10:10" ht="12.5" x14ac:dyDescent="0.25">
      <c r="J512" s="122"/>
    </row>
    <row r="513" spans="10:10" ht="12.5" x14ac:dyDescent="0.25">
      <c r="J513" s="122"/>
    </row>
    <row r="514" spans="10:10" ht="12.5" x14ac:dyDescent="0.25">
      <c r="J514" s="122"/>
    </row>
    <row r="515" spans="10:10" ht="12.5" x14ac:dyDescent="0.25">
      <c r="J515" s="122"/>
    </row>
    <row r="516" spans="10:10" ht="12.5" x14ac:dyDescent="0.25">
      <c r="J516" s="122"/>
    </row>
    <row r="517" spans="10:10" ht="12.5" x14ac:dyDescent="0.25">
      <c r="J517" s="122"/>
    </row>
    <row r="518" spans="10:10" ht="12.5" x14ac:dyDescent="0.25">
      <c r="J518" s="122"/>
    </row>
    <row r="519" spans="10:10" ht="12.5" x14ac:dyDescent="0.25">
      <c r="J519" s="122"/>
    </row>
    <row r="520" spans="10:10" ht="12.5" x14ac:dyDescent="0.25">
      <c r="J520" s="122"/>
    </row>
    <row r="521" spans="10:10" ht="12.5" x14ac:dyDescent="0.25">
      <c r="J521" s="122"/>
    </row>
    <row r="522" spans="10:10" ht="12.5" x14ac:dyDescent="0.25">
      <c r="J522" s="122"/>
    </row>
    <row r="523" spans="10:10" ht="12.5" x14ac:dyDescent="0.25">
      <c r="J523" s="122"/>
    </row>
    <row r="524" spans="10:10" ht="12.5" x14ac:dyDescent="0.25">
      <c r="J524" s="122"/>
    </row>
    <row r="525" spans="10:10" ht="12.5" x14ac:dyDescent="0.25">
      <c r="J525" s="122"/>
    </row>
    <row r="526" spans="10:10" ht="12.5" x14ac:dyDescent="0.25">
      <c r="J526" s="122"/>
    </row>
    <row r="527" spans="10:10" ht="12.5" x14ac:dyDescent="0.25">
      <c r="J527" s="122"/>
    </row>
    <row r="528" spans="10:10" ht="12.5" x14ac:dyDescent="0.25">
      <c r="J528" s="122"/>
    </row>
    <row r="529" spans="10:10" ht="12.5" x14ac:dyDescent="0.25">
      <c r="J529" s="122"/>
    </row>
    <row r="530" spans="10:10" ht="12.5" x14ac:dyDescent="0.25">
      <c r="J530" s="122"/>
    </row>
    <row r="531" spans="10:10" ht="12.5" x14ac:dyDescent="0.25">
      <c r="J531" s="122"/>
    </row>
    <row r="532" spans="10:10" ht="12.5" x14ac:dyDescent="0.25">
      <c r="J532" s="122"/>
    </row>
    <row r="533" spans="10:10" ht="12.5" x14ac:dyDescent="0.25">
      <c r="J533" s="122"/>
    </row>
    <row r="534" spans="10:10" ht="12.5" x14ac:dyDescent="0.25">
      <c r="J534" s="122"/>
    </row>
    <row r="535" spans="10:10" ht="12.5" x14ac:dyDescent="0.25">
      <c r="J535" s="122"/>
    </row>
    <row r="536" spans="10:10" ht="12.5" x14ac:dyDescent="0.25">
      <c r="J536" s="122"/>
    </row>
    <row r="537" spans="10:10" ht="12.5" x14ac:dyDescent="0.25">
      <c r="J537" s="122"/>
    </row>
    <row r="538" spans="10:10" ht="12.5" x14ac:dyDescent="0.25">
      <c r="J538" s="122"/>
    </row>
    <row r="539" spans="10:10" ht="12.5" x14ac:dyDescent="0.25">
      <c r="J539" s="122"/>
    </row>
    <row r="540" spans="10:10" ht="12.5" x14ac:dyDescent="0.25">
      <c r="J540" s="122"/>
    </row>
    <row r="541" spans="10:10" ht="12.5" x14ac:dyDescent="0.25">
      <c r="J541" s="122"/>
    </row>
    <row r="542" spans="10:10" ht="12.5" x14ac:dyDescent="0.25">
      <c r="J542" s="122"/>
    </row>
    <row r="543" spans="10:10" ht="12.5" x14ac:dyDescent="0.25">
      <c r="J543" s="122"/>
    </row>
    <row r="544" spans="10:10" ht="12.5" x14ac:dyDescent="0.25">
      <c r="J544" s="122"/>
    </row>
    <row r="545" spans="10:10" ht="12.5" x14ac:dyDescent="0.25">
      <c r="J545" s="122"/>
    </row>
    <row r="546" spans="10:10" ht="12.5" x14ac:dyDescent="0.25">
      <c r="J546" s="122"/>
    </row>
    <row r="547" spans="10:10" ht="12.5" x14ac:dyDescent="0.25">
      <c r="J547" s="122"/>
    </row>
    <row r="548" spans="10:10" ht="12.5" x14ac:dyDescent="0.25">
      <c r="J548" s="122"/>
    </row>
    <row r="549" spans="10:10" ht="12.5" x14ac:dyDescent="0.25">
      <c r="J549" s="122"/>
    </row>
    <row r="550" spans="10:10" ht="12.5" x14ac:dyDescent="0.25">
      <c r="J550" s="122"/>
    </row>
    <row r="551" spans="10:10" ht="12.5" x14ac:dyDescent="0.25">
      <c r="J551" s="122"/>
    </row>
    <row r="552" spans="10:10" ht="12.5" x14ac:dyDescent="0.25">
      <c r="J552" s="122"/>
    </row>
    <row r="553" spans="10:10" ht="12.5" x14ac:dyDescent="0.25">
      <c r="J553" s="122"/>
    </row>
    <row r="554" spans="10:10" ht="12.5" x14ac:dyDescent="0.25">
      <c r="J554" s="122"/>
    </row>
    <row r="555" spans="10:10" ht="12.5" x14ac:dyDescent="0.25">
      <c r="J555" s="122"/>
    </row>
    <row r="556" spans="10:10" ht="12.5" x14ac:dyDescent="0.25">
      <c r="J556" s="122"/>
    </row>
    <row r="557" spans="10:10" ht="12.5" x14ac:dyDescent="0.25">
      <c r="J557" s="122"/>
    </row>
    <row r="558" spans="10:10" ht="12.5" x14ac:dyDescent="0.25">
      <c r="J558" s="122"/>
    </row>
    <row r="559" spans="10:10" ht="12.5" x14ac:dyDescent="0.25">
      <c r="J559" s="122"/>
    </row>
    <row r="560" spans="10:10" ht="12.5" x14ac:dyDescent="0.25">
      <c r="J560" s="122"/>
    </row>
    <row r="561" spans="10:10" ht="12.5" x14ac:dyDescent="0.25">
      <c r="J561" s="122"/>
    </row>
    <row r="562" spans="10:10" ht="12.5" x14ac:dyDescent="0.25">
      <c r="J562" s="122"/>
    </row>
    <row r="563" spans="10:10" ht="12.5" x14ac:dyDescent="0.25">
      <c r="J563" s="122"/>
    </row>
    <row r="564" spans="10:10" ht="12.5" x14ac:dyDescent="0.25">
      <c r="J564" s="122"/>
    </row>
    <row r="565" spans="10:10" ht="12.5" x14ac:dyDescent="0.25">
      <c r="J565" s="122"/>
    </row>
    <row r="566" spans="10:10" ht="12.5" x14ac:dyDescent="0.25">
      <c r="J566" s="122"/>
    </row>
    <row r="567" spans="10:10" ht="12.5" x14ac:dyDescent="0.25">
      <c r="J567" s="122"/>
    </row>
    <row r="568" spans="10:10" ht="12.5" x14ac:dyDescent="0.25">
      <c r="J568" s="122"/>
    </row>
    <row r="569" spans="10:10" ht="12.5" x14ac:dyDescent="0.25">
      <c r="J569" s="122"/>
    </row>
    <row r="570" spans="10:10" ht="12.5" x14ac:dyDescent="0.25">
      <c r="J570" s="122"/>
    </row>
    <row r="571" spans="10:10" ht="12.5" x14ac:dyDescent="0.25">
      <c r="J571" s="122"/>
    </row>
    <row r="572" spans="10:10" ht="12.5" x14ac:dyDescent="0.25">
      <c r="J572" s="122"/>
    </row>
    <row r="573" spans="10:10" ht="12.5" x14ac:dyDescent="0.25">
      <c r="J573" s="122"/>
    </row>
    <row r="574" spans="10:10" ht="12.5" x14ac:dyDescent="0.25">
      <c r="J574" s="122"/>
    </row>
    <row r="575" spans="10:10" ht="12.5" x14ac:dyDescent="0.25">
      <c r="J575" s="122"/>
    </row>
    <row r="576" spans="10:10" ht="12.5" x14ac:dyDescent="0.25">
      <c r="J576" s="122"/>
    </row>
    <row r="577" spans="10:10" ht="12.5" x14ac:dyDescent="0.25">
      <c r="J577" s="122"/>
    </row>
    <row r="578" spans="10:10" ht="12.5" x14ac:dyDescent="0.25">
      <c r="J578" s="122"/>
    </row>
    <row r="579" spans="10:10" ht="12.5" x14ac:dyDescent="0.25">
      <c r="J579" s="122"/>
    </row>
    <row r="580" spans="10:10" ht="12.5" x14ac:dyDescent="0.25">
      <c r="J580" s="122"/>
    </row>
    <row r="581" spans="10:10" ht="12.5" x14ac:dyDescent="0.25">
      <c r="J581" s="122"/>
    </row>
    <row r="582" spans="10:10" ht="12.5" x14ac:dyDescent="0.25">
      <c r="J582" s="122"/>
    </row>
    <row r="583" spans="10:10" ht="12.5" x14ac:dyDescent="0.25">
      <c r="J583" s="122"/>
    </row>
    <row r="584" spans="10:10" ht="12.5" x14ac:dyDescent="0.25">
      <c r="J584" s="122"/>
    </row>
    <row r="585" spans="10:10" ht="12.5" x14ac:dyDescent="0.25">
      <c r="J585" s="122"/>
    </row>
    <row r="586" spans="10:10" ht="12.5" x14ac:dyDescent="0.25">
      <c r="J586" s="122"/>
    </row>
    <row r="587" spans="10:10" ht="12.5" x14ac:dyDescent="0.25">
      <c r="J587" s="122"/>
    </row>
    <row r="588" spans="10:10" ht="12.5" x14ac:dyDescent="0.25">
      <c r="J588" s="122"/>
    </row>
    <row r="589" spans="10:10" ht="12.5" x14ac:dyDescent="0.25">
      <c r="J589" s="122"/>
    </row>
    <row r="590" spans="10:10" ht="12.5" x14ac:dyDescent="0.25">
      <c r="J590" s="122"/>
    </row>
    <row r="591" spans="10:10" ht="12.5" x14ac:dyDescent="0.25">
      <c r="J591" s="122"/>
    </row>
    <row r="592" spans="10:10" ht="12.5" x14ac:dyDescent="0.25">
      <c r="J592" s="122"/>
    </row>
    <row r="593" spans="10:10" ht="12.5" x14ac:dyDescent="0.25">
      <c r="J593" s="122"/>
    </row>
    <row r="594" spans="10:10" ht="12.5" x14ac:dyDescent="0.25">
      <c r="J594" s="122"/>
    </row>
    <row r="595" spans="10:10" ht="12.5" x14ac:dyDescent="0.25">
      <c r="J595" s="122"/>
    </row>
    <row r="596" spans="10:10" ht="12.5" x14ac:dyDescent="0.25">
      <c r="J596" s="122"/>
    </row>
    <row r="597" spans="10:10" ht="12.5" x14ac:dyDescent="0.25">
      <c r="J597" s="122"/>
    </row>
    <row r="598" spans="10:10" ht="12.5" x14ac:dyDescent="0.25">
      <c r="J598" s="122"/>
    </row>
    <row r="599" spans="10:10" ht="12.5" x14ac:dyDescent="0.25">
      <c r="J599" s="122"/>
    </row>
    <row r="600" spans="10:10" ht="12.5" x14ac:dyDescent="0.25">
      <c r="J600" s="122"/>
    </row>
    <row r="601" spans="10:10" ht="12.5" x14ac:dyDescent="0.25">
      <c r="J601" s="122"/>
    </row>
    <row r="602" spans="10:10" ht="12.5" x14ac:dyDescent="0.25">
      <c r="J602" s="122"/>
    </row>
    <row r="603" spans="10:10" ht="12.5" x14ac:dyDescent="0.25">
      <c r="J603" s="122"/>
    </row>
    <row r="604" spans="10:10" ht="12.5" x14ac:dyDescent="0.25">
      <c r="J604" s="122"/>
    </row>
    <row r="605" spans="10:10" ht="12.5" x14ac:dyDescent="0.25">
      <c r="J605" s="122"/>
    </row>
    <row r="606" spans="10:10" ht="12.5" x14ac:dyDescent="0.25">
      <c r="J606" s="122"/>
    </row>
    <row r="607" spans="10:10" ht="12.5" x14ac:dyDescent="0.25">
      <c r="J607" s="122"/>
    </row>
    <row r="608" spans="10:10" ht="12.5" x14ac:dyDescent="0.25">
      <c r="J608" s="122"/>
    </row>
    <row r="609" spans="10:10" ht="12.5" x14ac:dyDescent="0.25">
      <c r="J609" s="122"/>
    </row>
    <row r="610" spans="10:10" ht="12.5" x14ac:dyDescent="0.25">
      <c r="J610" s="122"/>
    </row>
    <row r="611" spans="10:10" ht="12.5" x14ac:dyDescent="0.25">
      <c r="J611" s="122"/>
    </row>
    <row r="612" spans="10:10" ht="12.5" x14ac:dyDescent="0.25">
      <c r="J612" s="122"/>
    </row>
    <row r="613" spans="10:10" ht="12.5" x14ac:dyDescent="0.25">
      <c r="J613" s="122"/>
    </row>
    <row r="614" spans="10:10" ht="12.5" x14ac:dyDescent="0.25">
      <c r="J614" s="122"/>
    </row>
    <row r="615" spans="10:10" ht="12.5" x14ac:dyDescent="0.25">
      <c r="J615" s="122"/>
    </row>
    <row r="616" spans="10:10" ht="12.5" x14ac:dyDescent="0.25">
      <c r="J616" s="122"/>
    </row>
    <row r="617" spans="10:10" ht="12.5" x14ac:dyDescent="0.25">
      <c r="J617" s="122"/>
    </row>
    <row r="618" spans="10:10" ht="12.5" x14ac:dyDescent="0.25">
      <c r="J618" s="122"/>
    </row>
    <row r="619" spans="10:10" ht="12.5" x14ac:dyDescent="0.25">
      <c r="J619" s="122"/>
    </row>
    <row r="620" spans="10:10" ht="12.5" x14ac:dyDescent="0.25">
      <c r="J620" s="122"/>
    </row>
    <row r="621" spans="10:10" ht="12.5" x14ac:dyDescent="0.25">
      <c r="J621" s="122"/>
    </row>
    <row r="622" spans="10:10" ht="12.5" x14ac:dyDescent="0.25">
      <c r="J622" s="122"/>
    </row>
    <row r="623" spans="10:10" ht="12.5" x14ac:dyDescent="0.25">
      <c r="J623" s="122"/>
    </row>
    <row r="624" spans="10:10" ht="12.5" x14ac:dyDescent="0.25">
      <c r="J624" s="122"/>
    </row>
    <row r="625" spans="10:10" ht="12.5" x14ac:dyDescent="0.25">
      <c r="J625" s="122"/>
    </row>
    <row r="626" spans="10:10" ht="12.5" x14ac:dyDescent="0.25">
      <c r="J626" s="122"/>
    </row>
    <row r="627" spans="10:10" ht="12.5" x14ac:dyDescent="0.25">
      <c r="J627" s="122"/>
    </row>
    <row r="628" spans="10:10" ht="12.5" x14ac:dyDescent="0.25">
      <c r="J628" s="122"/>
    </row>
    <row r="629" spans="10:10" ht="12.5" x14ac:dyDescent="0.25">
      <c r="J629" s="122"/>
    </row>
    <row r="630" spans="10:10" ht="12.5" x14ac:dyDescent="0.25">
      <c r="J630" s="122"/>
    </row>
    <row r="631" spans="10:10" ht="12.5" x14ac:dyDescent="0.25">
      <c r="J631" s="122"/>
    </row>
    <row r="632" spans="10:10" ht="12.5" x14ac:dyDescent="0.25">
      <c r="J632" s="122"/>
    </row>
    <row r="633" spans="10:10" ht="12.5" x14ac:dyDescent="0.25">
      <c r="J633" s="122"/>
    </row>
    <row r="634" spans="10:10" ht="12.5" x14ac:dyDescent="0.25">
      <c r="J634" s="122"/>
    </row>
    <row r="635" spans="10:10" ht="12.5" x14ac:dyDescent="0.25">
      <c r="J635" s="122"/>
    </row>
    <row r="636" spans="10:10" ht="12.5" x14ac:dyDescent="0.25">
      <c r="J636" s="122"/>
    </row>
    <row r="637" spans="10:10" ht="12.5" x14ac:dyDescent="0.25">
      <c r="J637" s="122"/>
    </row>
    <row r="638" spans="10:10" ht="12.5" x14ac:dyDescent="0.25">
      <c r="J638" s="122"/>
    </row>
    <row r="639" spans="10:10" ht="12.5" x14ac:dyDescent="0.25">
      <c r="J639" s="122"/>
    </row>
    <row r="640" spans="10:10" ht="12.5" x14ac:dyDescent="0.25">
      <c r="J640" s="122"/>
    </row>
    <row r="641" spans="10:10" ht="12.5" x14ac:dyDescent="0.25">
      <c r="J641" s="122"/>
    </row>
    <row r="642" spans="10:10" ht="12.5" x14ac:dyDescent="0.25">
      <c r="J642" s="122"/>
    </row>
    <row r="643" spans="10:10" ht="12.5" x14ac:dyDescent="0.25">
      <c r="J643" s="122"/>
    </row>
    <row r="644" spans="10:10" ht="12.5" x14ac:dyDescent="0.25">
      <c r="J644" s="122"/>
    </row>
    <row r="645" spans="10:10" ht="12.5" x14ac:dyDescent="0.25">
      <c r="J645" s="122"/>
    </row>
    <row r="646" spans="10:10" ht="12.5" x14ac:dyDescent="0.25">
      <c r="J646" s="122"/>
    </row>
    <row r="647" spans="10:10" ht="12.5" x14ac:dyDescent="0.25">
      <c r="J647" s="122"/>
    </row>
    <row r="648" spans="10:10" ht="12.5" x14ac:dyDescent="0.25">
      <c r="J648" s="122"/>
    </row>
    <row r="649" spans="10:10" ht="12.5" x14ac:dyDescent="0.25">
      <c r="J649" s="122"/>
    </row>
    <row r="650" spans="10:10" ht="12.5" x14ac:dyDescent="0.25">
      <c r="J650" s="122"/>
    </row>
    <row r="651" spans="10:10" ht="12.5" x14ac:dyDescent="0.25">
      <c r="J651" s="122"/>
    </row>
    <row r="652" spans="10:10" ht="12.5" x14ac:dyDescent="0.25">
      <c r="J652" s="122"/>
    </row>
    <row r="653" spans="10:10" ht="12.5" x14ac:dyDescent="0.25">
      <c r="J653" s="122"/>
    </row>
    <row r="654" spans="10:10" ht="12.5" x14ac:dyDescent="0.25">
      <c r="J654" s="122"/>
    </row>
    <row r="655" spans="10:10" ht="12.5" x14ac:dyDescent="0.25">
      <c r="J655" s="122"/>
    </row>
    <row r="656" spans="10:10" ht="12.5" x14ac:dyDescent="0.25">
      <c r="J656" s="122"/>
    </row>
    <row r="657" spans="10:10" ht="12.5" x14ac:dyDescent="0.25">
      <c r="J657" s="122"/>
    </row>
    <row r="658" spans="10:10" ht="12.5" x14ac:dyDescent="0.25">
      <c r="J658" s="122"/>
    </row>
    <row r="659" spans="10:10" ht="12.5" x14ac:dyDescent="0.25">
      <c r="J659" s="122"/>
    </row>
    <row r="660" spans="10:10" ht="12.5" x14ac:dyDescent="0.25">
      <c r="J660" s="122"/>
    </row>
    <row r="661" spans="10:10" ht="12.5" x14ac:dyDescent="0.25">
      <c r="J661" s="122"/>
    </row>
    <row r="662" spans="10:10" ht="12.5" x14ac:dyDescent="0.25">
      <c r="J662" s="122"/>
    </row>
    <row r="663" spans="10:10" ht="12.5" x14ac:dyDescent="0.25">
      <c r="J663" s="122"/>
    </row>
    <row r="664" spans="10:10" ht="12.5" x14ac:dyDescent="0.25">
      <c r="J664" s="122"/>
    </row>
    <row r="665" spans="10:10" ht="12.5" x14ac:dyDescent="0.25">
      <c r="J665" s="122"/>
    </row>
    <row r="666" spans="10:10" ht="12.5" x14ac:dyDescent="0.25">
      <c r="J666" s="122"/>
    </row>
    <row r="667" spans="10:10" ht="12.5" x14ac:dyDescent="0.25">
      <c r="J667" s="122"/>
    </row>
    <row r="668" spans="10:10" ht="12.5" x14ac:dyDescent="0.25">
      <c r="J668" s="122"/>
    </row>
    <row r="669" spans="10:10" ht="12.5" x14ac:dyDescent="0.25">
      <c r="J669" s="122"/>
    </row>
    <row r="670" spans="10:10" ht="12.5" x14ac:dyDescent="0.25">
      <c r="J670" s="122"/>
    </row>
    <row r="671" spans="10:10" ht="12.5" x14ac:dyDescent="0.25">
      <c r="J671" s="122"/>
    </row>
    <row r="672" spans="10:10" ht="12.5" x14ac:dyDescent="0.25">
      <c r="J672" s="122"/>
    </row>
    <row r="673" spans="10:10" ht="12.5" x14ac:dyDescent="0.25">
      <c r="J673" s="122"/>
    </row>
    <row r="674" spans="10:10" ht="12.5" x14ac:dyDescent="0.25">
      <c r="J674" s="122"/>
    </row>
    <row r="675" spans="10:10" ht="12.5" x14ac:dyDescent="0.25">
      <c r="J675" s="122"/>
    </row>
    <row r="676" spans="10:10" ht="12.5" x14ac:dyDescent="0.25">
      <c r="J676" s="122"/>
    </row>
    <row r="677" spans="10:10" ht="12.5" x14ac:dyDescent="0.25">
      <c r="J677" s="122"/>
    </row>
    <row r="678" spans="10:10" ht="12.5" x14ac:dyDescent="0.25">
      <c r="J678" s="122"/>
    </row>
    <row r="679" spans="10:10" ht="12.5" x14ac:dyDescent="0.25">
      <c r="J679" s="122"/>
    </row>
    <row r="680" spans="10:10" ht="12.5" x14ac:dyDescent="0.25">
      <c r="J680" s="122"/>
    </row>
    <row r="681" spans="10:10" ht="12.5" x14ac:dyDescent="0.25">
      <c r="J681" s="122"/>
    </row>
    <row r="682" spans="10:10" ht="12.5" x14ac:dyDescent="0.25">
      <c r="J682" s="122"/>
    </row>
    <row r="683" spans="10:10" ht="12.5" x14ac:dyDescent="0.25">
      <c r="J683" s="122"/>
    </row>
    <row r="684" spans="10:10" ht="12.5" x14ac:dyDescent="0.25">
      <c r="J684" s="122"/>
    </row>
    <row r="685" spans="10:10" ht="12.5" x14ac:dyDescent="0.25">
      <c r="J685" s="122"/>
    </row>
    <row r="686" spans="10:10" ht="12.5" x14ac:dyDescent="0.25">
      <c r="J686" s="122"/>
    </row>
    <row r="687" spans="10:10" ht="12.5" x14ac:dyDescent="0.25">
      <c r="J687" s="122"/>
    </row>
    <row r="688" spans="10:10" ht="12.5" x14ac:dyDescent="0.25">
      <c r="J688" s="122"/>
    </row>
    <row r="689" spans="10:10" ht="12.5" x14ac:dyDescent="0.25">
      <c r="J689" s="122"/>
    </row>
    <row r="690" spans="10:10" ht="12.5" x14ac:dyDescent="0.25">
      <c r="J690" s="122"/>
    </row>
    <row r="691" spans="10:10" ht="12.5" x14ac:dyDescent="0.25">
      <c r="J691" s="122"/>
    </row>
    <row r="692" spans="10:10" ht="12.5" x14ac:dyDescent="0.25">
      <c r="J692" s="122"/>
    </row>
    <row r="693" spans="10:10" ht="12.5" x14ac:dyDescent="0.25">
      <c r="J693" s="122"/>
    </row>
    <row r="694" spans="10:10" ht="12.5" x14ac:dyDescent="0.25">
      <c r="J694" s="122"/>
    </row>
    <row r="695" spans="10:10" ht="12.5" x14ac:dyDescent="0.25">
      <c r="J695" s="122"/>
    </row>
    <row r="696" spans="10:10" ht="12.5" x14ac:dyDescent="0.25">
      <c r="J696" s="122"/>
    </row>
    <row r="697" spans="10:10" ht="12.5" x14ac:dyDescent="0.25">
      <c r="J697" s="122"/>
    </row>
    <row r="698" spans="10:10" ht="12.5" x14ac:dyDescent="0.25">
      <c r="J698" s="122"/>
    </row>
    <row r="699" spans="10:10" ht="12.5" x14ac:dyDescent="0.25">
      <c r="J699" s="122"/>
    </row>
    <row r="700" spans="10:10" ht="12.5" x14ac:dyDescent="0.25">
      <c r="J700" s="122"/>
    </row>
    <row r="701" spans="10:10" ht="12.5" x14ac:dyDescent="0.25">
      <c r="J701" s="122"/>
    </row>
    <row r="702" spans="10:10" ht="12.5" x14ac:dyDescent="0.25">
      <c r="J702" s="122"/>
    </row>
    <row r="703" spans="10:10" ht="12.5" x14ac:dyDescent="0.25">
      <c r="J703" s="122"/>
    </row>
    <row r="704" spans="10:10" ht="12.5" x14ac:dyDescent="0.25">
      <c r="J704" s="122"/>
    </row>
    <row r="705" spans="10:10" ht="12.5" x14ac:dyDescent="0.25">
      <c r="J705" s="122"/>
    </row>
    <row r="706" spans="10:10" ht="12.5" x14ac:dyDescent="0.25">
      <c r="J706" s="122"/>
    </row>
    <row r="707" spans="10:10" ht="12.5" x14ac:dyDescent="0.25">
      <c r="J707" s="122"/>
    </row>
    <row r="708" spans="10:10" ht="12.5" x14ac:dyDescent="0.25">
      <c r="J708" s="122"/>
    </row>
    <row r="709" spans="10:10" ht="12.5" x14ac:dyDescent="0.25">
      <c r="J709" s="122"/>
    </row>
    <row r="710" spans="10:10" ht="12.5" x14ac:dyDescent="0.25">
      <c r="J710" s="122"/>
    </row>
    <row r="711" spans="10:10" ht="12.5" x14ac:dyDescent="0.25">
      <c r="J711" s="122"/>
    </row>
    <row r="712" spans="10:10" ht="12.5" x14ac:dyDescent="0.25">
      <c r="J712" s="122"/>
    </row>
    <row r="713" spans="10:10" ht="12.5" x14ac:dyDescent="0.25">
      <c r="J713" s="122"/>
    </row>
    <row r="714" spans="10:10" ht="12.5" x14ac:dyDescent="0.25">
      <c r="J714" s="122"/>
    </row>
    <row r="715" spans="10:10" ht="12.5" x14ac:dyDescent="0.25">
      <c r="J715" s="122"/>
    </row>
    <row r="716" spans="10:10" ht="12.5" x14ac:dyDescent="0.25">
      <c r="J716" s="122"/>
    </row>
    <row r="717" spans="10:10" ht="12.5" x14ac:dyDescent="0.25">
      <c r="J717" s="122"/>
    </row>
    <row r="718" spans="10:10" ht="12.5" x14ac:dyDescent="0.25">
      <c r="J718" s="122"/>
    </row>
    <row r="719" spans="10:10" ht="12.5" x14ac:dyDescent="0.25">
      <c r="J719" s="122"/>
    </row>
    <row r="720" spans="10:10" ht="12.5" x14ac:dyDescent="0.25">
      <c r="J720" s="122"/>
    </row>
    <row r="721" spans="10:10" ht="12.5" x14ac:dyDescent="0.25">
      <c r="J721" s="122"/>
    </row>
    <row r="722" spans="10:10" ht="12.5" x14ac:dyDescent="0.25">
      <c r="J722" s="122"/>
    </row>
    <row r="723" spans="10:10" ht="12.5" x14ac:dyDescent="0.25">
      <c r="J723" s="122"/>
    </row>
    <row r="724" spans="10:10" ht="12.5" x14ac:dyDescent="0.25">
      <c r="J724" s="122"/>
    </row>
    <row r="725" spans="10:10" ht="12.5" x14ac:dyDescent="0.25">
      <c r="J725" s="122"/>
    </row>
    <row r="726" spans="10:10" ht="12.5" x14ac:dyDescent="0.25">
      <c r="J726" s="122"/>
    </row>
    <row r="727" spans="10:10" ht="12.5" x14ac:dyDescent="0.25">
      <c r="J727" s="122"/>
    </row>
    <row r="728" spans="10:10" ht="12.5" x14ac:dyDescent="0.25">
      <c r="J728" s="122"/>
    </row>
    <row r="729" spans="10:10" ht="12.5" x14ac:dyDescent="0.25">
      <c r="J729" s="122"/>
    </row>
    <row r="730" spans="10:10" ht="12.5" x14ac:dyDescent="0.25">
      <c r="J730" s="122"/>
    </row>
    <row r="731" spans="10:10" ht="12.5" x14ac:dyDescent="0.25">
      <c r="J731" s="122"/>
    </row>
    <row r="732" spans="10:10" ht="12.5" x14ac:dyDescent="0.25">
      <c r="J732" s="122"/>
    </row>
    <row r="733" spans="10:10" ht="12.5" x14ac:dyDescent="0.25">
      <c r="J733" s="122"/>
    </row>
    <row r="734" spans="10:10" ht="12.5" x14ac:dyDescent="0.25">
      <c r="J734" s="122"/>
    </row>
    <row r="735" spans="10:10" ht="12.5" x14ac:dyDescent="0.25">
      <c r="J735" s="122"/>
    </row>
    <row r="736" spans="10:10" ht="12.5" x14ac:dyDescent="0.25">
      <c r="J736" s="122"/>
    </row>
    <row r="737" spans="10:10" ht="12.5" x14ac:dyDescent="0.25">
      <c r="J737" s="122"/>
    </row>
    <row r="738" spans="10:10" ht="12.5" x14ac:dyDescent="0.25">
      <c r="J738" s="122"/>
    </row>
    <row r="739" spans="10:10" ht="12.5" x14ac:dyDescent="0.25">
      <c r="J739" s="122"/>
    </row>
    <row r="740" spans="10:10" ht="12.5" x14ac:dyDescent="0.25">
      <c r="J740" s="122"/>
    </row>
    <row r="741" spans="10:10" ht="12.5" x14ac:dyDescent="0.25">
      <c r="J741" s="122"/>
    </row>
    <row r="742" spans="10:10" ht="12.5" x14ac:dyDescent="0.25">
      <c r="J742" s="122"/>
    </row>
    <row r="743" spans="10:10" ht="12.5" x14ac:dyDescent="0.25">
      <c r="J743" s="122"/>
    </row>
    <row r="744" spans="10:10" ht="12.5" x14ac:dyDescent="0.25">
      <c r="J744" s="122"/>
    </row>
    <row r="745" spans="10:10" ht="12.5" x14ac:dyDescent="0.25">
      <c r="J745" s="122"/>
    </row>
    <row r="746" spans="10:10" ht="12.5" x14ac:dyDescent="0.25">
      <c r="J746" s="122"/>
    </row>
    <row r="747" spans="10:10" ht="12.5" x14ac:dyDescent="0.25">
      <c r="J747" s="122"/>
    </row>
    <row r="748" spans="10:10" ht="12.5" x14ac:dyDescent="0.25">
      <c r="J748" s="122"/>
    </row>
    <row r="749" spans="10:10" ht="12.5" x14ac:dyDescent="0.25">
      <c r="J749" s="122"/>
    </row>
    <row r="750" spans="10:10" ht="12.5" x14ac:dyDescent="0.25">
      <c r="J750" s="122"/>
    </row>
    <row r="751" spans="10:10" ht="12.5" x14ac:dyDescent="0.25">
      <c r="J751" s="122"/>
    </row>
    <row r="752" spans="10:10" ht="12.5" x14ac:dyDescent="0.25">
      <c r="J752" s="122"/>
    </row>
    <row r="753" spans="10:10" ht="12.5" x14ac:dyDescent="0.25">
      <c r="J753" s="122"/>
    </row>
    <row r="754" spans="10:10" ht="12.5" x14ac:dyDescent="0.25">
      <c r="J754" s="122"/>
    </row>
    <row r="755" spans="10:10" ht="12.5" x14ac:dyDescent="0.25">
      <c r="J755" s="122"/>
    </row>
    <row r="756" spans="10:10" ht="12.5" x14ac:dyDescent="0.25">
      <c r="J756" s="122"/>
    </row>
    <row r="757" spans="10:10" ht="12.5" x14ac:dyDescent="0.25">
      <c r="J757" s="122"/>
    </row>
    <row r="758" spans="10:10" ht="12.5" x14ac:dyDescent="0.25">
      <c r="J758" s="122"/>
    </row>
    <row r="759" spans="10:10" ht="12.5" x14ac:dyDescent="0.25">
      <c r="J759" s="122"/>
    </row>
    <row r="760" spans="10:10" ht="12.5" x14ac:dyDescent="0.25">
      <c r="J760" s="122"/>
    </row>
    <row r="761" spans="10:10" ht="12.5" x14ac:dyDescent="0.25">
      <c r="J761" s="122"/>
    </row>
    <row r="762" spans="10:10" ht="12.5" x14ac:dyDescent="0.25">
      <c r="J762" s="122"/>
    </row>
    <row r="763" spans="10:10" ht="12.5" x14ac:dyDescent="0.25">
      <c r="J763" s="122"/>
    </row>
    <row r="764" spans="10:10" ht="12.5" x14ac:dyDescent="0.25">
      <c r="J764" s="122"/>
    </row>
    <row r="765" spans="10:10" ht="12.5" x14ac:dyDescent="0.25">
      <c r="J765" s="122"/>
    </row>
    <row r="766" spans="10:10" ht="12.5" x14ac:dyDescent="0.25">
      <c r="J766" s="122"/>
    </row>
    <row r="767" spans="10:10" ht="12.5" x14ac:dyDescent="0.25">
      <c r="J767" s="122"/>
    </row>
    <row r="768" spans="10:10" ht="12.5" x14ac:dyDescent="0.25">
      <c r="J768" s="122"/>
    </row>
    <row r="769" spans="10:10" ht="12.5" x14ac:dyDescent="0.25">
      <c r="J769" s="122"/>
    </row>
    <row r="770" spans="10:10" ht="12.5" x14ac:dyDescent="0.25">
      <c r="J770" s="122"/>
    </row>
    <row r="771" spans="10:10" ht="12.5" x14ac:dyDescent="0.25">
      <c r="J771" s="122"/>
    </row>
    <row r="772" spans="10:10" ht="12.5" x14ac:dyDescent="0.25">
      <c r="J772" s="122"/>
    </row>
    <row r="773" spans="10:10" ht="12.5" x14ac:dyDescent="0.25">
      <c r="J773" s="122"/>
    </row>
    <row r="774" spans="10:10" ht="12.5" x14ac:dyDescent="0.25">
      <c r="J774" s="122"/>
    </row>
    <row r="775" spans="10:10" ht="12.5" x14ac:dyDescent="0.25">
      <c r="J775" s="122"/>
    </row>
    <row r="776" spans="10:10" ht="12.5" x14ac:dyDescent="0.25">
      <c r="J776" s="122"/>
    </row>
    <row r="777" spans="10:10" ht="12.5" x14ac:dyDescent="0.25">
      <c r="J777" s="122"/>
    </row>
    <row r="778" spans="10:10" ht="12.5" x14ac:dyDescent="0.25">
      <c r="J778" s="122"/>
    </row>
    <row r="779" spans="10:10" ht="12.5" x14ac:dyDescent="0.25">
      <c r="J779" s="122"/>
    </row>
    <row r="780" spans="10:10" ht="12.5" x14ac:dyDescent="0.25">
      <c r="J780" s="122"/>
    </row>
    <row r="781" spans="10:10" ht="12.5" x14ac:dyDescent="0.25">
      <c r="J781" s="122"/>
    </row>
    <row r="782" spans="10:10" ht="12.5" x14ac:dyDescent="0.25">
      <c r="J782" s="122"/>
    </row>
    <row r="783" spans="10:10" ht="12.5" x14ac:dyDescent="0.25">
      <c r="J783" s="122"/>
    </row>
    <row r="784" spans="10:10" ht="12.5" x14ac:dyDescent="0.25">
      <c r="J784" s="122"/>
    </row>
    <row r="785" spans="10:10" ht="12.5" x14ac:dyDescent="0.25">
      <c r="J785" s="122"/>
    </row>
    <row r="786" spans="10:10" ht="12.5" x14ac:dyDescent="0.25">
      <c r="J786" s="122"/>
    </row>
    <row r="787" spans="10:10" ht="12.5" x14ac:dyDescent="0.25">
      <c r="J787" s="122"/>
    </row>
    <row r="788" spans="10:10" ht="12.5" x14ac:dyDescent="0.25">
      <c r="J788" s="122"/>
    </row>
    <row r="789" spans="10:10" ht="12.5" x14ac:dyDescent="0.25">
      <c r="J789" s="122"/>
    </row>
    <row r="790" spans="10:10" ht="12.5" x14ac:dyDescent="0.25">
      <c r="J790" s="122"/>
    </row>
    <row r="791" spans="10:10" ht="12.5" x14ac:dyDescent="0.25">
      <c r="J791" s="122"/>
    </row>
    <row r="792" spans="10:10" ht="12.5" x14ac:dyDescent="0.25">
      <c r="J792" s="122"/>
    </row>
    <row r="793" spans="10:10" ht="12.5" x14ac:dyDescent="0.25">
      <c r="J793" s="122"/>
    </row>
    <row r="794" spans="10:10" ht="12.5" x14ac:dyDescent="0.25">
      <c r="J794" s="122"/>
    </row>
    <row r="795" spans="10:10" ht="12.5" x14ac:dyDescent="0.25">
      <c r="J795" s="122"/>
    </row>
    <row r="796" spans="10:10" ht="12.5" x14ac:dyDescent="0.25">
      <c r="J796" s="122"/>
    </row>
    <row r="797" spans="10:10" ht="12.5" x14ac:dyDescent="0.25">
      <c r="J797" s="122"/>
    </row>
    <row r="798" spans="10:10" ht="12.5" x14ac:dyDescent="0.25">
      <c r="J798" s="122"/>
    </row>
    <row r="799" spans="10:10" ht="12.5" x14ac:dyDescent="0.25">
      <c r="J799" s="122"/>
    </row>
    <row r="800" spans="10:10" ht="12.5" x14ac:dyDescent="0.25">
      <c r="J800" s="122"/>
    </row>
    <row r="801" spans="10:10" ht="12.5" x14ac:dyDescent="0.25">
      <c r="J801" s="122"/>
    </row>
    <row r="802" spans="10:10" ht="12.5" x14ac:dyDescent="0.25">
      <c r="J802" s="122"/>
    </row>
    <row r="803" spans="10:10" ht="12.5" x14ac:dyDescent="0.25">
      <c r="J803" s="122"/>
    </row>
    <row r="804" spans="10:10" ht="12.5" x14ac:dyDescent="0.25">
      <c r="J804" s="122"/>
    </row>
    <row r="805" spans="10:10" ht="12.5" x14ac:dyDescent="0.25">
      <c r="J805" s="122"/>
    </row>
    <row r="806" spans="10:10" ht="12.5" x14ac:dyDescent="0.25">
      <c r="J806" s="122"/>
    </row>
    <row r="807" spans="10:10" ht="12.5" x14ac:dyDescent="0.25">
      <c r="J807" s="122"/>
    </row>
    <row r="808" spans="10:10" ht="12.5" x14ac:dyDescent="0.25">
      <c r="J808" s="122"/>
    </row>
    <row r="809" spans="10:10" ht="12.5" x14ac:dyDescent="0.25">
      <c r="J809" s="122"/>
    </row>
    <row r="810" spans="10:10" ht="12.5" x14ac:dyDescent="0.25">
      <c r="J810" s="122"/>
    </row>
    <row r="811" spans="10:10" ht="12.5" x14ac:dyDescent="0.25">
      <c r="J811" s="122"/>
    </row>
    <row r="812" spans="10:10" ht="12.5" x14ac:dyDescent="0.25">
      <c r="J812" s="122"/>
    </row>
    <row r="813" spans="10:10" ht="12.5" x14ac:dyDescent="0.25">
      <c r="J813" s="122"/>
    </row>
    <row r="814" spans="10:10" ht="12.5" x14ac:dyDescent="0.25">
      <c r="J814" s="122"/>
    </row>
    <row r="815" spans="10:10" ht="12.5" x14ac:dyDescent="0.25">
      <c r="J815" s="122"/>
    </row>
    <row r="816" spans="10:10" ht="12.5" x14ac:dyDescent="0.25">
      <c r="J816" s="122"/>
    </row>
    <row r="817" spans="10:10" ht="12.5" x14ac:dyDescent="0.25">
      <c r="J817" s="122"/>
    </row>
    <row r="818" spans="10:10" ht="12.5" x14ac:dyDescent="0.25">
      <c r="J818" s="122"/>
    </row>
    <row r="819" spans="10:10" ht="12.5" x14ac:dyDescent="0.25">
      <c r="J819" s="122"/>
    </row>
    <row r="820" spans="10:10" ht="12.5" x14ac:dyDescent="0.25">
      <c r="J820" s="122"/>
    </row>
    <row r="821" spans="10:10" ht="12.5" x14ac:dyDescent="0.25">
      <c r="J821" s="122"/>
    </row>
    <row r="822" spans="10:10" ht="12.5" x14ac:dyDescent="0.25">
      <c r="J822" s="122"/>
    </row>
    <row r="823" spans="10:10" ht="12.5" x14ac:dyDescent="0.25">
      <c r="J823" s="122"/>
    </row>
    <row r="824" spans="10:10" ht="12.5" x14ac:dyDescent="0.25">
      <c r="J824" s="122"/>
    </row>
    <row r="825" spans="10:10" ht="12.5" x14ac:dyDescent="0.25">
      <c r="J825" s="122"/>
    </row>
    <row r="826" spans="10:10" ht="12.5" x14ac:dyDescent="0.25">
      <c r="J826" s="122"/>
    </row>
    <row r="827" spans="10:10" ht="12.5" x14ac:dyDescent="0.25">
      <c r="J827" s="122"/>
    </row>
    <row r="828" spans="10:10" ht="12.5" x14ac:dyDescent="0.25">
      <c r="J828" s="122"/>
    </row>
    <row r="829" spans="10:10" ht="12.5" x14ac:dyDescent="0.25">
      <c r="J829" s="122"/>
    </row>
    <row r="830" spans="10:10" ht="12.5" x14ac:dyDescent="0.25">
      <c r="J830" s="122"/>
    </row>
    <row r="831" spans="10:10" ht="12.5" x14ac:dyDescent="0.25">
      <c r="J831" s="122"/>
    </row>
    <row r="832" spans="10:10" ht="12.5" x14ac:dyDescent="0.25">
      <c r="J832" s="122"/>
    </row>
    <row r="833" spans="10:10" ht="12.5" x14ac:dyDescent="0.25">
      <c r="J833" s="122"/>
    </row>
    <row r="834" spans="10:10" ht="12.5" x14ac:dyDescent="0.25">
      <c r="J834" s="122"/>
    </row>
    <row r="835" spans="10:10" ht="12.5" x14ac:dyDescent="0.25">
      <c r="J835" s="122"/>
    </row>
    <row r="836" spans="10:10" ht="12.5" x14ac:dyDescent="0.25">
      <c r="J836" s="122"/>
    </row>
    <row r="837" spans="10:10" ht="12.5" x14ac:dyDescent="0.25">
      <c r="J837" s="122"/>
    </row>
    <row r="838" spans="10:10" ht="12.5" x14ac:dyDescent="0.25">
      <c r="J838" s="122"/>
    </row>
    <row r="839" spans="10:10" ht="12.5" x14ac:dyDescent="0.25">
      <c r="J839" s="122"/>
    </row>
    <row r="840" spans="10:10" ht="12.5" x14ac:dyDescent="0.25">
      <c r="J840" s="122"/>
    </row>
    <row r="841" spans="10:10" ht="12.5" x14ac:dyDescent="0.25">
      <c r="J841" s="122"/>
    </row>
    <row r="842" spans="10:10" ht="12.5" x14ac:dyDescent="0.25">
      <c r="J842" s="122"/>
    </row>
    <row r="843" spans="10:10" ht="12.5" x14ac:dyDescent="0.25">
      <c r="J843" s="122"/>
    </row>
    <row r="844" spans="10:10" ht="12.5" x14ac:dyDescent="0.25">
      <c r="J844" s="122"/>
    </row>
    <row r="845" spans="10:10" ht="12.5" x14ac:dyDescent="0.25">
      <c r="J845" s="122"/>
    </row>
    <row r="846" spans="10:10" ht="12.5" x14ac:dyDescent="0.25">
      <c r="J846" s="122"/>
    </row>
    <row r="847" spans="10:10" ht="12.5" x14ac:dyDescent="0.25">
      <c r="J847" s="122"/>
    </row>
    <row r="848" spans="10:10" ht="12.5" x14ac:dyDescent="0.25">
      <c r="J848" s="122"/>
    </row>
    <row r="849" spans="10:10" ht="12.5" x14ac:dyDescent="0.25">
      <c r="J849" s="122"/>
    </row>
    <row r="850" spans="10:10" ht="12.5" x14ac:dyDescent="0.25">
      <c r="J850" s="122"/>
    </row>
    <row r="851" spans="10:10" ht="12.5" x14ac:dyDescent="0.25">
      <c r="J851" s="122"/>
    </row>
    <row r="852" spans="10:10" ht="12.5" x14ac:dyDescent="0.25">
      <c r="J852" s="122"/>
    </row>
    <row r="853" spans="10:10" ht="12.5" x14ac:dyDescent="0.25">
      <c r="J853" s="122"/>
    </row>
    <row r="854" spans="10:10" ht="12.5" x14ac:dyDescent="0.25">
      <c r="J854" s="122"/>
    </row>
    <row r="855" spans="10:10" ht="12.5" x14ac:dyDescent="0.25">
      <c r="J855" s="122"/>
    </row>
    <row r="856" spans="10:10" ht="12.5" x14ac:dyDescent="0.25">
      <c r="J856" s="122"/>
    </row>
    <row r="857" spans="10:10" ht="12.5" x14ac:dyDescent="0.25">
      <c r="J857" s="122"/>
    </row>
    <row r="858" spans="10:10" ht="12.5" x14ac:dyDescent="0.25">
      <c r="J858" s="122"/>
    </row>
    <row r="859" spans="10:10" ht="12.5" x14ac:dyDescent="0.25">
      <c r="J859" s="122"/>
    </row>
    <row r="860" spans="10:10" ht="12.5" x14ac:dyDescent="0.25">
      <c r="J860" s="122"/>
    </row>
    <row r="861" spans="10:10" ht="12.5" x14ac:dyDescent="0.25">
      <c r="J861" s="122"/>
    </row>
    <row r="862" spans="10:10" ht="12.5" x14ac:dyDescent="0.25">
      <c r="J862" s="122"/>
    </row>
    <row r="863" spans="10:10" ht="12.5" x14ac:dyDescent="0.25">
      <c r="J863" s="122"/>
    </row>
    <row r="864" spans="10:10" ht="12.5" x14ac:dyDescent="0.25">
      <c r="J864" s="122"/>
    </row>
    <row r="865" spans="10:10" ht="12.5" x14ac:dyDescent="0.25">
      <c r="J865" s="122"/>
    </row>
    <row r="866" spans="10:10" ht="12.5" x14ac:dyDescent="0.25">
      <c r="J866" s="122"/>
    </row>
    <row r="867" spans="10:10" ht="12.5" x14ac:dyDescent="0.25">
      <c r="J867" s="122"/>
    </row>
    <row r="868" spans="10:10" ht="12.5" x14ac:dyDescent="0.25">
      <c r="J868" s="122"/>
    </row>
    <row r="869" spans="10:10" ht="12.5" x14ac:dyDescent="0.25">
      <c r="J869" s="122"/>
    </row>
    <row r="870" spans="10:10" ht="12.5" x14ac:dyDescent="0.25">
      <c r="J870" s="122"/>
    </row>
    <row r="871" spans="10:10" ht="12.5" x14ac:dyDescent="0.25">
      <c r="J871" s="122"/>
    </row>
    <row r="872" spans="10:10" ht="12.5" x14ac:dyDescent="0.25">
      <c r="J872" s="122"/>
    </row>
    <row r="873" spans="10:10" ht="12.5" x14ac:dyDescent="0.25">
      <c r="J873" s="122"/>
    </row>
    <row r="874" spans="10:10" ht="12.5" x14ac:dyDescent="0.25">
      <c r="J874" s="122"/>
    </row>
    <row r="875" spans="10:10" ht="12.5" x14ac:dyDescent="0.25">
      <c r="J875" s="122"/>
    </row>
    <row r="876" spans="10:10" ht="12.5" x14ac:dyDescent="0.25">
      <c r="J876" s="122"/>
    </row>
    <row r="877" spans="10:10" ht="12.5" x14ac:dyDescent="0.25">
      <c r="J877" s="122"/>
    </row>
    <row r="878" spans="10:10" ht="12.5" x14ac:dyDescent="0.25">
      <c r="J878" s="122"/>
    </row>
    <row r="879" spans="10:10" ht="12.5" x14ac:dyDescent="0.25">
      <c r="J879" s="122"/>
    </row>
    <row r="880" spans="10:10" ht="12.5" x14ac:dyDescent="0.25">
      <c r="J880" s="122"/>
    </row>
    <row r="881" spans="10:10" ht="12.5" x14ac:dyDescent="0.25">
      <c r="J881" s="122"/>
    </row>
    <row r="882" spans="10:10" ht="12.5" x14ac:dyDescent="0.25">
      <c r="J882" s="122"/>
    </row>
    <row r="883" spans="10:10" ht="12.5" x14ac:dyDescent="0.25">
      <c r="J883" s="122"/>
    </row>
    <row r="884" spans="10:10" ht="12.5" x14ac:dyDescent="0.25">
      <c r="J884" s="122"/>
    </row>
    <row r="885" spans="10:10" ht="12.5" x14ac:dyDescent="0.25">
      <c r="J885" s="122"/>
    </row>
    <row r="886" spans="10:10" ht="12.5" x14ac:dyDescent="0.25">
      <c r="J886" s="122"/>
    </row>
    <row r="887" spans="10:10" ht="12.5" x14ac:dyDescent="0.25">
      <c r="J887" s="122"/>
    </row>
    <row r="888" spans="10:10" ht="12.5" x14ac:dyDescent="0.25">
      <c r="J888" s="122"/>
    </row>
    <row r="889" spans="10:10" ht="12.5" x14ac:dyDescent="0.25">
      <c r="J889" s="122"/>
    </row>
    <row r="890" spans="10:10" ht="12.5" x14ac:dyDescent="0.25">
      <c r="J890" s="122"/>
    </row>
    <row r="891" spans="10:10" ht="12.5" x14ac:dyDescent="0.25">
      <c r="J891" s="122"/>
    </row>
    <row r="892" spans="10:10" ht="12.5" x14ac:dyDescent="0.25">
      <c r="J892" s="122"/>
    </row>
    <row r="893" spans="10:10" ht="12.5" x14ac:dyDescent="0.25">
      <c r="J893" s="122"/>
    </row>
    <row r="894" spans="10:10" ht="12.5" x14ac:dyDescent="0.25">
      <c r="J894" s="122"/>
    </row>
    <row r="895" spans="10:10" ht="12.5" x14ac:dyDescent="0.25">
      <c r="J895" s="122"/>
    </row>
    <row r="896" spans="10:10" ht="12.5" x14ac:dyDescent="0.25">
      <c r="J896" s="122"/>
    </row>
    <row r="897" spans="10:10" ht="12.5" x14ac:dyDescent="0.25">
      <c r="J897" s="122"/>
    </row>
    <row r="898" spans="10:10" ht="12.5" x14ac:dyDescent="0.25">
      <c r="J898" s="122"/>
    </row>
    <row r="899" spans="10:10" ht="12.5" x14ac:dyDescent="0.25">
      <c r="J899" s="122"/>
    </row>
    <row r="900" spans="10:10" ht="12.5" x14ac:dyDescent="0.25">
      <c r="J900" s="122"/>
    </row>
    <row r="901" spans="10:10" ht="12.5" x14ac:dyDescent="0.25">
      <c r="J901" s="122"/>
    </row>
    <row r="902" spans="10:10" ht="12.5" x14ac:dyDescent="0.25">
      <c r="J902" s="122"/>
    </row>
    <row r="903" spans="10:10" ht="12.5" x14ac:dyDescent="0.25">
      <c r="J903" s="122"/>
    </row>
    <row r="904" spans="10:10" ht="12.5" x14ac:dyDescent="0.25">
      <c r="J904" s="122"/>
    </row>
    <row r="905" spans="10:10" ht="12.5" x14ac:dyDescent="0.25">
      <c r="J905" s="122"/>
    </row>
    <row r="906" spans="10:10" ht="12.5" x14ac:dyDescent="0.25">
      <c r="J906" s="122"/>
    </row>
    <row r="907" spans="10:10" ht="12.5" x14ac:dyDescent="0.25">
      <c r="J907" s="122"/>
    </row>
    <row r="908" spans="10:10" ht="12.5" x14ac:dyDescent="0.25">
      <c r="J908" s="122"/>
    </row>
    <row r="909" spans="10:10" ht="12.5" x14ac:dyDescent="0.25">
      <c r="J909" s="122"/>
    </row>
    <row r="910" spans="10:10" ht="12.5" x14ac:dyDescent="0.25">
      <c r="J910" s="122"/>
    </row>
    <row r="911" spans="10:10" ht="12.5" x14ac:dyDescent="0.25">
      <c r="J911" s="122"/>
    </row>
    <row r="912" spans="10:10" ht="12.5" x14ac:dyDescent="0.25">
      <c r="J912" s="122"/>
    </row>
    <row r="913" spans="10:10" ht="12.5" x14ac:dyDescent="0.25">
      <c r="J913" s="122"/>
    </row>
    <row r="914" spans="10:10" ht="12.5" x14ac:dyDescent="0.25">
      <c r="J914" s="122"/>
    </row>
    <row r="915" spans="10:10" ht="12.5" x14ac:dyDescent="0.25">
      <c r="J915" s="122"/>
    </row>
    <row r="916" spans="10:10" ht="12.5" x14ac:dyDescent="0.25">
      <c r="J916" s="122"/>
    </row>
    <row r="917" spans="10:10" ht="12.5" x14ac:dyDescent="0.25">
      <c r="J917" s="122"/>
    </row>
    <row r="918" spans="10:10" ht="12.5" x14ac:dyDescent="0.25">
      <c r="J918" s="122"/>
    </row>
    <row r="919" spans="10:10" ht="12.5" x14ac:dyDescent="0.25">
      <c r="J919" s="122"/>
    </row>
    <row r="920" spans="10:10" ht="12.5" x14ac:dyDescent="0.25">
      <c r="J920" s="122"/>
    </row>
    <row r="921" spans="10:10" ht="12.5" x14ac:dyDescent="0.25">
      <c r="J921" s="122"/>
    </row>
    <row r="922" spans="10:10" ht="12.5" x14ac:dyDescent="0.25">
      <c r="J922" s="122"/>
    </row>
    <row r="923" spans="10:10" ht="12.5" x14ac:dyDescent="0.25">
      <c r="J923" s="122"/>
    </row>
    <row r="924" spans="10:10" ht="12.5" x14ac:dyDescent="0.25">
      <c r="J924" s="122"/>
    </row>
    <row r="925" spans="10:10" ht="12.5" x14ac:dyDescent="0.25">
      <c r="J925" s="122"/>
    </row>
    <row r="926" spans="10:10" ht="12.5" x14ac:dyDescent="0.25">
      <c r="J926" s="122"/>
    </row>
    <row r="927" spans="10:10" ht="12.5" x14ac:dyDescent="0.25">
      <c r="J927" s="122"/>
    </row>
    <row r="928" spans="10:10" ht="12.5" x14ac:dyDescent="0.25">
      <c r="J928" s="122"/>
    </row>
    <row r="929" spans="10:10" ht="12.5" x14ac:dyDescent="0.25">
      <c r="J929" s="122"/>
    </row>
    <row r="930" spans="10:10" ht="12.5" x14ac:dyDescent="0.25">
      <c r="J930" s="122"/>
    </row>
    <row r="931" spans="10:10" ht="12.5" x14ac:dyDescent="0.25">
      <c r="J931" s="122"/>
    </row>
    <row r="932" spans="10:10" ht="12.5" x14ac:dyDescent="0.25">
      <c r="J932" s="122"/>
    </row>
    <row r="933" spans="10:10" ht="12.5" x14ac:dyDescent="0.25">
      <c r="J933" s="122"/>
    </row>
    <row r="934" spans="10:10" ht="12.5" x14ac:dyDescent="0.25">
      <c r="J934" s="122"/>
    </row>
    <row r="935" spans="10:10" ht="12.5" x14ac:dyDescent="0.25">
      <c r="J935" s="122"/>
    </row>
    <row r="936" spans="10:10" ht="12.5" x14ac:dyDescent="0.25">
      <c r="J936" s="122"/>
    </row>
    <row r="937" spans="10:10" ht="12.5" x14ac:dyDescent="0.25">
      <c r="J937" s="122"/>
    </row>
    <row r="938" spans="10:10" ht="12.5" x14ac:dyDescent="0.25">
      <c r="J938" s="122"/>
    </row>
    <row r="939" spans="10:10" ht="12.5" x14ac:dyDescent="0.25">
      <c r="J939" s="122"/>
    </row>
    <row r="940" spans="10:10" ht="12.5" x14ac:dyDescent="0.25">
      <c r="J940" s="122"/>
    </row>
    <row r="941" spans="10:10" ht="12.5" x14ac:dyDescent="0.25">
      <c r="J941" s="122"/>
    </row>
    <row r="942" spans="10:10" ht="12.5" x14ac:dyDescent="0.25">
      <c r="J942" s="122"/>
    </row>
    <row r="943" spans="10:10" ht="12.5" x14ac:dyDescent="0.25">
      <c r="J943" s="122"/>
    </row>
    <row r="944" spans="10:10" ht="12.5" x14ac:dyDescent="0.25">
      <c r="J944" s="122"/>
    </row>
    <row r="945" spans="10:10" ht="12.5" x14ac:dyDescent="0.25">
      <c r="J945" s="122"/>
    </row>
    <row r="946" spans="10:10" ht="12.5" x14ac:dyDescent="0.25">
      <c r="J946" s="122"/>
    </row>
    <row r="947" spans="10:10" ht="12.5" x14ac:dyDescent="0.25">
      <c r="J947" s="122"/>
    </row>
    <row r="948" spans="10:10" ht="12.5" x14ac:dyDescent="0.25">
      <c r="J948" s="122"/>
    </row>
    <row r="949" spans="10:10" ht="12.5" x14ac:dyDescent="0.25">
      <c r="J949" s="122"/>
    </row>
    <row r="950" spans="10:10" ht="12.5" x14ac:dyDescent="0.25">
      <c r="J950" s="122"/>
    </row>
    <row r="951" spans="10:10" ht="12.5" x14ac:dyDescent="0.25">
      <c r="J951" s="122"/>
    </row>
    <row r="952" spans="10:10" ht="12.5" x14ac:dyDescent="0.25">
      <c r="J952" s="122"/>
    </row>
    <row r="953" spans="10:10" ht="12.5" x14ac:dyDescent="0.25">
      <c r="J953" s="122"/>
    </row>
    <row r="954" spans="10:10" ht="12.5" x14ac:dyDescent="0.25">
      <c r="J954" s="122"/>
    </row>
    <row r="955" spans="10:10" ht="12.5" x14ac:dyDescent="0.25">
      <c r="J955" s="122"/>
    </row>
  </sheetData>
  <hyperlinks>
    <hyperlink ref="D14" location="GDP!A1" display="GDP.csv" xr:uid="{00000000-0004-0000-0000-000000000000}"/>
    <hyperlink ref="B8" r:id="rId1" xr:uid="{5A6A3589-093C-431D-8DC6-AE6A82E4808F}"/>
    <hyperlink ref="B9" r:id="rId2" xr:uid="{C433A2D4-E7EE-4E55-BF65-03CCAE54ED55}"/>
    <hyperlink ref="B10" r:id="rId3" xr:uid="{8A5B3A98-00A9-4BF0-9269-ADC70151BA4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3A41-9ED8-4BCC-ADA8-BFDF1D0AF103}">
  <dimension ref="A1:AQ753"/>
  <sheetViews>
    <sheetView workbookViewId="0">
      <selection activeCell="J33" sqref="J33"/>
    </sheetView>
  </sheetViews>
  <sheetFormatPr defaultRowHeight="14.5" x14ac:dyDescent="0.35"/>
  <cols>
    <col min="5" max="5" width="10" bestFit="1" customWidth="1"/>
    <col min="6" max="6" width="14.7265625" bestFit="1" customWidth="1"/>
    <col min="9" max="9" width="12.36328125" bestFit="1" customWidth="1"/>
    <col min="10" max="10" width="16.36328125" bestFit="1" customWidth="1"/>
    <col min="12" max="12" width="16.36328125" bestFit="1" customWidth="1"/>
    <col min="13" max="13" width="15.26953125" bestFit="1" customWidth="1"/>
    <col min="14" max="42" width="10.81640625" bestFit="1" customWidth="1"/>
    <col min="43" max="43" width="11.81640625" bestFit="1" customWidth="1"/>
  </cols>
  <sheetData>
    <row r="1" spans="1:43" x14ac:dyDescent="0.35">
      <c r="A1" t="s">
        <v>196</v>
      </c>
    </row>
    <row r="3" spans="1:43" x14ac:dyDescent="0.35">
      <c r="A3" s="189" t="s">
        <v>11</v>
      </c>
      <c r="B3" s="190" t="s">
        <v>10</v>
      </c>
      <c r="C3" s="190" t="s">
        <v>27</v>
      </c>
      <c r="D3" s="190" t="s">
        <v>177</v>
      </c>
      <c r="E3" s="191" t="s">
        <v>178</v>
      </c>
      <c r="I3" s="198" t="s">
        <v>179</v>
      </c>
      <c r="J3" t="s">
        <v>181</v>
      </c>
      <c r="L3" s="198" t="s">
        <v>181</v>
      </c>
      <c r="M3" s="198" t="s">
        <v>195</v>
      </c>
    </row>
    <row r="4" spans="1:43" x14ac:dyDescent="0.35">
      <c r="A4" s="192">
        <v>2012</v>
      </c>
      <c r="B4" s="193" t="s">
        <v>0</v>
      </c>
      <c r="C4" s="193" t="s">
        <v>31</v>
      </c>
      <c r="D4" s="193" t="s">
        <v>20</v>
      </c>
      <c r="E4" s="194">
        <v>73703000</v>
      </c>
      <c r="I4" s="199">
        <v>2012</v>
      </c>
      <c r="J4" s="176">
        <v>1219727000</v>
      </c>
      <c r="L4" s="198" t="s">
        <v>179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>
        <v>2020</v>
      </c>
      <c r="V4">
        <v>2021</v>
      </c>
      <c r="W4">
        <v>2022</v>
      </c>
      <c r="X4">
        <v>2023</v>
      </c>
      <c r="Y4">
        <v>2024</v>
      </c>
      <c r="Z4">
        <v>2025</v>
      </c>
      <c r="AA4">
        <v>2026</v>
      </c>
      <c r="AB4">
        <v>2027</v>
      </c>
      <c r="AC4">
        <v>2028</v>
      </c>
      <c r="AD4">
        <v>2029</v>
      </c>
      <c r="AE4">
        <v>2030</v>
      </c>
      <c r="AF4">
        <v>2031</v>
      </c>
      <c r="AG4">
        <v>2032</v>
      </c>
      <c r="AH4">
        <v>2033</v>
      </c>
      <c r="AI4">
        <v>2034</v>
      </c>
      <c r="AJ4">
        <v>2035</v>
      </c>
      <c r="AK4">
        <v>2036</v>
      </c>
      <c r="AL4">
        <v>2037</v>
      </c>
      <c r="AM4">
        <v>2038</v>
      </c>
      <c r="AN4">
        <v>2039</v>
      </c>
      <c r="AO4">
        <v>2040</v>
      </c>
      <c r="AP4">
        <v>2041</v>
      </c>
      <c r="AQ4" t="s">
        <v>180</v>
      </c>
    </row>
    <row r="5" spans="1:43" x14ac:dyDescent="0.35">
      <c r="A5" s="195">
        <v>2012</v>
      </c>
      <c r="B5" s="196" t="s">
        <v>0</v>
      </c>
      <c r="C5" s="196" t="s">
        <v>30</v>
      </c>
      <c r="D5" s="196" t="s">
        <v>4</v>
      </c>
      <c r="E5" s="197">
        <v>201711000</v>
      </c>
      <c r="I5" s="199">
        <v>2013</v>
      </c>
      <c r="J5" s="176">
        <v>1235771000</v>
      </c>
      <c r="L5" s="199" t="s">
        <v>17</v>
      </c>
      <c r="M5" s="176">
        <v>49786000</v>
      </c>
      <c r="N5" s="176">
        <v>50145000</v>
      </c>
      <c r="O5" s="176">
        <v>50504000</v>
      </c>
      <c r="P5" s="176">
        <v>50863000</v>
      </c>
      <c r="Q5" s="176">
        <v>51222000</v>
      </c>
      <c r="R5" s="176">
        <v>51537000</v>
      </c>
      <c r="S5" s="176">
        <v>51820000</v>
      </c>
      <c r="T5" s="176">
        <v>52103000</v>
      </c>
      <c r="U5" s="176">
        <v>52386000</v>
      </c>
      <c r="V5" s="176">
        <v>52669000</v>
      </c>
      <c r="W5" s="176">
        <v>52895000</v>
      </c>
      <c r="X5" s="176">
        <v>53079000</v>
      </c>
      <c r="Y5" s="176">
        <v>53263000</v>
      </c>
      <c r="Z5" s="176">
        <v>53448000</v>
      </c>
      <c r="AA5" s="176">
        <v>53632000</v>
      </c>
      <c r="AB5" s="176">
        <v>53763000</v>
      </c>
      <c r="AC5" s="176">
        <v>53856000</v>
      </c>
      <c r="AD5" s="176">
        <v>53950000</v>
      </c>
      <c r="AE5" s="176">
        <v>54043000</v>
      </c>
      <c r="AF5" s="176">
        <v>54136000</v>
      </c>
      <c r="AG5" s="176">
        <v>54184000</v>
      </c>
      <c r="AH5" s="176">
        <v>54199000</v>
      </c>
      <c r="AI5" s="176">
        <v>54215000</v>
      </c>
      <c r="AJ5" s="176">
        <v>54230000</v>
      </c>
      <c r="AK5" s="176">
        <v>54245000</v>
      </c>
      <c r="AL5" s="176">
        <v>54261000</v>
      </c>
      <c r="AM5" s="176">
        <v>54315369</v>
      </c>
      <c r="AN5" s="176">
        <v>54379451</v>
      </c>
      <c r="AO5" s="176">
        <v>54453303</v>
      </c>
      <c r="AP5" s="176">
        <v>54536979</v>
      </c>
      <c r="AQ5" s="176">
        <v>1592119102</v>
      </c>
    </row>
    <row r="6" spans="1:43" x14ac:dyDescent="0.35">
      <c r="A6" s="192">
        <v>2012</v>
      </c>
      <c r="B6" s="193" t="s">
        <v>0</v>
      </c>
      <c r="C6" s="193" t="s">
        <v>30</v>
      </c>
      <c r="D6" s="193" t="s">
        <v>1</v>
      </c>
      <c r="E6" s="194">
        <v>6899000</v>
      </c>
      <c r="I6" s="199">
        <v>2014</v>
      </c>
      <c r="J6" s="176">
        <v>1251812000</v>
      </c>
      <c r="L6" s="199" t="s">
        <v>25</v>
      </c>
      <c r="M6" s="176">
        <v>31435000</v>
      </c>
      <c r="N6" s="176">
        <v>31827000</v>
      </c>
      <c r="O6" s="176">
        <v>32220000</v>
      </c>
      <c r="P6" s="176">
        <v>32612000</v>
      </c>
      <c r="Q6" s="176">
        <v>33005000</v>
      </c>
      <c r="R6" s="176">
        <v>33387000</v>
      </c>
      <c r="S6" s="176">
        <v>33762000</v>
      </c>
      <c r="T6" s="176">
        <v>34137000</v>
      </c>
      <c r="U6" s="176">
        <v>34512000</v>
      </c>
      <c r="V6" s="176">
        <v>34887000</v>
      </c>
      <c r="W6" s="176">
        <v>35239000</v>
      </c>
      <c r="X6" s="176">
        <v>35573000</v>
      </c>
      <c r="Y6" s="176">
        <v>35908000</v>
      </c>
      <c r="Z6" s="176">
        <v>36242000</v>
      </c>
      <c r="AA6" s="176">
        <v>36577000</v>
      </c>
      <c r="AB6" s="176">
        <v>36889000</v>
      </c>
      <c r="AC6" s="176">
        <v>37185000</v>
      </c>
      <c r="AD6" s="176">
        <v>37481000</v>
      </c>
      <c r="AE6" s="176">
        <v>37777000</v>
      </c>
      <c r="AF6" s="176">
        <v>38073000</v>
      </c>
      <c r="AG6" s="176">
        <v>38337000</v>
      </c>
      <c r="AH6" s="176">
        <v>38577000</v>
      </c>
      <c r="AI6" s="176">
        <v>38818000</v>
      </c>
      <c r="AJ6" s="176">
        <v>39058000</v>
      </c>
      <c r="AK6" s="176">
        <v>39299000</v>
      </c>
      <c r="AL6" s="176">
        <v>39539000</v>
      </c>
      <c r="AM6" s="176">
        <v>39790316</v>
      </c>
      <c r="AN6" s="176">
        <v>40043680</v>
      </c>
      <c r="AO6" s="176">
        <v>40299117</v>
      </c>
      <c r="AP6" s="176">
        <v>40556648</v>
      </c>
      <c r="AQ6" s="176">
        <v>1093045761</v>
      </c>
    </row>
    <row r="7" spans="1:43" x14ac:dyDescent="0.35">
      <c r="A7" s="195">
        <v>2012</v>
      </c>
      <c r="B7" s="196" t="s">
        <v>0</v>
      </c>
      <c r="C7" s="196" t="s">
        <v>31</v>
      </c>
      <c r="D7" s="196" t="s">
        <v>21</v>
      </c>
      <c r="E7" s="197">
        <v>35149000</v>
      </c>
      <c r="I7" s="199">
        <v>2015</v>
      </c>
      <c r="J7" s="176">
        <v>1267850000</v>
      </c>
      <c r="L7" s="199" t="s">
        <v>7</v>
      </c>
      <c r="M7" s="176">
        <v>105275000</v>
      </c>
      <c r="N7" s="176">
        <v>107290000</v>
      </c>
      <c r="O7" s="176">
        <v>109306000</v>
      </c>
      <c r="P7" s="176">
        <v>111321000</v>
      </c>
      <c r="Q7" s="176">
        <v>113336000</v>
      </c>
      <c r="R7" s="176">
        <v>115215000</v>
      </c>
      <c r="S7" s="176">
        <v>116996000</v>
      </c>
      <c r="T7" s="176">
        <v>118778000</v>
      </c>
      <c r="U7" s="176">
        <v>120559000</v>
      </c>
      <c r="V7" s="176">
        <v>122341000</v>
      </c>
      <c r="W7" s="176">
        <v>124154000</v>
      </c>
      <c r="X7" s="176">
        <v>125991000</v>
      </c>
      <c r="Y7" s="176">
        <v>127827000</v>
      </c>
      <c r="Z7" s="176">
        <v>129664000</v>
      </c>
      <c r="AA7" s="176">
        <v>131500000</v>
      </c>
      <c r="AB7" s="176">
        <v>133289000</v>
      </c>
      <c r="AC7" s="176">
        <v>135044000</v>
      </c>
      <c r="AD7" s="176">
        <v>136799000</v>
      </c>
      <c r="AE7" s="176">
        <v>138554000</v>
      </c>
      <c r="AF7" s="176">
        <v>140309000</v>
      </c>
      <c r="AG7" s="176">
        <v>141920000</v>
      </c>
      <c r="AH7" s="176">
        <v>143427000</v>
      </c>
      <c r="AI7" s="176">
        <v>144934000</v>
      </c>
      <c r="AJ7" s="176">
        <v>146441000</v>
      </c>
      <c r="AK7" s="176">
        <v>147948000</v>
      </c>
      <c r="AL7" s="176">
        <v>149455000</v>
      </c>
      <c r="AM7" s="176">
        <v>151039011</v>
      </c>
      <c r="AN7" s="176">
        <v>152640608</v>
      </c>
      <c r="AO7" s="176">
        <v>154260002</v>
      </c>
      <c r="AP7" s="176">
        <v>155897401</v>
      </c>
      <c r="AQ7" s="176">
        <v>3951510022</v>
      </c>
    </row>
    <row r="8" spans="1:43" x14ac:dyDescent="0.35">
      <c r="A8" s="192">
        <v>2012</v>
      </c>
      <c r="B8" s="193" t="s">
        <v>0</v>
      </c>
      <c r="C8" s="193" t="s">
        <v>31</v>
      </c>
      <c r="D8" s="193" t="s">
        <v>18</v>
      </c>
      <c r="E8" s="194">
        <v>61461000</v>
      </c>
      <c r="I8" s="199">
        <v>2016</v>
      </c>
      <c r="J8" s="176">
        <v>1283897000</v>
      </c>
      <c r="L8" s="199" t="s">
        <v>15</v>
      </c>
      <c r="M8" s="176">
        <v>25782000</v>
      </c>
      <c r="N8" s="176">
        <v>26187000</v>
      </c>
      <c r="O8" s="176">
        <v>26592000</v>
      </c>
      <c r="P8" s="176">
        <v>26997000</v>
      </c>
      <c r="Q8" s="176">
        <v>27403000</v>
      </c>
      <c r="R8" s="176">
        <v>27796000</v>
      </c>
      <c r="S8" s="176">
        <v>28180000</v>
      </c>
      <c r="T8" s="176">
        <v>28564000</v>
      </c>
      <c r="U8" s="176">
        <v>28948000</v>
      </c>
      <c r="V8" s="176">
        <v>29333000</v>
      </c>
      <c r="W8" s="176">
        <v>29693000</v>
      </c>
      <c r="X8" s="176">
        <v>30037000</v>
      </c>
      <c r="Y8" s="176">
        <v>30380000</v>
      </c>
      <c r="Z8" s="176">
        <v>30724000</v>
      </c>
      <c r="AA8" s="176">
        <v>31068000</v>
      </c>
      <c r="AB8" s="176">
        <v>31387000</v>
      </c>
      <c r="AC8" s="176">
        <v>31688000</v>
      </c>
      <c r="AD8" s="176">
        <v>31990000</v>
      </c>
      <c r="AE8" s="176">
        <v>32292000</v>
      </c>
      <c r="AF8" s="176">
        <v>32593000</v>
      </c>
      <c r="AG8" s="176">
        <v>32878000</v>
      </c>
      <c r="AH8" s="176">
        <v>33150000</v>
      </c>
      <c r="AI8" s="176">
        <v>33423000</v>
      </c>
      <c r="AJ8" s="176">
        <v>33695000</v>
      </c>
      <c r="AK8" s="176">
        <v>33967000</v>
      </c>
      <c r="AL8" s="176">
        <v>34240000</v>
      </c>
      <c r="AM8" s="176">
        <v>34528385</v>
      </c>
      <c r="AN8" s="176">
        <v>34820925</v>
      </c>
      <c r="AO8" s="176">
        <v>35117695</v>
      </c>
      <c r="AP8" s="176">
        <v>35418770</v>
      </c>
      <c r="AQ8" s="176">
        <v>928872775</v>
      </c>
    </row>
    <row r="9" spans="1:43" x14ac:dyDescent="0.35">
      <c r="A9" s="195">
        <v>2012</v>
      </c>
      <c r="B9" s="196" t="s">
        <v>0</v>
      </c>
      <c r="C9" s="196" t="s">
        <v>32</v>
      </c>
      <c r="D9" s="196" t="s">
        <v>25</v>
      </c>
      <c r="E9" s="197">
        <v>31435000</v>
      </c>
      <c r="I9" s="199">
        <v>2017</v>
      </c>
      <c r="J9" s="176">
        <v>1298974000</v>
      </c>
      <c r="L9" s="199" t="s">
        <v>12</v>
      </c>
      <c r="M9" s="176">
        <v>17008000</v>
      </c>
      <c r="N9" s="176">
        <v>17386000</v>
      </c>
      <c r="O9" s="176">
        <v>17764000</v>
      </c>
      <c r="P9" s="176">
        <v>18142000</v>
      </c>
      <c r="Q9" s="176">
        <v>18520000</v>
      </c>
      <c r="R9" s="176">
        <v>18898000</v>
      </c>
      <c r="S9" s="176">
        <v>19277000</v>
      </c>
      <c r="T9" s="176">
        <v>19656000</v>
      </c>
      <c r="U9" s="176">
        <v>20035000</v>
      </c>
      <c r="V9" s="176">
        <v>20414000</v>
      </c>
      <c r="W9" s="176">
        <v>20801000</v>
      </c>
      <c r="X9" s="176">
        <v>21195000</v>
      </c>
      <c r="Y9" s="176">
        <v>21588000</v>
      </c>
      <c r="Z9" s="176">
        <v>21982000</v>
      </c>
      <c r="AA9" s="176">
        <v>22376000</v>
      </c>
      <c r="AB9" s="176">
        <v>22775000</v>
      </c>
      <c r="AC9" s="176">
        <v>23177000</v>
      </c>
      <c r="AD9" s="176">
        <v>23580000</v>
      </c>
      <c r="AE9" s="176">
        <v>23982000</v>
      </c>
      <c r="AF9" s="176">
        <v>24385000</v>
      </c>
      <c r="AG9" s="176">
        <v>24790000</v>
      </c>
      <c r="AH9" s="176">
        <v>25198000</v>
      </c>
      <c r="AI9" s="176">
        <v>25606000</v>
      </c>
      <c r="AJ9" s="176">
        <v>26013000</v>
      </c>
      <c r="AK9" s="176">
        <v>26421000</v>
      </c>
      <c r="AL9" s="176">
        <v>26829000</v>
      </c>
      <c r="AM9" s="176">
        <v>27260260</v>
      </c>
      <c r="AN9" s="176">
        <v>27698451</v>
      </c>
      <c r="AO9" s="176">
        <v>28143686</v>
      </c>
      <c r="AP9" s="176">
        <v>28596078</v>
      </c>
      <c r="AQ9" s="176">
        <v>679496475</v>
      </c>
    </row>
    <row r="10" spans="1:43" x14ac:dyDescent="0.35">
      <c r="A10" s="192">
        <v>2012</v>
      </c>
      <c r="B10" s="193" t="s">
        <v>0</v>
      </c>
      <c r="C10" s="193" t="s">
        <v>31</v>
      </c>
      <c r="D10" s="193" t="s">
        <v>19</v>
      </c>
      <c r="E10" s="194">
        <v>33543000</v>
      </c>
      <c r="I10" s="199">
        <v>2018</v>
      </c>
      <c r="J10" s="176">
        <v>1313357000</v>
      </c>
      <c r="L10" s="199" t="s">
        <v>16</v>
      </c>
      <c r="M10" s="176">
        <v>1465000</v>
      </c>
      <c r="N10" s="176">
        <v>1475000</v>
      </c>
      <c r="O10" s="176">
        <v>1486000</v>
      </c>
      <c r="P10" s="176">
        <v>1497000</v>
      </c>
      <c r="Q10" s="176">
        <v>1507000</v>
      </c>
      <c r="R10" s="176">
        <v>1517000</v>
      </c>
      <c r="S10" s="176">
        <v>1527000</v>
      </c>
      <c r="T10" s="176">
        <v>1536000</v>
      </c>
      <c r="U10" s="176">
        <v>1545000</v>
      </c>
      <c r="V10" s="176">
        <v>1555000</v>
      </c>
      <c r="W10" s="176">
        <v>1563000</v>
      </c>
      <c r="X10" s="176">
        <v>1571000</v>
      </c>
      <c r="Y10" s="176">
        <v>1579000</v>
      </c>
      <c r="Z10" s="176">
        <v>1587000</v>
      </c>
      <c r="AA10" s="176">
        <v>1595000</v>
      </c>
      <c r="AB10" s="176">
        <v>1603000</v>
      </c>
      <c r="AC10" s="176">
        <v>1610000</v>
      </c>
      <c r="AD10" s="176">
        <v>1617000</v>
      </c>
      <c r="AE10" s="176">
        <v>1624000</v>
      </c>
      <c r="AF10" s="176">
        <v>1631000</v>
      </c>
      <c r="AG10" s="176">
        <v>1637000</v>
      </c>
      <c r="AH10" s="176">
        <v>1643000</v>
      </c>
      <c r="AI10" s="176">
        <v>1649000</v>
      </c>
      <c r="AJ10" s="176">
        <v>1654000</v>
      </c>
      <c r="AK10" s="176">
        <v>1660000</v>
      </c>
      <c r="AL10" s="176">
        <v>1666000</v>
      </c>
      <c r="AM10" s="176">
        <v>1675524</v>
      </c>
      <c r="AN10" s="176">
        <v>1685993</v>
      </c>
      <c r="AO10" s="176">
        <v>1697372</v>
      </c>
      <c r="AP10" s="176">
        <v>1709630</v>
      </c>
      <c r="AQ10" s="176">
        <v>47767519</v>
      </c>
    </row>
    <row r="11" spans="1:43" x14ac:dyDescent="0.35">
      <c r="A11" s="195">
        <v>2012</v>
      </c>
      <c r="B11" s="196" t="s">
        <v>0</v>
      </c>
      <c r="C11" s="196" t="s">
        <v>28</v>
      </c>
      <c r="D11" s="196" t="s">
        <v>7</v>
      </c>
      <c r="E11" s="197">
        <v>105275000</v>
      </c>
      <c r="I11" s="199">
        <v>2019</v>
      </c>
      <c r="J11" s="176">
        <v>1327738000</v>
      </c>
      <c r="L11" s="199" t="s">
        <v>9</v>
      </c>
      <c r="M11" s="176">
        <v>61599000</v>
      </c>
      <c r="N11" s="176">
        <v>62582000</v>
      </c>
      <c r="O11" s="176">
        <v>63565000</v>
      </c>
      <c r="P11" s="176">
        <v>64548000</v>
      </c>
      <c r="Q11" s="176">
        <v>65530000</v>
      </c>
      <c r="R11" s="176">
        <v>66514000</v>
      </c>
      <c r="S11" s="176">
        <v>67500000</v>
      </c>
      <c r="T11" s="176">
        <v>68485000</v>
      </c>
      <c r="U11" s="176">
        <v>69470000</v>
      </c>
      <c r="V11" s="176">
        <v>70455000</v>
      </c>
      <c r="W11" s="176">
        <v>71421000</v>
      </c>
      <c r="X11" s="176">
        <v>72373000</v>
      </c>
      <c r="Y11" s="176">
        <v>73326000</v>
      </c>
      <c r="Z11" s="176">
        <v>74277000</v>
      </c>
      <c r="AA11" s="176">
        <v>75231000</v>
      </c>
      <c r="AB11" s="176">
        <v>76167000</v>
      </c>
      <c r="AC11" s="176">
        <v>77090000</v>
      </c>
      <c r="AD11" s="176">
        <v>78013000</v>
      </c>
      <c r="AE11" s="176">
        <v>78938000</v>
      </c>
      <c r="AF11" s="176">
        <v>79861000</v>
      </c>
      <c r="AG11" s="176">
        <v>80799000</v>
      </c>
      <c r="AH11" s="176">
        <v>81747000</v>
      </c>
      <c r="AI11" s="176">
        <v>82696000</v>
      </c>
      <c r="AJ11" s="176">
        <v>83644000</v>
      </c>
      <c r="AK11" s="176">
        <v>84592000</v>
      </c>
      <c r="AL11" s="176">
        <v>85541000</v>
      </c>
      <c r="AM11" s="176">
        <v>86566369</v>
      </c>
      <c r="AN11" s="176">
        <v>87615557</v>
      </c>
      <c r="AO11" s="176">
        <v>88689089</v>
      </c>
      <c r="AP11" s="176">
        <v>89787500</v>
      </c>
      <c r="AQ11" s="176">
        <v>2268622515</v>
      </c>
    </row>
    <row r="12" spans="1:43" x14ac:dyDescent="0.35">
      <c r="A12" s="192">
        <v>2012</v>
      </c>
      <c r="B12" s="193" t="s">
        <v>0</v>
      </c>
      <c r="C12" s="193" t="s">
        <v>32</v>
      </c>
      <c r="D12" s="193" t="s">
        <v>26</v>
      </c>
      <c r="E12" s="194">
        <v>14031000</v>
      </c>
      <c r="I12" s="199">
        <v>2020</v>
      </c>
      <c r="J12" s="176">
        <v>1342124000</v>
      </c>
      <c r="L12" s="199" t="s">
        <v>1</v>
      </c>
      <c r="M12" s="176">
        <v>6899000</v>
      </c>
      <c r="N12" s="176">
        <v>6958000</v>
      </c>
      <c r="O12" s="176">
        <v>7016000</v>
      </c>
      <c r="P12" s="176">
        <v>7075000</v>
      </c>
      <c r="Q12" s="176">
        <v>7134000</v>
      </c>
      <c r="R12" s="176">
        <v>7186000</v>
      </c>
      <c r="S12" s="176">
        <v>7233000</v>
      </c>
      <c r="T12" s="176">
        <v>7280000</v>
      </c>
      <c r="U12" s="176">
        <v>7327000</v>
      </c>
      <c r="V12" s="176">
        <v>7374000</v>
      </c>
      <c r="W12" s="176">
        <v>7415000</v>
      </c>
      <c r="X12" s="176">
        <v>7453000</v>
      </c>
      <c r="Y12" s="176">
        <v>7490000</v>
      </c>
      <c r="Z12" s="176">
        <v>7527000</v>
      </c>
      <c r="AA12" s="176">
        <v>7564000</v>
      </c>
      <c r="AB12" s="176">
        <v>7595000</v>
      </c>
      <c r="AC12" s="176">
        <v>7621000</v>
      </c>
      <c r="AD12" s="176">
        <v>7648000</v>
      </c>
      <c r="AE12" s="176">
        <v>7674000</v>
      </c>
      <c r="AF12" s="176">
        <v>7701000</v>
      </c>
      <c r="AG12" s="176">
        <v>7720000</v>
      </c>
      <c r="AH12" s="176">
        <v>7735000</v>
      </c>
      <c r="AI12" s="176">
        <v>7750000</v>
      </c>
      <c r="AJ12" s="176">
        <v>7764000</v>
      </c>
      <c r="AK12" s="176">
        <v>7779000</v>
      </c>
      <c r="AL12" s="176">
        <v>7794000</v>
      </c>
      <c r="AM12" s="176">
        <v>7809626</v>
      </c>
      <c r="AN12" s="176">
        <v>7825288</v>
      </c>
      <c r="AO12" s="176">
        <v>7840986</v>
      </c>
      <c r="AP12" s="176">
        <v>7856721</v>
      </c>
      <c r="AQ12" s="176">
        <v>225044621</v>
      </c>
    </row>
    <row r="13" spans="1:43" x14ac:dyDescent="0.35">
      <c r="A13" s="195">
        <v>2012</v>
      </c>
      <c r="B13" s="196" t="s">
        <v>0</v>
      </c>
      <c r="C13" s="196" t="s">
        <v>30</v>
      </c>
      <c r="D13" s="196" t="s">
        <v>13</v>
      </c>
      <c r="E13" s="197">
        <v>25597000</v>
      </c>
      <c r="I13" s="199">
        <v>2021</v>
      </c>
      <c r="J13" s="176">
        <v>1356510000</v>
      </c>
      <c r="L13" s="199" t="s">
        <v>13</v>
      </c>
      <c r="M13" s="176">
        <v>25597000</v>
      </c>
      <c r="N13" s="176">
        <v>26018000</v>
      </c>
      <c r="O13" s="176">
        <v>26438000</v>
      </c>
      <c r="P13" s="176">
        <v>26859000</v>
      </c>
      <c r="Q13" s="176">
        <v>27280000</v>
      </c>
      <c r="R13" s="176">
        <v>27692000</v>
      </c>
      <c r="S13" s="176">
        <v>28097000</v>
      </c>
      <c r="T13" s="176">
        <v>28503000</v>
      </c>
      <c r="U13" s="176">
        <v>28908000</v>
      </c>
      <c r="V13" s="176">
        <v>29314000</v>
      </c>
      <c r="W13" s="176">
        <v>29695000</v>
      </c>
      <c r="X13" s="176">
        <v>30058000</v>
      </c>
      <c r="Y13" s="176">
        <v>30421000</v>
      </c>
      <c r="Z13" s="176">
        <v>30785000</v>
      </c>
      <c r="AA13" s="176">
        <v>31148000</v>
      </c>
      <c r="AB13" s="176">
        <v>31491000</v>
      </c>
      <c r="AC13" s="176">
        <v>31821000</v>
      </c>
      <c r="AD13" s="176">
        <v>32150000</v>
      </c>
      <c r="AE13" s="176">
        <v>32479000</v>
      </c>
      <c r="AF13" s="176">
        <v>32809000</v>
      </c>
      <c r="AG13" s="176">
        <v>33123000</v>
      </c>
      <c r="AH13" s="176">
        <v>33428000</v>
      </c>
      <c r="AI13" s="176">
        <v>33733000</v>
      </c>
      <c r="AJ13" s="176">
        <v>34037000</v>
      </c>
      <c r="AK13" s="176">
        <v>34342000</v>
      </c>
      <c r="AL13" s="176">
        <v>34646000</v>
      </c>
      <c r="AM13" s="176">
        <v>34977964</v>
      </c>
      <c r="AN13" s="176">
        <v>35317710</v>
      </c>
      <c r="AO13" s="176">
        <v>35665405</v>
      </c>
      <c r="AP13" s="176">
        <v>36021215</v>
      </c>
      <c r="AQ13" s="176">
        <v>932854294</v>
      </c>
    </row>
    <row r="14" spans="1:43" x14ac:dyDescent="0.35">
      <c r="A14" s="192">
        <v>2012</v>
      </c>
      <c r="B14" s="193" t="s">
        <v>0</v>
      </c>
      <c r="C14" s="193" t="s">
        <v>29</v>
      </c>
      <c r="D14" s="193" t="s">
        <v>16</v>
      </c>
      <c r="E14" s="194">
        <v>1465000</v>
      </c>
      <c r="I14" s="199">
        <v>2022</v>
      </c>
      <c r="J14" s="176">
        <v>1369846000</v>
      </c>
      <c r="L14" s="199" t="s">
        <v>22</v>
      </c>
      <c r="M14" s="176">
        <v>33316000</v>
      </c>
      <c r="N14" s="176">
        <v>33879000</v>
      </c>
      <c r="O14" s="176">
        <v>34441000</v>
      </c>
      <c r="P14" s="176">
        <v>35003000</v>
      </c>
      <c r="Q14" s="176">
        <v>35566000</v>
      </c>
      <c r="R14" s="176">
        <v>36112000</v>
      </c>
      <c r="S14" s="176">
        <v>36646000</v>
      </c>
      <c r="T14" s="176">
        <v>37180000</v>
      </c>
      <c r="U14" s="176">
        <v>37715000</v>
      </c>
      <c r="V14" s="176">
        <v>38249000</v>
      </c>
      <c r="W14" s="176">
        <v>38762000</v>
      </c>
      <c r="X14" s="176">
        <v>39259000</v>
      </c>
      <c r="Y14" s="176">
        <v>39756000</v>
      </c>
      <c r="Z14" s="176">
        <v>40253000</v>
      </c>
      <c r="AA14" s="176">
        <v>40751000</v>
      </c>
      <c r="AB14" s="176">
        <v>41221000</v>
      </c>
      <c r="AC14" s="176">
        <v>41671000</v>
      </c>
      <c r="AD14" s="176">
        <v>42121000</v>
      </c>
      <c r="AE14" s="176">
        <v>42572000</v>
      </c>
      <c r="AF14" s="176">
        <v>43022000</v>
      </c>
      <c r="AG14" s="176">
        <v>43436000</v>
      </c>
      <c r="AH14" s="176">
        <v>43826000</v>
      </c>
      <c r="AI14" s="176">
        <v>44215000</v>
      </c>
      <c r="AJ14" s="176">
        <v>44604000</v>
      </c>
      <c r="AK14" s="176">
        <v>44993000</v>
      </c>
      <c r="AL14" s="176">
        <v>45382000</v>
      </c>
      <c r="AM14" s="176">
        <v>45790003</v>
      </c>
      <c r="AN14" s="176">
        <v>46202334</v>
      </c>
      <c r="AO14" s="176">
        <v>46619045</v>
      </c>
      <c r="AP14" s="176">
        <v>47040193</v>
      </c>
      <c r="AQ14" s="176">
        <v>1219602575</v>
      </c>
    </row>
    <row r="15" spans="1:43" x14ac:dyDescent="0.35">
      <c r="A15" s="195">
        <v>2012</v>
      </c>
      <c r="B15" s="196" t="s">
        <v>0</v>
      </c>
      <c r="C15" s="196" t="s">
        <v>30</v>
      </c>
      <c r="D15" s="196" t="s">
        <v>2</v>
      </c>
      <c r="E15" s="197">
        <v>28971000</v>
      </c>
      <c r="I15" s="199">
        <v>2023</v>
      </c>
      <c r="J15" s="176">
        <v>1382427000</v>
      </c>
      <c r="L15" s="199" t="s">
        <v>14</v>
      </c>
      <c r="M15" s="176">
        <v>12616000</v>
      </c>
      <c r="N15" s="176">
        <v>12744000</v>
      </c>
      <c r="O15" s="176">
        <v>12873000</v>
      </c>
      <c r="P15" s="176">
        <v>13002000</v>
      </c>
      <c r="Q15" s="176">
        <v>13130000</v>
      </c>
      <c r="R15" s="176">
        <v>13244000</v>
      </c>
      <c r="S15" s="176">
        <v>13348000</v>
      </c>
      <c r="T15" s="176">
        <v>13453000</v>
      </c>
      <c r="U15" s="176">
        <v>13557000</v>
      </c>
      <c r="V15" s="176">
        <v>13661000</v>
      </c>
      <c r="W15" s="176">
        <v>13763000</v>
      </c>
      <c r="X15" s="176">
        <v>13862000</v>
      </c>
      <c r="Y15" s="176">
        <v>13961000</v>
      </c>
      <c r="Z15" s="176">
        <v>14061000</v>
      </c>
      <c r="AA15" s="176">
        <v>14160000</v>
      </c>
      <c r="AB15" s="176">
        <v>14256000</v>
      </c>
      <c r="AC15" s="176">
        <v>14350000</v>
      </c>
      <c r="AD15" s="176">
        <v>14445000</v>
      </c>
      <c r="AE15" s="176">
        <v>14539000</v>
      </c>
      <c r="AF15" s="176">
        <v>14633000</v>
      </c>
      <c r="AG15" s="176">
        <v>14718000</v>
      </c>
      <c r="AH15" s="176">
        <v>14796000</v>
      </c>
      <c r="AI15" s="176">
        <v>14874000</v>
      </c>
      <c r="AJ15" s="176">
        <v>14953000</v>
      </c>
      <c r="AK15" s="176">
        <v>15030000</v>
      </c>
      <c r="AL15" s="176">
        <v>15108000</v>
      </c>
      <c r="AM15" s="176">
        <v>15190468</v>
      </c>
      <c r="AN15" s="176">
        <v>15273914</v>
      </c>
      <c r="AO15" s="176">
        <v>15358348</v>
      </c>
      <c r="AP15" s="176">
        <v>15443787</v>
      </c>
      <c r="AQ15" s="176">
        <v>424403517</v>
      </c>
    </row>
    <row r="16" spans="1:43" x14ac:dyDescent="0.35">
      <c r="A16" s="192">
        <v>2012</v>
      </c>
      <c r="B16" s="193" t="s">
        <v>0</v>
      </c>
      <c r="C16" s="193" t="s">
        <v>28</v>
      </c>
      <c r="D16" s="193" t="s">
        <v>162</v>
      </c>
      <c r="E16" s="194">
        <v>614000</v>
      </c>
      <c r="I16" s="199">
        <v>2024</v>
      </c>
      <c r="J16" s="176">
        <v>1395002000</v>
      </c>
      <c r="L16" s="199" t="s">
        <v>18</v>
      </c>
      <c r="M16" s="176">
        <v>61461000</v>
      </c>
      <c r="N16" s="176">
        <v>62088000</v>
      </c>
      <c r="O16" s="176">
        <v>62714000</v>
      </c>
      <c r="P16" s="176">
        <v>63341000</v>
      </c>
      <c r="Q16" s="176">
        <v>63968000</v>
      </c>
      <c r="R16" s="176">
        <v>64534000</v>
      </c>
      <c r="S16" s="176">
        <v>65057000</v>
      </c>
      <c r="T16" s="176">
        <v>65580000</v>
      </c>
      <c r="U16" s="176">
        <v>66104000</v>
      </c>
      <c r="V16" s="176">
        <v>66627000</v>
      </c>
      <c r="W16" s="176">
        <v>67092000</v>
      </c>
      <c r="X16" s="176">
        <v>67515000</v>
      </c>
      <c r="Y16" s="176">
        <v>67939000</v>
      </c>
      <c r="Z16" s="176">
        <v>68362000</v>
      </c>
      <c r="AA16" s="176">
        <v>68785000</v>
      </c>
      <c r="AB16" s="176">
        <v>69159000</v>
      </c>
      <c r="AC16" s="176">
        <v>69497000</v>
      </c>
      <c r="AD16" s="176">
        <v>69835000</v>
      </c>
      <c r="AE16" s="176">
        <v>70173000</v>
      </c>
      <c r="AF16" s="176">
        <v>70511000</v>
      </c>
      <c r="AG16" s="176">
        <v>70803000</v>
      </c>
      <c r="AH16" s="176">
        <v>71062000</v>
      </c>
      <c r="AI16" s="176">
        <v>71321000</v>
      </c>
      <c r="AJ16" s="176">
        <v>71581000</v>
      </c>
      <c r="AK16" s="176">
        <v>71840000</v>
      </c>
      <c r="AL16" s="176">
        <v>72099000</v>
      </c>
      <c r="AM16" s="176">
        <v>72391714</v>
      </c>
      <c r="AN16" s="176">
        <v>72692666</v>
      </c>
      <c r="AO16" s="176">
        <v>73001945</v>
      </c>
      <c r="AP16" s="176">
        <v>73319642</v>
      </c>
      <c r="AQ16" s="176">
        <v>2050453967</v>
      </c>
    </row>
    <row r="17" spans="1:43" x14ac:dyDescent="0.35">
      <c r="A17" s="195">
        <v>2012</v>
      </c>
      <c r="B17" s="196" t="s">
        <v>0</v>
      </c>
      <c r="C17" s="196" t="s">
        <v>30</v>
      </c>
      <c r="D17" s="196" t="s">
        <v>8</v>
      </c>
      <c r="E17" s="197">
        <v>69212000</v>
      </c>
      <c r="I17" s="199">
        <v>2025</v>
      </c>
      <c r="J17" s="176">
        <v>1407581000</v>
      </c>
      <c r="L17" s="199" t="s">
        <v>19</v>
      </c>
      <c r="M17" s="176">
        <v>33543000</v>
      </c>
      <c r="N17" s="176">
        <v>33777000</v>
      </c>
      <c r="O17" s="176">
        <v>34012000</v>
      </c>
      <c r="P17" s="176">
        <v>34246000</v>
      </c>
      <c r="Q17" s="176">
        <v>34481000</v>
      </c>
      <c r="R17" s="176">
        <v>34685000</v>
      </c>
      <c r="S17" s="176">
        <v>34867000</v>
      </c>
      <c r="T17" s="176">
        <v>35049000</v>
      </c>
      <c r="U17" s="176">
        <v>35231000</v>
      </c>
      <c r="V17" s="176">
        <v>35413000</v>
      </c>
      <c r="W17" s="176">
        <v>35573000</v>
      </c>
      <c r="X17" s="176">
        <v>35716000</v>
      </c>
      <c r="Y17" s="176">
        <v>35860000</v>
      </c>
      <c r="Z17" s="176">
        <v>36003000</v>
      </c>
      <c r="AA17" s="176">
        <v>36147000</v>
      </c>
      <c r="AB17" s="176">
        <v>36263000</v>
      </c>
      <c r="AC17" s="176">
        <v>36361000</v>
      </c>
      <c r="AD17" s="176">
        <v>36459000</v>
      </c>
      <c r="AE17" s="176">
        <v>36556000</v>
      </c>
      <c r="AF17" s="176">
        <v>36654000</v>
      </c>
      <c r="AG17" s="176">
        <v>36724000</v>
      </c>
      <c r="AH17" s="176">
        <v>36775000</v>
      </c>
      <c r="AI17" s="176">
        <v>36826000</v>
      </c>
      <c r="AJ17" s="176">
        <v>36877000</v>
      </c>
      <c r="AK17" s="176">
        <v>36927000</v>
      </c>
      <c r="AL17" s="176">
        <v>36978000</v>
      </c>
      <c r="AM17" s="176">
        <v>37320628</v>
      </c>
      <c r="AN17" s="176">
        <v>37711525</v>
      </c>
      <c r="AO17" s="176">
        <v>38143148</v>
      </c>
      <c r="AP17" s="176">
        <v>38609429</v>
      </c>
      <c r="AQ17" s="176">
        <v>1079787730</v>
      </c>
    </row>
    <row r="18" spans="1:43" x14ac:dyDescent="0.35">
      <c r="A18" s="192">
        <v>2012</v>
      </c>
      <c r="B18" s="193" t="s">
        <v>0</v>
      </c>
      <c r="C18" s="193" t="s">
        <v>30</v>
      </c>
      <c r="D18" s="193" t="s">
        <v>3</v>
      </c>
      <c r="E18" s="194">
        <v>10164000</v>
      </c>
      <c r="I18" s="199">
        <v>2026</v>
      </c>
      <c r="J18" s="176">
        <v>1420164000</v>
      </c>
      <c r="L18" s="199" t="s">
        <v>5</v>
      </c>
      <c r="M18" s="176">
        <v>113115000</v>
      </c>
      <c r="N18" s="176">
        <v>114386000</v>
      </c>
      <c r="O18" s="176">
        <v>115656000</v>
      </c>
      <c r="P18" s="176">
        <v>116927000</v>
      </c>
      <c r="Q18" s="176">
        <v>118197000</v>
      </c>
      <c r="R18" s="176">
        <v>119393000</v>
      </c>
      <c r="S18" s="176">
        <v>120535000</v>
      </c>
      <c r="T18" s="176">
        <v>121677000</v>
      </c>
      <c r="U18" s="176">
        <v>122819000</v>
      </c>
      <c r="V18" s="176">
        <v>123961000</v>
      </c>
      <c r="W18" s="176">
        <v>125005000</v>
      </c>
      <c r="X18" s="176">
        <v>125979000</v>
      </c>
      <c r="Y18" s="176">
        <v>126954000</v>
      </c>
      <c r="Z18" s="176">
        <v>127928000</v>
      </c>
      <c r="AA18" s="176">
        <v>128902000</v>
      </c>
      <c r="AB18" s="176">
        <v>129791000</v>
      </c>
      <c r="AC18" s="176">
        <v>130620000</v>
      </c>
      <c r="AD18" s="176">
        <v>131449000</v>
      </c>
      <c r="AE18" s="176">
        <v>132277000</v>
      </c>
      <c r="AF18" s="176">
        <v>133106000</v>
      </c>
      <c r="AG18" s="176">
        <v>133837000</v>
      </c>
      <c r="AH18" s="176">
        <v>134500000</v>
      </c>
      <c r="AI18" s="176">
        <v>135163000</v>
      </c>
      <c r="AJ18" s="176">
        <v>135825000</v>
      </c>
      <c r="AK18" s="176">
        <v>136488000</v>
      </c>
      <c r="AL18" s="176">
        <v>137150000</v>
      </c>
      <c r="AM18" s="176">
        <v>137850306</v>
      </c>
      <c r="AN18" s="176">
        <v>138558333</v>
      </c>
      <c r="AO18" s="176">
        <v>139274164</v>
      </c>
      <c r="AP18" s="176">
        <v>139997877</v>
      </c>
      <c r="AQ18" s="176">
        <v>3847320680</v>
      </c>
    </row>
    <row r="19" spans="1:43" x14ac:dyDescent="0.35">
      <c r="A19" s="195">
        <v>2012</v>
      </c>
      <c r="B19" s="196" t="s">
        <v>0</v>
      </c>
      <c r="C19" s="196" t="s">
        <v>30</v>
      </c>
      <c r="D19" s="196" t="s">
        <v>12</v>
      </c>
      <c r="E19" s="197">
        <v>17008000</v>
      </c>
      <c r="I19" s="199">
        <v>2027</v>
      </c>
      <c r="J19" s="176">
        <v>1431578000</v>
      </c>
      <c r="L19" s="199" t="s">
        <v>6</v>
      </c>
      <c r="M19" s="176">
        <v>73348000</v>
      </c>
      <c r="N19" s="176">
        <v>74584000</v>
      </c>
      <c r="O19" s="176">
        <v>75819000</v>
      </c>
      <c r="P19" s="176">
        <v>77055000</v>
      </c>
      <c r="Q19" s="176">
        <v>78291000</v>
      </c>
      <c r="R19" s="176">
        <v>79472000</v>
      </c>
      <c r="S19" s="176">
        <v>80614000</v>
      </c>
      <c r="T19" s="176">
        <v>81756000</v>
      </c>
      <c r="U19" s="176">
        <v>82898000</v>
      </c>
      <c r="V19" s="176">
        <v>84040000</v>
      </c>
      <c r="W19" s="176">
        <v>85118000</v>
      </c>
      <c r="X19" s="176">
        <v>86149000</v>
      </c>
      <c r="Y19" s="176">
        <v>87180000</v>
      </c>
      <c r="Z19" s="176">
        <v>88212000</v>
      </c>
      <c r="AA19" s="176">
        <v>89243000</v>
      </c>
      <c r="AB19" s="176">
        <v>90184000</v>
      </c>
      <c r="AC19" s="176">
        <v>91061000</v>
      </c>
      <c r="AD19" s="176">
        <v>91938000</v>
      </c>
      <c r="AE19" s="176">
        <v>92815000</v>
      </c>
      <c r="AF19" s="176">
        <v>93691000</v>
      </c>
      <c r="AG19" s="176">
        <v>94494000</v>
      </c>
      <c r="AH19" s="176">
        <v>95244000</v>
      </c>
      <c r="AI19" s="176">
        <v>95993000</v>
      </c>
      <c r="AJ19" s="176">
        <v>96743000</v>
      </c>
      <c r="AK19" s="176">
        <v>97492000</v>
      </c>
      <c r="AL19" s="176">
        <v>98242000</v>
      </c>
      <c r="AM19" s="176">
        <v>99023608</v>
      </c>
      <c r="AN19" s="176">
        <v>99811983</v>
      </c>
      <c r="AO19" s="176">
        <v>100607188</v>
      </c>
      <c r="AP19" s="176">
        <v>101409291</v>
      </c>
      <c r="AQ19" s="176">
        <v>2662528070</v>
      </c>
    </row>
    <row r="20" spans="1:43" x14ac:dyDescent="0.35">
      <c r="A20" s="192">
        <v>2012</v>
      </c>
      <c r="B20" s="193" t="s">
        <v>0</v>
      </c>
      <c r="C20" s="193" t="s">
        <v>28</v>
      </c>
      <c r="D20" s="193" t="s">
        <v>23</v>
      </c>
      <c r="E20" s="194">
        <v>42207000</v>
      </c>
      <c r="I20" s="199">
        <v>2028</v>
      </c>
      <c r="J20" s="176">
        <v>1442147000</v>
      </c>
      <c r="L20" s="199" t="s">
        <v>26</v>
      </c>
      <c r="M20" s="176">
        <v>14031000</v>
      </c>
      <c r="N20" s="176">
        <v>14184000</v>
      </c>
      <c r="O20" s="176">
        <v>14336000</v>
      </c>
      <c r="P20" s="176">
        <v>14489000</v>
      </c>
      <c r="Q20" s="176">
        <v>14642000</v>
      </c>
      <c r="R20" s="176">
        <v>14793000</v>
      </c>
      <c r="S20" s="176">
        <v>14941000</v>
      </c>
      <c r="T20" s="176">
        <v>15090000</v>
      </c>
      <c r="U20" s="176">
        <v>15241000</v>
      </c>
      <c r="V20" s="176">
        <v>15390000</v>
      </c>
      <c r="W20" s="176">
        <v>15536000</v>
      </c>
      <c r="X20" s="176">
        <v>15681000</v>
      </c>
      <c r="Y20" s="176">
        <v>15823000</v>
      </c>
      <c r="Z20" s="176">
        <v>15966000</v>
      </c>
      <c r="AA20" s="176">
        <v>16111000</v>
      </c>
      <c r="AB20" s="176">
        <v>16246000</v>
      </c>
      <c r="AC20" s="176">
        <v>16376000</v>
      </c>
      <c r="AD20" s="176">
        <v>16505000</v>
      </c>
      <c r="AE20" s="176">
        <v>16634000</v>
      </c>
      <c r="AF20" s="176">
        <v>16764000</v>
      </c>
      <c r="AG20" s="176">
        <v>16880000</v>
      </c>
      <c r="AH20" s="176">
        <v>16981000</v>
      </c>
      <c r="AI20" s="176">
        <v>17084000</v>
      </c>
      <c r="AJ20" s="176">
        <v>17186000</v>
      </c>
      <c r="AK20" s="176">
        <v>17288000</v>
      </c>
      <c r="AL20" s="176">
        <v>17390000</v>
      </c>
      <c r="AM20" s="176">
        <v>17505798</v>
      </c>
      <c r="AN20" s="176">
        <v>17625043</v>
      </c>
      <c r="AO20" s="176">
        <v>17747805</v>
      </c>
      <c r="AP20" s="176">
        <v>17874153</v>
      </c>
      <c r="AQ20" s="176">
        <v>482340799</v>
      </c>
    </row>
    <row r="21" spans="1:43" x14ac:dyDescent="0.35">
      <c r="A21" s="195">
        <v>2012</v>
      </c>
      <c r="B21" s="196" t="s">
        <v>0</v>
      </c>
      <c r="C21" s="196" t="s">
        <v>29</v>
      </c>
      <c r="D21" s="196" t="s">
        <v>15</v>
      </c>
      <c r="E21" s="197">
        <v>25782000</v>
      </c>
      <c r="I21" s="199">
        <v>2029</v>
      </c>
      <c r="J21" s="176">
        <v>1452719000</v>
      </c>
      <c r="L21" s="199" t="s">
        <v>23</v>
      </c>
      <c r="M21" s="176">
        <v>42207000</v>
      </c>
      <c r="N21" s="176">
        <v>42605000</v>
      </c>
      <c r="O21" s="176">
        <v>43004000</v>
      </c>
      <c r="P21" s="176">
        <v>43401000</v>
      </c>
      <c r="Q21" s="176">
        <v>43800000</v>
      </c>
      <c r="R21" s="176">
        <v>44168000</v>
      </c>
      <c r="S21" s="176">
        <v>44514000</v>
      </c>
      <c r="T21" s="176">
        <v>44860000</v>
      </c>
      <c r="U21" s="176">
        <v>45205000</v>
      </c>
      <c r="V21" s="176">
        <v>45552000</v>
      </c>
      <c r="W21" s="176">
        <v>45865000</v>
      </c>
      <c r="X21" s="176">
        <v>46156000</v>
      </c>
      <c r="Y21" s="176">
        <v>46446000</v>
      </c>
      <c r="Z21" s="176">
        <v>46736000</v>
      </c>
      <c r="AA21" s="176">
        <v>47026000</v>
      </c>
      <c r="AB21" s="176">
        <v>47277000</v>
      </c>
      <c r="AC21" s="176">
        <v>47499000</v>
      </c>
      <c r="AD21" s="176">
        <v>47722000</v>
      </c>
      <c r="AE21" s="176">
        <v>47944000</v>
      </c>
      <c r="AF21" s="176">
        <v>48167000</v>
      </c>
      <c r="AG21" s="176">
        <v>48349000</v>
      </c>
      <c r="AH21" s="176">
        <v>48502000</v>
      </c>
      <c r="AI21" s="176">
        <v>48656000</v>
      </c>
      <c r="AJ21" s="176">
        <v>48808000</v>
      </c>
      <c r="AK21" s="176">
        <v>48962000</v>
      </c>
      <c r="AL21" s="176">
        <v>49115000</v>
      </c>
      <c r="AM21" s="176">
        <v>49278745</v>
      </c>
      <c r="AN21" s="176">
        <v>49444185</v>
      </c>
      <c r="AO21" s="176">
        <v>49611341</v>
      </c>
      <c r="AP21" s="176">
        <v>49780236</v>
      </c>
      <c r="AQ21" s="176">
        <v>1400660507</v>
      </c>
    </row>
    <row r="22" spans="1:43" x14ac:dyDescent="0.35">
      <c r="A22" s="192">
        <v>2012</v>
      </c>
      <c r="B22" s="193" t="s">
        <v>0</v>
      </c>
      <c r="C22" s="193" t="s">
        <v>29</v>
      </c>
      <c r="D22" s="193" t="s">
        <v>5</v>
      </c>
      <c r="E22" s="194">
        <v>113115000</v>
      </c>
      <c r="I22" s="199">
        <v>2030</v>
      </c>
      <c r="J22" s="176">
        <v>1463291000</v>
      </c>
      <c r="L22" s="199" t="s">
        <v>2</v>
      </c>
      <c r="M22" s="176">
        <v>28971000</v>
      </c>
      <c r="N22" s="176">
        <v>29267000</v>
      </c>
      <c r="O22" s="176">
        <v>29562000</v>
      </c>
      <c r="P22" s="176">
        <v>29857000</v>
      </c>
      <c r="Q22" s="176">
        <v>30154000</v>
      </c>
      <c r="R22" s="176">
        <v>30425000</v>
      </c>
      <c r="S22" s="176">
        <v>30679000</v>
      </c>
      <c r="T22" s="176">
        <v>30932000</v>
      </c>
      <c r="U22" s="176">
        <v>31186000</v>
      </c>
      <c r="V22" s="176">
        <v>31441000</v>
      </c>
      <c r="W22" s="176">
        <v>31668000</v>
      </c>
      <c r="X22" s="176">
        <v>31875000</v>
      </c>
      <c r="Y22" s="176">
        <v>32083000</v>
      </c>
      <c r="Z22" s="176">
        <v>32291000</v>
      </c>
      <c r="AA22" s="176">
        <v>32499000</v>
      </c>
      <c r="AB22" s="176">
        <v>32681000</v>
      </c>
      <c r="AC22" s="176">
        <v>32845000</v>
      </c>
      <c r="AD22" s="176">
        <v>33008000</v>
      </c>
      <c r="AE22" s="176">
        <v>33173000</v>
      </c>
      <c r="AF22" s="176">
        <v>33337000</v>
      </c>
      <c r="AG22" s="176">
        <v>33477000</v>
      </c>
      <c r="AH22" s="176">
        <v>33599000</v>
      </c>
      <c r="AI22" s="176">
        <v>33722000</v>
      </c>
      <c r="AJ22" s="176">
        <v>33844000</v>
      </c>
      <c r="AK22" s="176">
        <v>33967000</v>
      </c>
      <c r="AL22" s="176">
        <v>34090000</v>
      </c>
      <c r="AM22" s="176">
        <v>34223512</v>
      </c>
      <c r="AN22" s="176">
        <v>34359376</v>
      </c>
      <c r="AO22" s="176">
        <v>34497614</v>
      </c>
      <c r="AP22" s="176">
        <v>34638252</v>
      </c>
      <c r="AQ22" s="176">
        <v>968351754</v>
      </c>
    </row>
    <row r="23" spans="1:43" x14ac:dyDescent="0.35">
      <c r="A23" s="195">
        <v>2012</v>
      </c>
      <c r="B23" s="196" t="s">
        <v>0</v>
      </c>
      <c r="C23" s="196" t="s">
        <v>29</v>
      </c>
      <c r="D23" s="196" t="s">
        <v>9</v>
      </c>
      <c r="E23" s="197">
        <v>61599000</v>
      </c>
      <c r="I23" s="199">
        <v>2031</v>
      </c>
      <c r="J23" s="176">
        <v>1473863000</v>
      </c>
      <c r="L23" s="199" t="s">
        <v>8</v>
      </c>
      <c r="M23" s="176">
        <v>69212000</v>
      </c>
      <c r="N23" s="176">
        <v>70351000</v>
      </c>
      <c r="O23" s="176">
        <v>71489000</v>
      </c>
      <c r="P23" s="176">
        <v>72627000</v>
      </c>
      <c r="Q23" s="176">
        <v>73766000</v>
      </c>
      <c r="R23" s="176">
        <v>74828000</v>
      </c>
      <c r="S23" s="176">
        <v>75836000</v>
      </c>
      <c r="T23" s="176">
        <v>76844000</v>
      </c>
      <c r="U23" s="176">
        <v>77853000</v>
      </c>
      <c r="V23" s="176">
        <v>78861000</v>
      </c>
      <c r="W23" s="176">
        <v>79790000</v>
      </c>
      <c r="X23" s="176">
        <v>80662000</v>
      </c>
      <c r="Y23" s="176">
        <v>81534000</v>
      </c>
      <c r="Z23" s="176">
        <v>82406000</v>
      </c>
      <c r="AA23" s="176">
        <v>83278000</v>
      </c>
      <c r="AB23" s="176">
        <v>84057000</v>
      </c>
      <c r="AC23" s="176">
        <v>84768000</v>
      </c>
      <c r="AD23" s="176">
        <v>85479000</v>
      </c>
      <c r="AE23" s="176">
        <v>86190000</v>
      </c>
      <c r="AF23" s="176">
        <v>86901000</v>
      </c>
      <c r="AG23" s="176">
        <v>87590000</v>
      </c>
      <c r="AH23" s="176">
        <v>88263000</v>
      </c>
      <c r="AI23" s="176">
        <v>88936000</v>
      </c>
      <c r="AJ23" s="176">
        <v>89609000</v>
      </c>
      <c r="AK23" s="176">
        <v>90282000</v>
      </c>
      <c r="AL23" s="176">
        <v>90955000</v>
      </c>
      <c r="AM23" s="176">
        <v>91651984</v>
      </c>
      <c r="AN23" s="176">
        <v>92355224</v>
      </c>
      <c r="AO23" s="176">
        <v>93064788</v>
      </c>
      <c r="AP23" s="176">
        <v>93780741</v>
      </c>
      <c r="AQ23" s="176">
        <v>2483219737</v>
      </c>
    </row>
    <row r="24" spans="1:43" x14ac:dyDescent="0.35">
      <c r="A24" s="192">
        <v>2012</v>
      </c>
      <c r="B24" s="193" t="s">
        <v>0</v>
      </c>
      <c r="C24" s="193" t="s">
        <v>28</v>
      </c>
      <c r="D24" s="193" t="s">
        <v>22</v>
      </c>
      <c r="E24" s="194">
        <v>33316000</v>
      </c>
      <c r="I24" s="199">
        <v>2032</v>
      </c>
      <c r="J24" s="176">
        <v>1483350000</v>
      </c>
      <c r="L24" s="199" t="s">
        <v>162</v>
      </c>
      <c r="M24" s="176">
        <v>614000</v>
      </c>
      <c r="N24" s="176">
        <v>621000</v>
      </c>
      <c r="O24" s="176">
        <v>627000</v>
      </c>
      <c r="P24" s="176">
        <v>634000</v>
      </c>
      <c r="Q24" s="176">
        <v>641000</v>
      </c>
      <c r="R24" s="176">
        <v>647000</v>
      </c>
      <c r="S24" s="176">
        <v>654000</v>
      </c>
      <c r="T24" s="176">
        <v>660000</v>
      </c>
      <c r="U24" s="176">
        <v>667000</v>
      </c>
      <c r="V24" s="176">
        <v>673000</v>
      </c>
      <c r="W24" s="176">
        <v>680000</v>
      </c>
      <c r="X24" s="176">
        <v>686000</v>
      </c>
      <c r="Y24" s="176">
        <v>692000</v>
      </c>
      <c r="Z24" s="176">
        <v>699000</v>
      </c>
      <c r="AA24" s="176">
        <v>705000</v>
      </c>
      <c r="AB24" s="176">
        <v>711000</v>
      </c>
      <c r="AC24" s="176">
        <v>716000</v>
      </c>
      <c r="AD24" s="176">
        <v>722000</v>
      </c>
      <c r="AE24" s="176">
        <v>728000</v>
      </c>
      <c r="AF24" s="176">
        <v>733000</v>
      </c>
      <c r="AG24" s="176">
        <v>738000</v>
      </c>
      <c r="AH24" s="176">
        <v>743000</v>
      </c>
      <c r="AI24" s="176">
        <v>747000</v>
      </c>
      <c r="AJ24" s="176">
        <v>752000</v>
      </c>
      <c r="AK24" s="176">
        <v>756000</v>
      </c>
      <c r="AL24" s="176">
        <v>761000</v>
      </c>
      <c r="AM24" s="176">
        <v>770027</v>
      </c>
      <c r="AN24" s="176">
        <v>780257</v>
      </c>
      <c r="AO24" s="176">
        <v>791682</v>
      </c>
      <c r="AP24" s="176">
        <v>804294</v>
      </c>
      <c r="AQ24" s="176">
        <v>21153260</v>
      </c>
    </row>
    <row r="25" spans="1:43" x14ac:dyDescent="0.35">
      <c r="A25" s="195">
        <v>2012</v>
      </c>
      <c r="B25" s="196" t="s">
        <v>0</v>
      </c>
      <c r="C25" s="196" t="s">
        <v>28</v>
      </c>
      <c r="D25" s="196" t="s">
        <v>24</v>
      </c>
      <c r="E25" s="197">
        <v>91720000</v>
      </c>
      <c r="I25" s="199">
        <v>2033</v>
      </c>
      <c r="J25" s="176">
        <v>1492052000</v>
      </c>
      <c r="L25" s="199" t="s">
        <v>20</v>
      </c>
      <c r="M25" s="176">
        <v>73703000</v>
      </c>
      <c r="N25" s="176">
        <v>74232000</v>
      </c>
      <c r="O25" s="176">
        <v>74761000</v>
      </c>
      <c r="P25" s="176">
        <v>75288000</v>
      </c>
      <c r="Q25" s="176">
        <v>75817000</v>
      </c>
      <c r="R25" s="176">
        <v>76263000</v>
      </c>
      <c r="S25" s="176">
        <v>76651000</v>
      </c>
      <c r="T25" s="176">
        <v>77037000</v>
      </c>
      <c r="U25" s="176">
        <v>77425000</v>
      </c>
      <c r="V25" s="176">
        <v>77812000</v>
      </c>
      <c r="W25" s="176">
        <v>78129000</v>
      </c>
      <c r="X25" s="176">
        <v>78395000</v>
      </c>
      <c r="Y25" s="176">
        <v>78660000</v>
      </c>
      <c r="Z25" s="176">
        <v>78926000</v>
      </c>
      <c r="AA25" s="176">
        <v>79193000</v>
      </c>
      <c r="AB25" s="176">
        <v>79390000</v>
      </c>
      <c r="AC25" s="176">
        <v>79538000</v>
      </c>
      <c r="AD25" s="176">
        <v>79685000</v>
      </c>
      <c r="AE25" s="176">
        <v>79833000</v>
      </c>
      <c r="AF25" s="176">
        <v>79981000</v>
      </c>
      <c r="AG25" s="176">
        <v>80067000</v>
      </c>
      <c r="AH25" s="176">
        <v>80108000</v>
      </c>
      <c r="AI25" s="176">
        <v>80150000</v>
      </c>
      <c r="AJ25" s="176">
        <v>80191000</v>
      </c>
      <c r="AK25" s="176">
        <v>80233000</v>
      </c>
      <c r="AL25" s="176">
        <v>80275000</v>
      </c>
      <c r="AM25" s="176">
        <v>80349000</v>
      </c>
      <c r="AN25" s="176">
        <v>80430116</v>
      </c>
      <c r="AO25" s="176">
        <v>80518341</v>
      </c>
      <c r="AP25" s="176">
        <v>80613668</v>
      </c>
      <c r="AQ25" s="176">
        <v>2353654125</v>
      </c>
    </row>
    <row r="26" spans="1:43" x14ac:dyDescent="0.35">
      <c r="A26" s="192">
        <v>2012</v>
      </c>
      <c r="B26" s="193" t="s">
        <v>0</v>
      </c>
      <c r="C26" s="193" t="s">
        <v>31</v>
      </c>
      <c r="D26" s="193" t="s">
        <v>17</v>
      </c>
      <c r="E26" s="194">
        <v>49786000</v>
      </c>
      <c r="I26" s="199">
        <v>2034</v>
      </c>
      <c r="J26" s="176">
        <v>1500761000</v>
      </c>
      <c r="L26" s="199" t="s">
        <v>21</v>
      </c>
      <c r="M26" s="176">
        <v>35149000</v>
      </c>
      <c r="N26" s="176">
        <v>35441000</v>
      </c>
      <c r="O26" s="176">
        <v>35733000</v>
      </c>
      <c r="P26" s="176">
        <v>36024000</v>
      </c>
      <c r="Q26" s="176">
        <v>36316000</v>
      </c>
      <c r="R26" s="176">
        <v>36588000</v>
      </c>
      <c r="S26" s="176">
        <v>36841000</v>
      </c>
      <c r="T26" s="176">
        <v>37093000</v>
      </c>
      <c r="U26" s="176">
        <v>37346000</v>
      </c>
      <c r="V26" s="176">
        <v>37599000</v>
      </c>
      <c r="W26" s="176">
        <v>37816000</v>
      </c>
      <c r="X26" s="176">
        <v>37999000</v>
      </c>
      <c r="Y26" s="176">
        <v>38181000</v>
      </c>
      <c r="Z26" s="176">
        <v>38363000</v>
      </c>
      <c r="AA26" s="176">
        <v>38545000</v>
      </c>
      <c r="AB26" s="176">
        <v>38693000</v>
      </c>
      <c r="AC26" s="176">
        <v>38807000</v>
      </c>
      <c r="AD26" s="176">
        <v>38921000</v>
      </c>
      <c r="AE26" s="176">
        <v>39035000</v>
      </c>
      <c r="AF26" s="176">
        <v>39150000</v>
      </c>
      <c r="AG26" s="176">
        <v>39233000</v>
      </c>
      <c r="AH26" s="176">
        <v>39285000</v>
      </c>
      <c r="AI26" s="176">
        <v>39337000</v>
      </c>
      <c r="AJ26" s="176">
        <v>39389000</v>
      </c>
      <c r="AK26" s="176">
        <v>39441000</v>
      </c>
      <c r="AL26" s="176">
        <v>39493000</v>
      </c>
      <c r="AM26" s="176">
        <v>39582700</v>
      </c>
      <c r="AN26" s="176">
        <v>39681731</v>
      </c>
      <c r="AO26" s="176">
        <v>39790113</v>
      </c>
      <c r="AP26" s="176">
        <v>39907867</v>
      </c>
      <c r="AQ26" s="176">
        <v>1144780411</v>
      </c>
    </row>
    <row r="27" spans="1:43" x14ac:dyDescent="0.35">
      <c r="A27" s="195">
        <v>2012</v>
      </c>
      <c r="B27" s="196" t="s">
        <v>0</v>
      </c>
      <c r="C27" s="196" t="s">
        <v>29</v>
      </c>
      <c r="D27" s="196" t="s">
        <v>6</v>
      </c>
      <c r="E27" s="197">
        <v>73348000</v>
      </c>
      <c r="I27" s="199">
        <v>2035</v>
      </c>
      <c r="J27" s="176">
        <v>1509459000</v>
      </c>
      <c r="L27" s="199" t="s">
        <v>3</v>
      </c>
      <c r="M27" s="176">
        <v>10164000</v>
      </c>
      <c r="N27" s="176">
        <v>10298000</v>
      </c>
      <c r="O27" s="176">
        <v>10432000</v>
      </c>
      <c r="P27" s="176">
        <v>10565000</v>
      </c>
      <c r="Q27" s="176">
        <v>10699000</v>
      </c>
      <c r="R27" s="176">
        <v>10830000</v>
      </c>
      <c r="S27" s="176">
        <v>10959000</v>
      </c>
      <c r="T27" s="176">
        <v>11088000</v>
      </c>
      <c r="U27" s="176">
        <v>11217000</v>
      </c>
      <c r="V27" s="176">
        <v>11346000</v>
      </c>
      <c r="W27" s="176">
        <v>11468000</v>
      </c>
      <c r="X27" s="176">
        <v>11587000</v>
      </c>
      <c r="Y27" s="176">
        <v>11706000</v>
      </c>
      <c r="Z27" s="176">
        <v>11824000</v>
      </c>
      <c r="AA27" s="176">
        <v>11943000</v>
      </c>
      <c r="AB27" s="176">
        <v>12055000</v>
      </c>
      <c r="AC27" s="176">
        <v>12161000</v>
      </c>
      <c r="AD27" s="176">
        <v>12267000</v>
      </c>
      <c r="AE27" s="176">
        <v>12374000</v>
      </c>
      <c r="AF27" s="176">
        <v>12480000</v>
      </c>
      <c r="AG27" s="176">
        <v>12577000</v>
      </c>
      <c r="AH27" s="176">
        <v>12667000</v>
      </c>
      <c r="AI27" s="176">
        <v>12757000</v>
      </c>
      <c r="AJ27" s="176">
        <v>12847000</v>
      </c>
      <c r="AK27" s="176">
        <v>12937000</v>
      </c>
      <c r="AL27" s="176">
        <v>13027000</v>
      </c>
      <c r="AM27" s="176">
        <v>13124687</v>
      </c>
      <c r="AN27" s="176">
        <v>13224330</v>
      </c>
      <c r="AO27" s="176">
        <v>13325966</v>
      </c>
      <c r="AP27" s="176">
        <v>13429633</v>
      </c>
      <c r="AQ27" s="176">
        <v>357379616</v>
      </c>
    </row>
    <row r="28" spans="1:43" x14ac:dyDescent="0.35">
      <c r="A28" s="192">
        <v>2012</v>
      </c>
      <c r="B28" s="193" t="s">
        <v>0</v>
      </c>
      <c r="C28" s="193" t="s">
        <v>30</v>
      </c>
      <c r="D28" s="193" t="s">
        <v>14</v>
      </c>
      <c r="E28" s="194">
        <v>12616000</v>
      </c>
      <c r="I28" s="199">
        <v>2036</v>
      </c>
      <c r="J28" s="176">
        <v>1518162000</v>
      </c>
      <c r="L28" s="199" t="s">
        <v>4</v>
      </c>
      <c r="M28" s="176">
        <v>201711000</v>
      </c>
      <c r="N28" s="176">
        <v>204966000</v>
      </c>
      <c r="O28" s="176">
        <v>208221000</v>
      </c>
      <c r="P28" s="176">
        <v>211476000</v>
      </c>
      <c r="Q28" s="176">
        <v>214730000</v>
      </c>
      <c r="R28" s="176">
        <v>217816000</v>
      </c>
      <c r="S28" s="176">
        <v>220780000</v>
      </c>
      <c r="T28" s="176">
        <v>223744000</v>
      </c>
      <c r="U28" s="176">
        <v>226708000</v>
      </c>
      <c r="V28" s="176">
        <v>229672000</v>
      </c>
      <c r="W28" s="176">
        <v>232301000</v>
      </c>
      <c r="X28" s="176">
        <v>234692000</v>
      </c>
      <c r="Y28" s="176">
        <v>237082000</v>
      </c>
      <c r="Z28" s="176">
        <v>239472000</v>
      </c>
      <c r="AA28" s="176">
        <v>241863000</v>
      </c>
      <c r="AB28" s="176">
        <v>243921000</v>
      </c>
      <c r="AC28" s="176">
        <v>245742000</v>
      </c>
      <c r="AD28" s="176">
        <v>247563000</v>
      </c>
      <c r="AE28" s="176">
        <v>249384000</v>
      </c>
      <c r="AF28" s="176">
        <v>251205000</v>
      </c>
      <c r="AG28" s="176">
        <v>252783000</v>
      </c>
      <c r="AH28" s="176">
        <v>254188000</v>
      </c>
      <c r="AI28" s="176">
        <v>255594000</v>
      </c>
      <c r="AJ28" s="176">
        <v>256999000</v>
      </c>
      <c r="AK28" s="176">
        <v>258405000</v>
      </c>
      <c r="AL28" s="176">
        <v>259810000</v>
      </c>
      <c r="AM28" s="176">
        <v>261282720</v>
      </c>
      <c r="AN28" s="176">
        <v>262766736</v>
      </c>
      <c r="AO28" s="176">
        <v>264262159</v>
      </c>
      <c r="AP28" s="176">
        <v>265769096</v>
      </c>
      <c r="AQ28" s="176">
        <v>7174908711</v>
      </c>
    </row>
    <row r="29" spans="1:43" x14ac:dyDescent="0.35">
      <c r="A29" s="195">
        <v>2013</v>
      </c>
      <c r="B29" s="196" t="s">
        <v>0</v>
      </c>
      <c r="C29" s="196" t="s">
        <v>28</v>
      </c>
      <c r="D29" s="196" t="s">
        <v>23</v>
      </c>
      <c r="E29" s="197">
        <v>42605000</v>
      </c>
      <c r="I29" s="199">
        <v>2037</v>
      </c>
      <c r="J29" s="176">
        <v>1526866000</v>
      </c>
      <c r="L29" s="199" t="s">
        <v>24</v>
      </c>
      <c r="M29" s="176">
        <v>91720000</v>
      </c>
      <c r="N29" s="176">
        <v>92480000</v>
      </c>
      <c r="O29" s="176">
        <v>93241000</v>
      </c>
      <c r="P29" s="176">
        <v>94001000</v>
      </c>
      <c r="Q29" s="176">
        <v>94762000</v>
      </c>
      <c r="R29" s="176">
        <v>95434000</v>
      </c>
      <c r="S29" s="176">
        <v>96043000</v>
      </c>
      <c r="T29" s="176">
        <v>96653000</v>
      </c>
      <c r="U29" s="176">
        <v>97262000</v>
      </c>
      <c r="V29" s="176">
        <v>97871000</v>
      </c>
      <c r="W29" s="176">
        <v>98404000</v>
      </c>
      <c r="X29" s="176">
        <v>98884000</v>
      </c>
      <c r="Y29" s="176">
        <v>99363000</v>
      </c>
      <c r="Z29" s="176">
        <v>99843000</v>
      </c>
      <c r="AA29" s="176">
        <v>100322000</v>
      </c>
      <c r="AB29" s="176">
        <v>100714000</v>
      </c>
      <c r="AC29" s="176">
        <v>101043000</v>
      </c>
      <c r="AD29" s="176">
        <v>101372000</v>
      </c>
      <c r="AE29" s="176">
        <v>101701000</v>
      </c>
      <c r="AF29" s="176">
        <v>102030000</v>
      </c>
      <c r="AG29" s="176">
        <v>102256000</v>
      </c>
      <c r="AH29" s="176">
        <v>102409000</v>
      </c>
      <c r="AI29" s="176">
        <v>102562000</v>
      </c>
      <c r="AJ29" s="176">
        <v>102715000</v>
      </c>
      <c r="AK29" s="176">
        <v>102868000</v>
      </c>
      <c r="AL29" s="176">
        <v>103020000</v>
      </c>
      <c r="AM29" s="176">
        <v>103215325</v>
      </c>
      <c r="AN29" s="176">
        <v>103419497</v>
      </c>
      <c r="AO29" s="176">
        <v>103632591</v>
      </c>
      <c r="AP29" s="176">
        <v>103854676</v>
      </c>
      <c r="AQ29" s="176">
        <v>2983095089</v>
      </c>
    </row>
    <row r="30" spans="1:43" x14ac:dyDescent="0.35">
      <c r="A30" s="192">
        <v>2013</v>
      </c>
      <c r="B30" s="193" t="s">
        <v>0</v>
      </c>
      <c r="C30" s="193" t="s">
        <v>29</v>
      </c>
      <c r="D30" s="193" t="s">
        <v>6</v>
      </c>
      <c r="E30" s="194">
        <v>74584000</v>
      </c>
      <c r="I30" s="199">
        <v>2038</v>
      </c>
      <c r="J30" s="176">
        <v>1536514049</v>
      </c>
      <c r="L30" s="199" t="s">
        <v>180</v>
      </c>
      <c r="M30" s="176">
        <v>1219727000</v>
      </c>
      <c r="N30" s="176">
        <v>1235771000</v>
      </c>
      <c r="O30" s="176">
        <v>1251812000</v>
      </c>
      <c r="P30" s="176">
        <v>1267850000</v>
      </c>
      <c r="Q30" s="176">
        <v>1283897000</v>
      </c>
      <c r="R30" s="176">
        <v>1298974000</v>
      </c>
      <c r="S30" s="176">
        <v>1313357000</v>
      </c>
      <c r="T30" s="176">
        <v>1327738000</v>
      </c>
      <c r="U30" s="176">
        <v>1342124000</v>
      </c>
      <c r="V30" s="176">
        <v>1356510000</v>
      </c>
      <c r="W30" s="176">
        <v>1369846000</v>
      </c>
      <c r="X30" s="176">
        <v>1382427000</v>
      </c>
      <c r="Y30" s="176">
        <v>1395002000</v>
      </c>
      <c r="Z30" s="176">
        <v>1407581000</v>
      </c>
      <c r="AA30" s="176">
        <v>1420164000</v>
      </c>
      <c r="AB30" s="176">
        <v>1431578000</v>
      </c>
      <c r="AC30" s="176">
        <v>1442147000</v>
      </c>
      <c r="AD30" s="176">
        <v>1452719000</v>
      </c>
      <c r="AE30" s="176">
        <v>1463291000</v>
      </c>
      <c r="AF30" s="176">
        <v>1473863000</v>
      </c>
      <c r="AG30" s="176">
        <v>1483350000</v>
      </c>
      <c r="AH30" s="176">
        <v>1492052000</v>
      </c>
      <c r="AI30" s="176">
        <v>1500761000</v>
      </c>
      <c r="AJ30" s="176">
        <v>1509459000</v>
      </c>
      <c r="AK30" s="176">
        <v>1518162000</v>
      </c>
      <c r="AL30" s="176">
        <v>1526866000</v>
      </c>
      <c r="AM30" s="176">
        <v>1536514049</v>
      </c>
      <c r="AN30" s="176">
        <v>1546364913</v>
      </c>
      <c r="AO30" s="176">
        <v>1556412893</v>
      </c>
      <c r="AP30" s="176">
        <v>1566653777</v>
      </c>
      <c r="AQ30" s="176">
        <v>42372973632</v>
      </c>
    </row>
    <row r="31" spans="1:43" x14ac:dyDescent="0.35">
      <c r="A31" s="195">
        <v>2013</v>
      </c>
      <c r="B31" s="196" t="s">
        <v>0</v>
      </c>
      <c r="C31" s="196" t="s">
        <v>30</v>
      </c>
      <c r="D31" s="196" t="s">
        <v>12</v>
      </c>
      <c r="E31" s="197">
        <v>17386000</v>
      </c>
      <c r="I31" s="199">
        <v>2039</v>
      </c>
      <c r="J31" s="176">
        <v>1546364913</v>
      </c>
    </row>
    <row r="32" spans="1:43" x14ac:dyDescent="0.35">
      <c r="A32" s="192">
        <v>2013</v>
      </c>
      <c r="B32" s="193" t="s">
        <v>0</v>
      </c>
      <c r="C32" s="193" t="s">
        <v>29</v>
      </c>
      <c r="D32" s="193" t="s">
        <v>16</v>
      </c>
      <c r="E32" s="194">
        <v>1475000</v>
      </c>
      <c r="I32" s="199">
        <v>2040</v>
      </c>
      <c r="J32" s="176">
        <v>1556412893</v>
      </c>
    </row>
    <row r="33" spans="1:10" x14ac:dyDescent="0.35">
      <c r="A33" s="195">
        <v>2013</v>
      </c>
      <c r="B33" s="196" t="s">
        <v>0</v>
      </c>
      <c r="C33" s="196" t="s">
        <v>29</v>
      </c>
      <c r="D33" s="196" t="s">
        <v>15</v>
      </c>
      <c r="E33" s="197">
        <v>26187000</v>
      </c>
      <c r="I33" s="199">
        <v>2041</v>
      </c>
      <c r="J33" s="176">
        <v>1566653777</v>
      </c>
    </row>
    <row r="34" spans="1:10" x14ac:dyDescent="0.35">
      <c r="A34" s="192">
        <v>2013</v>
      </c>
      <c r="B34" s="193" t="s">
        <v>0</v>
      </c>
      <c r="C34" s="193" t="s">
        <v>32</v>
      </c>
      <c r="D34" s="193" t="s">
        <v>26</v>
      </c>
      <c r="E34" s="194">
        <v>14184000</v>
      </c>
      <c r="I34" s="199" t="s">
        <v>180</v>
      </c>
      <c r="J34" s="176">
        <v>42372973632</v>
      </c>
    </row>
    <row r="35" spans="1:10" x14ac:dyDescent="0.35">
      <c r="A35" s="195">
        <v>2013</v>
      </c>
      <c r="B35" s="196" t="s">
        <v>0</v>
      </c>
      <c r="C35" s="196" t="s">
        <v>30</v>
      </c>
      <c r="D35" s="196" t="s">
        <v>13</v>
      </c>
      <c r="E35" s="197">
        <v>26018000</v>
      </c>
    </row>
    <row r="36" spans="1:10" x14ac:dyDescent="0.35">
      <c r="A36" s="192">
        <v>2013</v>
      </c>
      <c r="B36" s="193" t="s">
        <v>0</v>
      </c>
      <c r="C36" s="193" t="s">
        <v>30</v>
      </c>
      <c r="D36" s="193" t="s">
        <v>3</v>
      </c>
      <c r="E36" s="194">
        <v>10298000</v>
      </c>
    </row>
    <row r="37" spans="1:10" x14ac:dyDescent="0.35">
      <c r="A37" s="195">
        <v>2013</v>
      </c>
      <c r="B37" s="196" t="s">
        <v>0</v>
      </c>
      <c r="C37" s="196" t="s">
        <v>30</v>
      </c>
      <c r="D37" s="196" t="s">
        <v>2</v>
      </c>
      <c r="E37" s="197">
        <v>29267000</v>
      </c>
    </row>
    <row r="38" spans="1:10" x14ac:dyDescent="0.35">
      <c r="A38" s="192">
        <v>2013</v>
      </c>
      <c r="B38" s="193" t="s">
        <v>0</v>
      </c>
      <c r="C38" s="193" t="s">
        <v>28</v>
      </c>
      <c r="D38" s="193" t="s">
        <v>162</v>
      </c>
      <c r="E38" s="194">
        <v>621000</v>
      </c>
    </row>
    <row r="39" spans="1:10" x14ac:dyDescent="0.35">
      <c r="A39" s="195">
        <v>2013</v>
      </c>
      <c r="B39" s="196" t="s">
        <v>0</v>
      </c>
      <c r="C39" s="196" t="s">
        <v>28</v>
      </c>
      <c r="D39" s="196" t="s">
        <v>7</v>
      </c>
      <c r="E39" s="197">
        <v>107290000</v>
      </c>
    </row>
    <row r="40" spans="1:10" x14ac:dyDescent="0.35">
      <c r="A40" s="192">
        <v>2013</v>
      </c>
      <c r="B40" s="193" t="s">
        <v>0</v>
      </c>
      <c r="C40" s="193" t="s">
        <v>28</v>
      </c>
      <c r="D40" s="193" t="s">
        <v>24</v>
      </c>
      <c r="E40" s="194">
        <v>92480000</v>
      </c>
    </row>
    <row r="41" spans="1:10" x14ac:dyDescent="0.35">
      <c r="A41" s="195">
        <v>2013</v>
      </c>
      <c r="B41" s="196" t="s">
        <v>0</v>
      </c>
      <c r="C41" s="196" t="s">
        <v>29</v>
      </c>
      <c r="D41" s="196" t="s">
        <v>5</v>
      </c>
      <c r="E41" s="197">
        <v>114386000</v>
      </c>
    </row>
    <row r="42" spans="1:10" x14ac:dyDescent="0.35">
      <c r="A42" s="192">
        <v>2013</v>
      </c>
      <c r="B42" s="193" t="s">
        <v>0</v>
      </c>
      <c r="C42" s="193" t="s">
        <v>31</v>
      </c>
      <c r="D42" s="193" t="s">
        <v>17</v>
      </c>
      <c r="E42" s="194">
        <v>50145000</v>
      </c>
    </row>
    <row r="43" spans="1:10" x14ac:dyDescent="0.35">
      <c r="A43" s="195">
        <v>2013</v>
      </c>
      <c r="B43" s="196" t="s">
        <v>0</v>
      </c>
      <c r="C43" s="196" t="s">
        <v>32</v>
      </c>
      <c r="D43" s="196" t="s">
        <v>25</v>
      </c>
      <c r="E43" s="197">
        <v>31827000</v>
      </c>
    </row>
    <row r="44" spans="1:10" x14ac:dyDescent="0.35">
      <c r="A44" s="192">
        <v>2013</v>
      </c>
      <c r="B44" s="193" t="s">
        <v>0</v>
      </c>
      <c r="C44" s="193" t="s">
        <v>31</v>
      </c>
      <c r="D44" s="193" t="s">
        <v>18</v>
      </c>
      <c r="E44" s="194">
        <v>62088000</v>
      </c>
    </row>
    <row r="45" spans="1:10" x14ac:dyDescent="0.35">
      <c r="A45" s="195">
        <v>2013</v>
      </c>
      <c r="B45" s="196" t="s">
        <v>0</v>
      </c>
      <c r="C45" s="196" t="s">
        <v>31</v>
      </c>
      <c r="D45" s="196" t="s">
        <v>20</v>
      </c>
      <c r="E45" s="197">
        <v>74232000</v>
      </c>
    </row>
    <row r="46" spans="1:10" x14ac:dyDescent="0.35">
      <c r="A46" s="192">
        <v>2013</v>
      </c>
      <c r="B46" s="193" t="s">
        <v>0</v>
      </c>
      <c r="C46" s="193" t="s">
        <v>29</v>
      </c>
      <c r="D46" s="193" t="s">
        <v>9</v>
      </c>
      <c r="E46" s="194">
        <v>62582000</v>
      </c>
    </row>
    <row r="47" spans="1:10" x14ac:dyDescent="0.35">
      <c r="A47" s="195">
        <v>2013</v>
      </c>
      <c r="B47" s="196" t="s">
        <v>0</v>
      </c>
      <c r="C47" s="196" t="s">
        <v>30</v>
      </c>
      <c r="D47" s="196" t="s">
        <v>8</v>
      </c>
      <c r="E47" s="197">
        <v>70351000</v>
      </c>
    </row>
    <row r="48" spans="1:10" x14ac:dyDescent="0.35">
      <c r="A48" s="192">
        <v>2013</v>
      </c>
      <c r="B48" s="193" t="s">
        <v>0</v>
      </c>
      <c r="C48" s="193" t="s">
        <v>31</v>
      </c>
      <c r="D48" s="193" t="s">
        <v>19</v>
      </c>
      <c r="E48" s="194">
        <v>33777000</v>
      </c>
    </row>
    <row r="49" spans="1:5" x14ac:dyDescent="0.35">
      <c r="A49" s="195">
        <v>2013</v>
      </c>
      <c r="B49" s="196" t="s">
        <v>0</v>
      </c>
      <c r="C49" s="196" t="s">
        <v>30</v>
      </c>
      <c r="D49" s="196" t="s">
        <v>4</v>
      </c>
      <c r="E49" s="197">
        <v>204966000</v>
      </c>
    </row>
    <row r="50" spans="1:5" x14ac:dyDescent="0.35">
      <c r="A50" s="192">
        <v>2013</v>
      </c>
      <c r="B50" s="193" t="s">
        <v>0</v>
      </c>
      <c r="C50" s="193" t="s">
        <v>28</v>
      </c>
      <c r="D50" s="193" t="s">
        <v>22</v>
      </c>
      <c r="E50" s="194">
        <v>33879000</v>
      </c>
    </row>
    <row r="51" spans="1:5" x14ac:dyDescent="0.35">
      <c r="A51" s="195">
        <v>2013</v>
      </c>
      <c r="B51" s="196" t="s">
        <v>0</v>
      </c>
      <c r="C51" s="196" t="s">
        <v>30</v>
      </c>
      <c r="D51" s="196" t="s">
        <v>1</v>
      </c>
      <c r="E51" s="197">
        <v>6958000</v>
      </c>
    </row>
    <row r="52" spans="1:5" x14ac:dyDescent="0.35">
      <c r="A52" s="192">
        <v>2013</v>
      </c>
      <c r="B52" s="193" t="s">
        <v>0</v>
      </c>
      <c r="C52" s="193" t="s">
        <v>30</v>
      </c>
      <c r="D52" s="193" t="s">
        <v>14</v>
      </c>
      <c r="E52" s="194">
        <v>12744000</v>
      </c>
    </row>
    <row r="53" spans="1:5" x14ac:dyDescent="0.35">
      <c r="A53" s="195">
        <v>2013</v>
      </c>
      <c r="B53" s="196" t="s">
        <v>0</v>
      </c>
      <c r="C53" s="196" t="s">
        <v>31</v>
      </c>
      <c r="D53" s="196" t="s">
        <v>21</v>
      </c>
      <c r="E53" s="197">
        <v>35441000</v>
      </c>
    </row>
    <row r="54" spans="1:5" x14ac:dyDescent="0.35">
      <c r="A54" s="192">
        <v>2014</v>
      </c>
      <c r="B54" s="193" t="s">
        <v>0</v>
      </c>
      <c r="C54" s="193" t="s">
        <v>28</v>
      </c>
      <c r="D54" s="193" t="s">
        <v>162</v>
      </c>
      <c r="E54" s="194">
        <v>627000</v>
      </c>
    </row>
    <row r="55" spans="1:5" x14ac:dyDescent="0.35">
      <c r="A55" s="195">
        <v>2014</v>
      </c>
      <c r="B55" s="196" t="s">
        <v>0</v>
      </c>
      <c r="C55" s="196" t="s">
        <v>29</v>
      </c>
      <c r="D55" s="196" t="s">
        <v>9</v>
      </c>
      <c r="E55" s="197">
        <v>63565000</v>
      </c>
    </row>
    <row r="56" spans="1:5" x14ac:dyDescent="0.35">
      <c r="A56" s="192">
        <v>2014</v>
      </c>
      <c r="B56" s="193" t="s">
        <v>0</v>
      </c>
      <c r="C56" s="193" t="s">
        <v>30</v>
      </c>
      <c r="D56" s="193" t="s">
        <v>8</v>
      </c>
      <c r="E56" s="194">
        <v>71489000</v>
      </c>
    </row>
    <row r="57" spans="1:5" x14ac:dyDescent="0.35">
      <c r="A57" s="195">
        <v>2014</v>
      </c>
      <c r="B57" s="196" t="s">
        <v>0</v>
      </c>
      <c r="C57" s="196" t="s">
        <v>30</v>
      </c>
      <c r="D57" s="196" t="s">
        <v>1</v>
      </c>
      <c r="E57" s="197">
        <v>7016000</v>
      </c>
    </row>
    <row r="58" spans="1:5" x14ac:dyDescent="0.35">
      <c r="A58" s="192">
        <v>2014</v>
      </c>
      <c r="B58" s="193" t="s">
        <v>0</v>
      </c>
      <c r="C58" s="193" t="s">
        <v>30</v>
      </c>
      <c r="D58" s="193" t="s">
        <v>13</v>
      </c>
      <c r="E58" s="194">
        <v>26438000</v>
      </c>
    </row>
    <row r="59" spans="1:5" x14ac:dyDescent="0.35">
      <c r="A59" s="195">
        <v>2014</v>
      </c>
      <c r="B59" s="196" t="s">
        <v>0</v>
      </c>
      <c r="C59" s="196" t="s">
        <v>32</v>
      </c>
      <c r="D59" s="196" t="s">
        <v>26</v>
      </c>
      <c r="E59" s="197">
        <v>14336000</v>
      </c>
    </row>
    <row r="60" spans="1:5" x14ac:dyDescent="0.35">
      <c r="A60" s="192">
        <v>2014</v>
      </c>
      <c r="B60" s="193" t="s">
        <v>0</v>
      </c>
      <c r="C60" s="193" t="s">
        <v>29</v>
      </c>
      <c r="D60" s="193" t="s">
        <v>6</v>
      </c>
      <c r="E60" s="194">
        <v>75819000</v>
      </c>
    </row>
    <row r="61" spans="1:5" x14ac:dyDescent="0.35">
      <c r="A61" s="195">
        <v>2014</v>
      </c>
      <c r="B61" s="196" t="s">
        <v>0</v>
      </c>
      <c r="C61" s="196" t="s">
        <v>30</v>
      </c>
      <c r="D61" s="196" t="s">
        <v>12</v>
      </c>
      <c r="E61" s="197">
        <v>17764000</v>
      </c>
    </row>
    <row r="62" spans="1:5" x14ac:dyDescent="0.35">
      <c r="A62" s="192">
        <v>2014</v>
      </c>
      <c r="B62" s="193" t="s">
        <v>0</v>
      </c>
      <c r="C62" s="193" t="s">
        <v>30</v>
      </c>
      <c r="D62" s="193" t="s">
        <v>3</v>
      </c>
      <c r="E62" s="194">
        <v>10432000</v>
      </c>
    </row>
    <row r="63" spans="1:5" x14ac:dyDescent="0.35">
      <c r="A63" s="195">
        <v>2014</v>
      </c>
      <c r="B63" s="196" t="s">
        <v>0</v>
      </c>
      <c r="C63" s="196" t="s">
        <v>28</v>
      </c>
      <c r="D63" s="196" t="s">
        <v>23</v>
      </c>
      <c r="E63" s="197">
        <v>43004000</v>
      </c>
    </row>
    <row r="64" spans="1:5" x14ac:dyDescent="0.35">
      <c r="A64" s="192">
        <v>2014</v>
      </c>
      <c r="B64" s="193" t="s">
        <v>0</v>
      </c>
      <c r="C64" s="193" t="s">
        <v>28</v>
      </c>
      <c r="D64" s="193" t="s">
        <v>7</v>
      </c>
      <c r="E64" s="194">
        <v>109306000</v>
      </c>
    </row>
    <row r="65" spans="1:5" x14ac:dyDescent="0.35">
      <c r="A65" s="195">
        <v>2014</v>
      </c>
      <c r="B65" s="196" t="s">
        <v>0</v>
      </c>
      <c r="C65" s="196" t="s">
        <v>29</v>
      </c>
      <c r="D65" s="196" t="s">
        <v>5</v>
      </c>
      <c r="E65" s="197">
        <v>115656000</v>
      </c>
    </row>
    <row r="66" spans="1:5" x14ac:dyDescent="0.35">
      <c r="A66" s="192">
        <v>2014</v>
      </c>
      <c r="B66" s="193" t="s">
        <v>0</v>
      </c>
      <c r="C66" s="193" t="s">
        <v>31</v>
      </c>
      <c r="D66" s="193" t="s">
        <v>18</v>
      </c>
      <c r="E66" s="194">
        <v>62714000</v>
      </c>
    </row>
    <row r="67" spans="1:5" x14ac:dyDescent="0.35">
      <c r="A67" s="195">
        <v>2014</v>
      </c>
      <c r="B67" s="196" t="s">
        <v>0</v>
      </c>
      <c r="C67" s="196" t="s">
        <v>32</v>
      </c>
      <c r="D67" s="196" t="s">
        <v>25</v>
      </c>
      <c r="E67" s="197">
        <v>32220000</v>
      </c>
    </row>
    <row r="68" spans="1:5" x14ac:dyDescent="0.35">
      <c r="A68" s="192">
        <v>2014</v>
      </c>
      <c r="B68" s="193" t="s">
        <v>0</v>
      </c>
      <c r="C68" s="193" t="s">
        <v>28</v>
      </c>
      <c r="D68" s="193" t="s">
        <v>24</v>
      </c>
      <c r="E68" s="194">
        <v>93241000</v>
      </c>
    </row>
    <row r="69" spans="1:5" x14ac:dyDescent="0.35">
      <c r="A69" s="195">
        <v>2014</v>
      </c>
      <c r="B69" s="196" t="s">
        <v>0</v>
      </c>
      <c r="C69" s="196" t="s">
        <v>31</v>
      </c>
      <c r="D69" s="196" t="s">
        <v>19</v>
      </c>
      <c r="E69" s="197">
        <v>34012000</v>
      </c>
    </row>
    <row r="70" spans="1:5" x14ac:dyDescent="0.35">
      <c r="A70" s="192">
        <v>2014</v>
      </c>
      <c r="B70" s="193" t="s">
        <v>0</v>
      </c>
      <c r="C70" s="193" t="s">
        <v>31</v>
      </c>
      <c r="D70" s="193" t="s">
        <v>17</v>
      </c>
      <c r="E70" s="194">
        <v>50504000</v>
      </c>
    </row>
    <row r="71" spans="1:5" x14ac:dyDescent="0.35">
      <c r="A71" s="195">
        <v>2014</v>
      </c>
      <c r="B71" s="196" t="s">
        <v>0</v>
      </c>
      <c r="C71" s="196" t="s">
        <v>31</v>
      </c>
      <c r="D71" s="196" t="s">
        <v>20</v>
      </c>
      <c r="E71" s="197">
        <v>74761000</v>
      </c>
    </row>
    <row r="72" spans="1:5" x14ac:dyDescent="0.35">
      <c r="A72" s="192">
        <v>2014</v>
      </c>
      <c r="B72" s="193" t="s">
        <v>0</v>
      </c>
      <c r="C72" s="193" t="s">
        <v>28</v>
      </c>
      <c r="D72" s="193" t="s">
        <v>22</v>
      </c>
      <c r="E72" s="194">
        <v>34441000</v>
      </c>
    </row>
    <row r="73" spans="1:5" x14ac:dyDescent="0.35">
      <c r="A73" s="195">
        <v>2014</v>
      </c>
      <c r="B73" s="196" t="s">
        <v>0</v>
      </c>
      <c r="C73" s="196" t="s">
        <v>30</v>
      </c>
      <c r="D73" s="196" t="s">
        <v>4</v>
      </c>
      <c r="E73" s="197">
        <v>208221000</v>
      </c>
    </row>
    <row r="74" spans="1:5" x14ac:dyDescent="0.35">
      <c r="A74" s="192">
        <v>2014</v>
      </c>
      <c r="B74" s="193" t="s">
        <v>0</v>
      </c>
      <c r="C74" s="193" t="s">
        <v>31</v>
      </c>
      <c r="D74" s="193" t="s">
        <v>21</v>
      </c>
      <c r="E74" s="194">
        <v>35733000</v>
      </c>
    </row>
    <row r="75" spans="1:5" x14ac:dyDescent="0.35">
      <c r="A75" s="195">
        <v>2014</v>
      </c>
      <c r="B75" s="196" t="s">
        <v>0</v>
      </c>
      <c r="C75" s="196" t="s">
        <v>29</v>
      </c>
      <c r="D75" s="196" t="s">
        <v>16</v>
      </c>
      <c r="E75" s="197">
        <v>1486000</v>
      </c>
    </row>
    <row r="76" spans="1:5" x14ac:dyDescent="0.35">
      <c r="A76" s="192">
        <v>2014</v>
      </c>
      <c r="B76" s="193" t="s">
        <v>0</v>
      </c>
      <c r="C76" s="193" t="s">
        <v>29</v>
      </c>
      <c r="D76" s="193" t="s">
        <v>15</v>
      </c>
      <c r="E76" s="194">
        <v>26592000</v>
      </c>
    </row>
    <row r="77" spans="1:5" x14ac:dyDescent="0.35">
      <c r="A77" s="195">
        <v>2014</v>
      </c>
      <c r="B77" s="196" t="s">
        <v>0</v>
      </c>
      <c r="C77" s="196" t="s">
        <v>30</v>
      </c>
      <c r="D77" s="196" t="s">
        <v>14</v>
      </c>
      <c r="E77" s="197">
        <v>12873000</v>
      </c>
    </row>
    <row r="78" spans="1:5" x14ac:dyDescent="0.35">
      <c r="A78" s="192">
        <v>2014</v>
      </c>
      <c r="B78" s="193" t="s">
        <v>0</v>
      </c>
      <c r="C78" s="193" t="s">
        <v>30</v>
      </c>
      <c r="D78" s="193" t="s">
        <v>2</v>
      </c>
      <c r="E78" s="194">
        <v>29562000</v>
      </c>
    </row>
    <row r="79" spans="1:5" x14ac:dyDescent="0.35">
      <c r="A79" s="195">
        <v>2015</v>
      </c>
      <c r="B79" s="196" t="s">
        <v>0</v>
      </c>
      <c r="C79" s="196" t="s">
        <v>30</v>
      </c>
      <c r="D79" s="196" t="s">
        <v>1</v>
      </c>
      <c r="E79" s="197">
        <v>7075000</v>
      </c>
    </row>
    <row r="80" spans="1:5" x14ac:dyDescent="0.35">
      <c r="A80" s="192">
        <v>2015</v>
      </c>
      <c r="B80" s="193" t="s">
        <v>0</v>
      </c>
      <c r="C80" s="193" t="s">
        <v>30</v>
      </c>
      <c r="D80" s="193" t="s">
        <v>13</v>
      </c>
      <c r="E80" s="194">
        <v>26859000</v>
      </c>
    </row>
    <row r="81" spans="1:5" x14ac:dyDescent="0.35">
      <c r="A81" s="195">
        <v>2015</v>
      </c>
      <c r="B81" s="196" t="s">
        <v>0</v>
      </c>
      <c r="C81" s="196" t="s">
        <v>28</v>
      </c>
      <c r="D81" s="196" t="s">
        <v>23</v>
      </c>
      <c r="E81" s="197">
        <v>43401000</v>
      </c>
    </row>
    <row r="82" spans="1:5" x14ac:dyDescent="0.35">
      <c r="A82" s="192">
        <v>2015</v>
      </c>
      <c r="B82" s="193" t="s">
        <v>0</v>
      </c>
      <c r="C82" s="193" t="s">
        <v>29</v>
      </c>
      <c r="D82" s="193" t="s">
        <v>16</v>
      </c>
      <c r="E82" s="194">
        <v>1497000</v>
      </c>
    </row>
    <row r="83" spans="1:5" x14ac:dyDescent="0.35">
      <c r="A83" s="195">
        <v>2015</v>
      </c>
      <c r="B83" s="196" t="s">
        <v>0</v>
      </c>
      <c r="C83" s="196" t="s">
        <v>30</v>
      </c>
      <c r="D83" s="196" t="s">
        <v>4</v>
      </c>
      <c r="E83" s="197">
        <v>211476000</v>
      </c>
    </row>
    <row r="84" spans="1:5" x14ac:dyDescent="0.35">
      <c r="A84" s="192">
        <v>2015</v>
      </c>
      <c r="B84" s="193" t="s">
        <v>0</v>
      </c>
      <c r="C84" s="193" t="s">
        <v>31</v>
      </c>
      <c r="D84" s="193" t="s">
        <v>21</v>
      </c>
      <c r="E84" s="194">
        <v>36024000</v>
      </c>
    </row>
    <row r="85" spans="1:5" x14ac:dyDescent="0.35">
      <c r="A85" s="195">
        <v>2015</v>
      </c>
      <c r="B85" s="196" t="s">
        <v>0</v>
      </c>
      <c r="C85" s="196" t="s">
        <v>32</v>
      </c>
      <c r="D85" s="196" t="s">
        <v>25</v>
      </c>
      <c r="E85" s="197">
        <v>32612000</v>
      </c>
    </row>
    <row r="86" spans="1:5" x14ac:dyDescent="0.35">
      <c r="A86" s="192">
        <v>2015</v>
      </c>
      <c r="B86" s="193" t="s">
        <v>0</v>
      </c>
      <c r="C86" s="193" t="s">
        <v>30</v>
      </c>
      <c r="D86" s="193" t="s">
        <v>8</v>
      </c>
      <c r="E86" s="194">
        <v>72627000</v>
      </c>
    </row>
    <row r="87" spans="1:5" x14ac:dyDescent="0.35">
      <c r="A87" s="195">
        <v>2015</v>
      </c>
      <c r="B87" s="196" t="s">
        <v>0</v>
      </c>
      <c r="C87" s="196" t="s">
        <v>30</v>
      </c>
      <c r="D87" s="196" t="s">
        <v>2</v>
      </c>
      <c r="E87" s="197">
        <v>29857000</v>
      </c>
    </row>
    <row r="88" spans="1:5" x14ac:dyDescent="0.35">
      <c r="A88" s="192">
        <v>2015</v>
      </c>
      <c r="B88" s="193" t="s">
        <v>0</v>
      </c>
      <c r="C88" s="193" t="s">
        <v>30</v>
      </c>
      <c r="D88" s="193" t="s">
        <v>12</v>
      </c>
      <c r="E88" s="194">
        <v>18142000</v>
      </c>
    </row>
    <row r="89" spans="1:5" x14ac:dyDescent="0.35">
      <c r="A89" s="195">
        <v>2015</v>
      </c>
      <c r="B89" s="196" t="s">
        <v>0</v>
      </c>
      <c r="C89" s="196" t="s">
        <v>29</v>
      </c>
      <c r="D89" s="196" t="s">
        <v>9</v>
      </c>
      <c r="E89" s="197">
        <v>64548000</v>
      </c>
    </row>
    <row r="90" spans="1:5" x14ac:dyDescent="0.35">
      <c r="A90" s="192">
        <v>2015</v>
      </c>
      <c r="B90" s="193" t="s">
        <v>0</v>
      </c>
      <c r="C90" s="193" t="s">
        <v>28</v>
      </c>
      <c r="D90" s="193" t="s">
        <v>24</v>
      </c>
      <c r="E90" s="194">
        <v>94001000</v>
      </c>
    </row>
    <row r="91" spans="1:5" x14ac:dyDescent="0.35">
      <c r="A91" s="195">
        <v>2015</v>
      </c>
      <c r="B91" s="196" t="s">
        <v>0</v>
      </c>
      <c r="C91" s="196" t="s">
        <v>29</v>
      </c>
      <c r="D91" s="196" t="s">
        <v>15</v>
      </c>
      <c r="E91" s="197">
        <v>26997000</v>
      </c>
    </row>
    <row r="92" spans="1:5" x14ac:dyDescent="0.35">
      <c r="A92" s="192">
        <v>2015</v>
      </c>
      <c r="B92" s="193" t="s">
        <v>0</v>
      </c>
      <c r="C92" s="193" t="s">
        <v>28</v>
      </c>
      <c r="D92" s="193" t="s">
        <v>22</v>
      </c>
      <c r="E92" s="194">
        <v>35003000</v>
      </c>
    </row>
    <row r="93" spans="1:5" x14ac:dyDescent="0.35">
      <c r="A93" s="195">
        <v>2015</v>
      </c>
      <c r="B93" s="196" t="s">
        <v>0</v>
      </c>
      <c r="C93" s="196" t="s">
        <v>30</v>
      </c>
      <c r="D93" s="196" t="s">
        <v>3</v>
      </c>
      <c r="E93" s="197">
        <v>10565000</v>
      </c>
    </row>
    <row r="94" spans="1:5" x14ac:dyDescent="0.35">
      <c r="A94" s="192">
        <v>2015</v>
      </c>
      <c r="B94" s="193" t="s">
        <v>0</v>
      </c>
      <c r="C94" s="193" t="s">
        <v>31</v>
      </c>
      <c r="D94" s="193" t="s">
        <v>20</v>
      </c>
      <c r="E94" s="194">
        <v>75288000</v>
      </c>
    </row>
    <row r="95" spans="1:5" x14ac:dyDescent="0.35">
      <c r="A95" s="195">
        <v>2015</v>
      </c>
      <c r="B95" s="196" t="s">
        <v>0</v>
      </c>
      <c r="C95" s="196" t="s">
        <v>31</v>
      </c>
      <c r="D95" s="196" t="s">
        <v>19</v>
      </c>
      <c r="E95" s="197">
        <v>34246000</v>
      </c>
    </row>
    <row r="96" spans="1:5" x14ac:dyDescent="0.35">
      <c r="A96" s="192">
        <v>2015</v>
      </c>
      <c r="B96" s="193" t="s">
        <v>0</v>
      </c>
      <c r="C96" s="193" t="s">
        <v>30</v>
      </c>
      <c r="D96" s="193" t="s">
        <v>14</v>
      </c>
      <c r="E96" s="194">
        <v>13002000</v>
      </c>
    </row>
    <row r="97" spans="1:5" x14ac:dyDescent="0.35">
      <c r="A97" s="195">
        <v>2015</v>
      </c>
      <c r="B97" s="196" t="s">
        <v>0</v>
      </c>
      <c r="C97" s="196" t="s">
        <v>28</v>
      </c>
      <c r="D97" s="196" t="s">
        <v>162</v>
      </c>
      <c r="E97" s="197">
        <v>634000</v>
      </c>
    </row>
    <row r="98" spans="1:5" x14ac:dyDescent="0.35">
      <c r="A98" s="192">
        <v>2015</v>
      </c>
      <c r="B98" s="193" t="s">
        <v>0</v>
      </c>
      <c r="C98" s="193" t="s">
        <v>29</v>
      </c>
      <c r="D98" s="193" t="s">
        <v>5</v>
      </c>
      <c r="E98" s="194">
        <v>116927000</v>
      </c>
    </row>
    <row r="99" spans="1:5" x14ac:dyDescent="0.35">
      <c r="A99" s="195">
        <v>2015</v>
      </c>
      <c r="B99" s="196" t="s">
        <v>0</v>
      </c>
      <c r="C99" s="196" t="s">
        <v>32</v>
      </c>
      <c r="D99" s="196" t="s">
        <v>26</v>
      </c>
      <c r="E99" s="197">
        <v>14489000</v>
      </c>
    </row>
    <row r="100" spans="1:5" x14ac:dyDescent="0.35">
      <c r="A100" s="192">
        <v>2015</v>
      </c>
      <c r="B100" s="193" t="s">
        <v>0</v>
      </c>
      <c r="C100" s="193" t="s">
        <v>31</v>
      </c>
      <c r="D100" s="193" t="s">
        <v>18</v>
      </c>
      <c r="E100" s="194">
        <v>63341000</v>
      </c>
    </row>
    <row r="101" spans="1:5" x14ac:dyDescent="0.35">
      <c r="A101" s="195">
        <v>2015</v>
      </c>
      <c r="B101" s="196" t="s">
        <v>0</v>
      </c>
      <c r="C101" s="196" t="s">
        <v>31</v>
      </c>
      <c r="D101" s="196" t="s">
        <v>17</v>
      </c>
      <c r="E101" s="197">
        <v>50863000</v>
      </c>
    </row>
    <row r="102" spans="1:5" x14ac:dyDescent="0.35">
      <c r="A102" s="192">
        <v>2015</v>
      </c>
      <c r="B102" s="193" t="s">
        <v>0</v>
      </c>
      <c r="C102" s="193" t="s">
        <v>29</v>
      </c>
      <c r="D102" s="193" t="s">
        <v>6</v>
      </c>
      <c r="E102" s="194">
        <v>77055000</v>
      </c>
    </row>
    <row r="103" spans="1:5" x14ac:dyDescent="0.35">
      <c r="A103" s="195">
        <v>2015</v>
      </c>
      <c r="B103" s="196" t="s">
        <v>0</v>
      </c>
      <c r="C103" s="196" t="s">
        <v>28</v>
      </c>
      <c r="D103" s="196" t="s">
        <v>7</v>
      </c>
      <c r="E103" s="197">
        <v>111321000</v>
      </c>
    </row>
    <row r="104" spans="1:5" x14ac:dyDescent="0.35">
      <c r="A104" s="192">
        <v>2016</v>
      </c>
      <c r="B104" s="193" t="s">
        <v>0</v>
      </c>
      <c r="C104" s="193" t="s">
        <v>28</v>
      </c>
      <c r="D104" s="193" t="s">
        <v>24</v>
      </c>
      <c r="E104" s="194">
        <v>94762000</v>
      </c>
    </row>
    <row r="105" spans="1:5" x14ac:dyDescent="0.35">
      <c r="A105" s="195">
        <v>2016</v>
      </c>
      <c r="B105" s="196" t="s">
        <v>0</v>
      </c>
      <c r="C105" s="196" t="s">
        <v>29</v>
      </c>
      <c r="D105" s="196" t="s">
        <v>5</v>
      </c>
      <c r="E105" s="197">
        <v>118197000</v>
      </c>
    </row>
    <row r="106" spans="1:5" x14ac:dyDescent="0.35">
      <c r="A106" s="192">
        <v>2016</v>
      </c>
      <c r="B106" s="193" t="s">
        <v>0</v>
      </c>
      <c r="C106" s="193" t="s">
        <v>31</v>
      </c>
      <c r="D106" s="193" t="s">
        <v>20</v>
      </c>
      <c r="E106" s="194">
        <v>75817000</v>
      </c>
    </row>
    <row r="107" spans="1:5" x14ac:dyDescent="0.35">
      <c r="A107" s="195">
        <v>2016</v>
      </c>
      <c r="B107" s="196" t="s">
        <v>0</v>
      </c>
      <c r="C107" s="196" t="s">
        <v>31</v>
      </c>
      <c r="D107" s="196" t="s">
        <v>18</v>
      </c>
      <c r="E107" s="197">
        <v>63968000</v>
      </c>
    </row>
    <row r="108" spans="1:5" x14ac:dyDescent="0.35">
      <c r="A108" s="192">
        <v>2016</v>
      </c>
      <c r="B108" s="193" t="s">
        <v>0</v>
      </c>
      <c r="C108" s="193" t="s">
        <v>30</v>
      </c>
      <c r="D108" s="193" t="s">
        <v>3</v>
      </c>
      <c r="E108" s="194">
        <v>10699000</v>
      </c>
    </row>
    <row r="109" spans="1:5" x14ac:dyDescent="0.35">
      <c r="A109" s="195">
        <v>2016</v>
      </c>
      <c r="B109" s="196" t="s">
        <v>0</v>
      </c>
      <c r="C109" s="196" t="s">
        <v>30</v>
      </c>
      <c r="D109" s="196" t="s">
        <v>8</v>
      </c>
      <c r="E109" s="197">
        <v>73766000</v>
      </c>
    </row>
    <row r="110" spans="1:5" x14ac:dyDescent="0.35">
      <c r="A110" s="192">
        <v>2016</v>
      </c>
      <c r="B110" s="193" t="s">
        <v>0</v>
      </c>
      <c r="C110" s="193" t="s">
        <v>29</v>
      </c>
      <c r="D110" s="193" t="s">
        <v>9</v>
      </c>
      <c r="E110" s="194">
        <v>65530000</v>
      </c>
    </row>
    <row r="111" spans="1:5" x14ac:dyDescent="0.35">
      <c r="A111" s="195">
        <v>2016</v>
      </c>
      <c r="B111" s="196" t="s">
        <v>0</v>
      </c>
      <c r="C111" s="196" t="s">
        <v>31</v>
      </c>
      <c r="D111" s="196" t="s">
        <v>17</v>
      </c>
      <c r="E111" s="197">
        <v>51222000</v>
      </c>
    </row>
    <row r="112" spans="1:5" x14ac:dyDescent="0.35">
      <c r="A112" s="192">
        <v>2016</v>
      </c>
      <c r="B112" s="193" t="s">
        <v>0</v>
      </c>
      <c r="C112" s="193" t="s">
        <v>30</v>
      </c>
      <c r="D112" s="193" t="s">
        <v>12</v>
      </c>
      <c r="E112" s="194">
        <v>18520000</v>
      </c>
    </row>
    <row r="113" spans="1:5" x14ac:dyDescent="0.35">
      <c r="A113" s="195">
        <v>2016</v>
      </c>
      <c r="B113" s="196" t="s">
        <v>0</v>
      </c>
      <c r="C113" s="196" t="s">
        <v>29</v>
      </c>
      <c r="D113" s="196" t="s">
        <v>6</v>
      </c>
      <c r="E113" s="197">
        <v>78291000</v>
      </c>
    </row>
    <row r="114" spans="1:5" x14ac:dyDescent="0.35">
      <c r="A114" s="192">
        <v>2016</v>
      </c>
      <c r="B114" s="193" t="s">
        <v>0</v>
      </c>
      <c r="C114" s="193" t="s">
        <v>30</v>
      </c>
      <c r="D114" s="193" t="s">
        <v>14</v>
      </c>
      <c r="E114" s="194">
        <v>13130000</v>
      </c>
    </row>
    <row r="115" spans="1:5" x14ac:dyDescent="0.35">
      <c r="A115" s="195">
        <v>2016</v>
      </c>
      <c r="B115" s="196" t="s">
        <v>0</v>
      </c>
      <c r="C115" s="196" t="s">
        <v>30</v>
      </c>
      <c r="D115" s="196" t="s">
        <v>4</v>
      </c>
      <c r="E115" s="197">
        <v>214730000</v>
      </c>
    </row>
    <row r="116" spans="1:5" x14ac:dyDescent="0.35">
      <c r="A116" s="192">
        <v>2016</v>
      </c>
      <c r="B116" s="193" t="s">
        <v>0</v>
      </c>
      <c r="C116" s="193" t="s">
        <v>31</v>
      </c>
      <c r="D116" s="193" t="s">
        <v>19</v>
      </c>
      <c r="E116" s="194">
        <v>34481000</v>
      </c>
    </row>
    <row r="117" spans="1:5" x14ac:dyDescent="0.35">
      <c r="A117" s="195">
        <v>2016</v>
      </c>
      <c r="B117" s="196" t="s">
        <v>0</v>
      </c>
      <c r="C117" s="196" t="s">
        <v>28</v>
      </c>
      <c r="D117" s="196" t="s">
        <v>23</v>
      </c>
      <c r="E117" s="197">
        <v>43800000</v>
      </c>
    </row>
    <row r="118" spans="1:5" x14ac:dyDescent="0.35">
      <c r="A118" s="192">
        <v>2016</v>
      </c>
      <c r="B118" s="193" t="s">
        <v>0</v>
      </c>
      <c r="C118" s="193" t="s">
        <v>30</v>
      </c>
      <c r="D118" s="193" t="s">
        <v>13</v>
      </c>
      <c r="E118" s="194">
        <v>27280000</v>
      </c>
    </row>
    <row r="119" spans="1:5" x14ac:dyDescent="0.35">
      <c r="A119" s="195">
        <v>2016</v>
      </c>
      <c r="B119" s="196" t="s">
        <v>0</v>
      </c>
      <c r="C119" s="196" t="s">
        <v>30</v>
      </c>
      <c r="D119" s="196" t="s">
        <v>2</v>
      </c>
      <c r="E119" s="197">
        <v>30154000</v>
      </c>
    </row>
    <row r="120" spans="1:5" x14ac:dyDescent="0.35">
      <c r="A120" s="192">
        <v>2016</v>
      </c>
      <c r="B120" s="193" t="s">
        <v>0</v>
      </c>
      <c r="C120" s="193" t="s">
        <v>32</v>
      </c>
      <c r="D120" s="193" t="s">
        <v>25</v>
      </c>
      <c r="E120" s="194">
        <v>33005000</v>
      </c>
    </row>
    <row r="121" spans="1:5" x14ac:dyDescent="0.35">
      <c r="A121" s="195">
        <v>2016</v>
      </c>
      <c r="B121" s="196" t="s">
        <v>0</v>
      </c>
      <c r="C121" s="196" t="s">
        <v>28</v>
      </c>
      <c r="D121" s="196" t="s">
        <v>7</v>
      </c>
      <c r="E121" s="197">
        <v>113336000</v>
      </c>
    </row>
    <row r="122" spans="1:5" x14ac:dyDescent="0.35">
      <c r="A122" s="192">
        <v>2016</v>
      </c>
      <c r="B122" s="193" t="s">
        <v>0</v>
      </c>
      <c r="C122" s="193" t="s">
        <v>28</v>
      </c>
      <c r="D122" s="193" t="s">
        <v>162</v>
      </c>
      <c r="E122" s="194">
        <v>641000</v>
      </c>
    </row>
    <row r="123" spans="1:5" x14ac:dyDescent="0.35">
      <c r="A123" s="195">
        <v>2016</v>
      </c>
      <c r="B123" s="196" t="s">
        <v>0</v>
      </c>
      <c r="C123" s="196" t="s">
        <v>31</v>
      </c>
      <c r="D123" s="196" t="s">
        <v>21</v>
      </c>
      <c r="E123" s="197">
        <v>36316000</v>
      </c>
    </row>
    <row r="124" spans="1:5" x14ac:dyDescent="0.35">
      <c r="A124" s="192">
        <v>2016</v>
      </c>
      <c r="B124" s="193" t="s">
        <v>0</v>
      </c>
      <c r="C124" s="193" t="s">
        <v>29</v>
      </c>
      <c r="D124" s="193" t="s">
        <v>15</v>
      </c>
      <c r="E124" s="194">
        <v>27403000</v>
      </c>
    </row>
    <row r="125" spans="1:5" x14ac:dyDescent="0.35">
      <c r="A125" s="195">
        <v>2016</v>
      </c>
      <c r="B125" s="196" t="s">
        <v>0</v>
      </c>
      <c r="C125" s="196" t="s">
        <v>28</v>
      </c>
      <c r="D125" s="196" t="s">
        <v>22</v>
      </c>
      <c r="E125" s="197">
        <v>35566000</v>
      </c>
    </row>
    <row r="126" spans="1:5" x14ac:dyDescent="0.35">
      <c r="A126" s="192">
        <v>2016</v>
      </c>
      <c r="B126" s="193" t="s">
        <v>0</v>
      </c>
      <c r="C126" s="193" t="s">
        <v>30</v>
      </c>
      <c r="D126" s="193" t="s">
        <v>1</v>
      </c>
      <c r="E126" s="194">
        <v>7134000</v>
      </c>
    </row>
    <row r="127" spans="1:5" x14ac:dyDescent="0.35">
      <c r="A127" s="195">
        <v>2016</v>
      </c>
      <c r="B127" s="196" t="s">
        <v>0</v>
      </c>
      <c r="C127" s="196" t="s">
        <v>29</v>
      </c>
      <c r="D127" s="196" t="s">
        <v>16</v>
      </c>
      <c r="E127" s="197">
        <v>1507000</v>
      </c>
    </row>
    <row r="128" spans="1:5" x14ac:dyDescent="0.35">
      <c r="A128" s="192">
        <v>2016</v>
      </c>
      <c r="B128" s="193" t="s">
        <v>0</v>
      </c>
      <c r="C128" s="193" t="s">
        <v>32</v>
      </c>
      <c r="D128" s="193" t="s">
        <v>26</v>
      </c>
      <c r="E128" s="194">
        <v>14642000</v>
      </c>
    </row>
    <row r="129" spans="1:5" x14ac:dyDescent="0.35">
      <c r="A129" s="195">
        <v>2017</v>
      </c>
      <c r="B129" s="196" t="s">
        <v>0</v>
      </c>
      <c r="C129" s="196" t="s">
        <v>28</v>
      </c>
      <c r="D129" s="196" t="s">
        <v>162</v>
      </c>
      <c r="E129" s="197">
        <v>647000</v>
      </c>
    </row>
    <row r="130" spans="1:5" x14ac:dyDescent="0.35">
      <c r="A130" s="192">
        <v>2017</v>
      </c>
      <c r="B130" s="193" t="s">
        <v>0</v>
      </c>
      <c r="C130" s="193" t="s">
        <v>31</v>
      </c>
      <c r="D130" s="193" t="s">
        <v>19</v>
      </c>
      <c r="E130" s="194">
        <v>34685000</v>
      </c>
    </row>
    <row r="131" spans="1:5" x14ac:dyDescent="0.35">
      <c r="A131" s="195">
        <v>2017</v>
      </c>
      <c r="B131" s="196" t="s">
        <v>0</v>
      </c>
      <c r="C131" s="196" t="s">
        <v>30</v>
      </c>
      <c r="D131" s="196" t="s">
        <v>4</v>
      </c>
      <c r="E131" s="197">
        <v>217816000</v>
      </c>
    </row>
    <row r="132" spans="1:5" x14ac:dyDescent="0.35">
      <c r="A132" s="192">
        <v>2017</v>
      </c>
      <c r="B132" s="193" t="s">
        <v>0</v>
      </c>
      <c r="C132" s="193" t="s">
        <v>28</v>
      </c>
      <c r="D132" s="193" t="s">
        <v>7</v>
      </c>
      <c r="E132" s="194">
        <v>115215000</v>
      </c>
    </row>
    <row r="133" spans="1:5" x14ac:dyDescent="0.35">
      <c r="A133" s="195">
        <v>2017</v>
      </c>
      <c r="B133" s="196" t="s">
        <v>0</v>
      </c>
      <c r="C133" s="196" t="s">
        <v>29</v>
      </c>
      <c r="D133" s="196" t="s">
        <v>5</v>
      </c>
      <c r="E133" s="197">
        <v>119393000</v>
      </c>
    </row>
    <row r="134" spans="1:5" x14ac:dyDescent="0.35">
      <c r="A134" s="192">
        <v>2017</v>
      </c>
      <c r="B134" s="193" t="s">
        <v>0</v>
      </c>
      <c r="C134" s="193" t="s">
        <v>29</v>
      </c>
      <c r="D134" s="193" t="s">
        <v>16</v>
      </c>
      <c r="E134" s="194">
        <v>1517000</v>
      </c>
    </row>
    <row r="135" spans="1:5" x14ac:dyDescent="0.35">
      <c r="A135" s="195">
        <v>2017</v>
      </c>
      <c r="B135" s="196" t="s">
        <v>0</v>
      </c>
      <c r="C135" s="196" t="s">
        <v>31</v>
      </c>
      <c r="D135" s="196" t="s">
        <v>21</v>
      </c>
      <c r="E135" s="197">
        <v>36588000</v>
      </c>
    </row>
    <row r="136" spans="1:5" x14ac:dyDescent="0.35">
      <c r="A136" s="192">
        <v>2017</v>
      </c>
      <c r="B136" s="193" t="s">
        <v>0</v>
      </c>
      <c r="C136" s="193" t="s">
        <v>30</v>
      </c>
      <c r="D136" s="193" t="s">
        <v>8</v>
      </c>
      <c r="E136" s="194">
        <v>74828000</v>
      </c>
    </row>
    <row r="137" spans="1:5" x14ac:dyDescent="0.35">
      <c r="A137" s="195">
        <v>2017</v>
      </c>
      <c r="B137" s="196" t="s">
        <v>0</v>
      </c>
      <c r="C137" s="196" t="s">
        <v>29</v>
      </c>
      <c r="D137" s="196" t="s">
        <v>15</v>
      </c>
      <c r="E137" s="197">
        <v>27796000</v>
      </c>
    </row>
    <row r="138" spans="1:5" x14ac:dyDescent="0.35">
      <c r="A138" s="192">
        <v>2017</v>
      </c>
      <c r="B138" s="193" t="s">
        <v>0</v>
      </c>
      <c r="C138" s="193" t="s">
        <v>31</v>
      </c>
      <c r="D138" s="193" t="s">
        <v>18</v>
      </c>
      <c r="E138" s="194">
        <v>64534000</v>
      </c>
    </row>
    <row r="139" spans="1:5" x14ac:dyDescent="0.35">
      <c r="A139" s="195">
        <v>2017</v>
      </c>
      <c r="B139" s="196" t="s">
        <v>0</v>
      </c>
      <c r="C139" s="196" t="s">
        <v>29</v>
      </c>
      <c r="D139" s="196" t="s">
        <v>9</v>
      </c>
      <c r="E139" s="197">
        <v>66514000</v>
      </c>
    </row>
    <row r="140" spans="1:5" x14ac:dyDescent="0.35">
      <c r="A140" s="192">
        <v>2017</v>
      </c>
      <c r="B140" s="193" t="s">
        <v>0</v>
      </c>
      <c r="C140" s="193" t="s">
        <v>31</v>
      </c>
      <c r="D140" s="193" t="s">
        <v>20</v>
      </c>
      <c r="E140" s="194">
        <v>76263000</v>
      </c>
    </row>
    <row r="141" spans="1:5" x14ac:dyDescent="0.35">
      <c r="A141" s="195">
        <v>2017</v>
      </c>
      <c r="B141" s="196" t="s">
        <v>0</v>
      </c>
      <c r="C141" s="196" t="s">
        <v>28</v>
      </c>
      <c r="D141" s="196" t="s">
        <v>22</v>
      </c>
      <c r="E141" s="197">
        <v>36112000</v>
      </c>
    </row>
    <row r="142" spans="1:5" x14ac:dyDescent="0.35">
      <c r="A142" s="192">
        <v>2017</v>
      </c>
      <c r="B142" s="193" t="s">
        <v>0</v>
      </c>
      <c r="C142" s="193" t="s">
        <v>30</v>
      </c>
      <c r="D142" s="193" t="s">
        <v>2</v>
      </c>
      <c r="E142" s="194">
        <v>30425000</v>
      </c>
    </row>
    <row r="143" spans="1:5" x14ac:dyDescent="0.35">
      <c r="A143" s="195">
        <v>2017</v>
      </c>
      <c r="B143" s="196" t="s">
        <v>0</v>
      </c>
      <c r="C143" s="196" t="s">
        <v>30</v>
      </c>
      <c r="D143" s="196" t="s">
        <v>1</v>
      </c>
      <c r="E143" s="197">
        <v>7186000</v>
      </c>
    </row>
    <row r="144" spans="1:5" x14ac:dyDescent="0.35">
      <c r="A144" s="192">
        <v>2017</v>
      </c>
      <c r="B144" s="193" t="s">
        <v>0</v>
      </c>
      <c r="C144" s="193" t="s">
        <v>28</v>
      </c>
      <c r="D144" s="193" t="s">
        <v>23</v>
      </c>
      <c r="E144" s="194">
        <v>44168000</v>
      </c>
    </row>
    <row r="145" spans="1:5" x14ac:dyDescent="0.35">
      <c r="A145" s="195">
        <v>2017</v>
      </c>
      <c r="B145" s="196" t="s">
        <v>0</v>
      </c>
      <c r="C145" s="196" t="s">
        <v>30</v>
      </c>
      <c r="D145" s="196" t="s">
        <v>12</v>
      </c>
      <c r="E145" s="197">
        <v>18898000</v>
      </c>
    </row>
    <row r="146" spans="1:5" x14ac:dyDescent="0.35">
      <c r="A146" s="192">
        <v>2017</v>
      </c>
      <c r="B146" s="193" t="s">
        <v>0</v>
      </c>
      <c r="C146" s="193" t="s">
        <v>30</v>
      </c>
      <c r="D146" s="193" t="s">
        <v>13</v>
      </c>
      <c r="E146" s="194">
        <v>27692000</v>
      </c>
    </row>
    <row r="147" spans="1:5" x14ac:dyDescent="0.35">
      <c r="A147" s="195">
        <v>2017</v>
      </c>
      <c r="B147" s="196" t="s">
        <v>0</v>
      </c>
      <c r="C147" s="196" t="s">
        <v>29</v>
      </c>
      <c r="D147" s="196" t="s">
        <v>6</v>
      </c>
      <c r="E147" s="197">
        <v>79472000</v>
      </c>
    </row>
    <row r="148" spans="1:5" x14ac:dyDescent="0.35">
      <c r="A148" s="192">
        <v>2017</v>
      </c>
      <c r="B148" s="193" t="s">
        <v>0</v>
      </c>
      <c r="C148" s="193" t="s">
        <v>30</v>
      </c>
      <c r="D148" s="193" t="s">
        <v>14</v>
      </c>
      <c r="E148" s="194">
        <v>13244000</v>
      </c>
    </row>
    <row r="149" spans="1:5" x14ac:dyDescent="0.35">
      <c r="A149" s="195">
        <v>2017</v>
      </c>
      <c r="B149" s="196" t="s">
        <v>0</v>
      </c>
      <c r="C149" s="196" t="s">
        <v>32</v>
      </c>
      <c r="D149" s="196" t="s">
        <v>25</v>
      </c>
      <c r="E149" s="197">
        <v>33387000</v>
      </c>
    </row>
    <row r="150" spans="1:5" x14ac:dyDescent="0.35">
      <c r="A150" s="192">
        <v>2017</v>
      </c>
      <c r="B150" s="193" t="s">
        <v>0</v>
      </c>
      <c r="C150" s="193" t="s">
        <v>28</v>
      </c>
      <c r="D150" s="193" t="s">
        <v>24</v>
      </c>
      <c r="E150" s="194">
        <v>95434000</v>
      </c>
    </row>
    <row r="151" spans="1:5" x14ac:dyDescent="0.35">
      <c r="A151" s="195">
        <v>2017</v>
      </c>
      <c r="B151" s="196" t="s">
        <v>0</v>
      </c>
      <c r="C151" s="196" t="s">
        <v>30</v>
      </c>
      <c r="D151" s="196" t="s">
        <v>3</v>
      </c>
      <c r="E151" s="197">
        <v>10830000</v>
      </c>
    </row>
    <row r="152" spans="1:5" x14ac:dyDescent="0.35">
      <c r="A152" s="192">
        <v>2017</v>
      </c>
      <c r="B152" s="193" t="s">
        <v>0</v>
      </c>
      <c r="C152" s="193" t="s">
        <v>32</v>
      </c>
      <c r="D152" s="193" t="s">
        <v>26</v>
      </c>
      <c r="E152" s="194">
        <v>14793000</v>
      </c>
    </row>
    <row r="153" spans="1:5" x14ac:dyDescent="0.35">
      <c r="A153" s="195">
        <v>2017</v>
      </c>
      <c r="B153" s="196" t="s">
        <v>0</v>
      </c>
      <c r="C153" s="196" t="s">
        <v>31</v>
      </c>
      <c r="D153" s="196" t="s">
        <v>17</v>
      </c>
      <c r="E153" s="197">
        <v>51537000</v>
      </c>
    </row>
    <row r="154" spans="1:5" x14ac:dyDescent="0.35">
      <c r="A154" s="192">
        <v>2018</v>
      </c>
      <c r="B154" s="193" t="s">
        <v>0</v>
      </c>
      <c r="C154" s="193" t="s">
        <v>30</v>
      </c>
      <c r="D154" s="193" t="s">
        <v>14</v>
      </c>
      <c r="E154" s="194">
        <v>13348000</v>
      </c>
    </row>
    <row r="155" spans="1:5" x14ac:dyDescent="0.35">
      <c r="A155" s="195">
        <v>2018</v>
      </c>
      <c r="B155" s="196" t="s">
        <v>0</v>
      </c>
      <c r="C155" s="196" t="s">
        <v>30</v>
      </c>
      <c r="D155" s="196" t="s">
        <v>2</v>
      </c>
      <c r="E155" s="197">
        <v>30679000</v>
      </c>
    </row>
    <row r="156" spans="1:5" x14ac:dyDescent="0.35">
      <c r="A156" s="192">
        <v>2018</v>
      </c>
      <c r="B156" s="193" t="s">
        <v>0</v>
      </c>
      <c r="C156" s="193" t="s">
        <v>31</v>
      </c>
      <c r="D156" s="193" t="s">
        <v>20</v>
      </c>
      <c r="E156" s="194">
        <v>76651000</v>
      </c>
    </row>
    <row r="157" spans="1:5" x14ac:dyDescent="0.35">
      <c r="A157" s="195">
        <v>2018</v>
      </c>
      <c r="B157" s="196" t="s">
        <v>0</v>
      </c>
      <c r="C157" s="196" t="s">
        <v>28</v>
      </c>
      <c r="D157" s="196" t="s">
        <v>162</v>
      </c>
      <c r="E157" s="197">
        <v>654000</v>
      </c>
    </row>
    <row r="158" spans="1:5" x14ac:dyDescent="0.35">
      <c r="A158" s="192">
        <v>2018</v>
      </c>
      <c r="B158" s="193" t="s">
        <v>0</v>
      </c>
      <c r="C158" s="193" t="s">
        <v>29</v>
      </c>
      <c r="D158" s="193" t="s">
        <v>5</v>
      </c>
      <c r="E158" s="194">
        <v>120535000</v>
      </c>
    </row>
    <row r="159" spans="1:5" x14ac:dyDescent="0.35">
      <c r="A159" s="195">
        <v>2018</v>
      </c>
      <c r="B159" s="196" t="s">
        <v>0</v>
      </c>
      <c r="C159" s="196" t="s">
        <v>28</v>
      </c>
      <c r="D159" s="196" t="s">
        <v>7</v>
      </c>
      <c r="E159" s="197">
        <v>116996000</v>
      </c>
    </row>
    <row r="160" spans="1:5" x14ac:dyDescent="0.35">
      <c r="A160" s="192">
        <v>2018</v>
      </c>
      <c r="B160" s="193" t="s">
        <v>0</v>
      </c>
      <c r="C160" s="193" t="s">
        <v>30</v>
      </c>
      <c r="D160" s="193" t="s">
        <v>3</v>
      </c>
      <c r="E160" s="194">
        <v>10959000</v>
      </c>
    </row>
    <row r="161" spans="1:5" x14ac:dyDescent="0.35">
      <c r="A161" s="195">
        <v>2018</v>
      </c>
      <c r="B161" s="196" t="s">
        <v>0</v>
      </c>
      <c r="C161" s="196" t="s">
        <v>31</v>
      </c>
      <c r="D161" s="196" t="s">
        <v>19</v>
      </c>
      <c r="E161" s="197">
        <v>34867000</v>
      </c>
    </row>
    <row r="162" spans="1:5" x14ac:dyDescent="0.35">
      <c r="A162" s="192">
        <v>2018</v>
      </c>
      <c r="B162" s="193" t="s">
        <v>0</v>
      </c>
      <c r="C162" s="193" t="s">
        <v>31</v>
      </c>
      <c r="D162" s="193" t="s">
        <v>21</v>
      </c>
      <c r="E162" s="194">
        <v>36841000</v>
      </c>
    </row>
    <row r="163" spans="1:5" x14ac:dyDescent="0.35">
      <c r="A163" s="195">
        <v>2018</v>
      </c>
      <c r="B163" s="196" t="s">
        <v>0</v>
      </c>
      <c r="C163" s="196" t="s">
        <v>32</v>
      </c>
      <c r="D163" s="196" t="s">
        <v>25</v>
      </c>
      <c r="E163" s="197">
        <v>33762000</v>
      </c>
    </row>
    <row r="164" spans="1:5" x14ac:dyDescent="0.35">
      <c r="A164" s="192">
        <v>2018</v>
      </c>
      <c r="B164" s="193" t="s">
        <v>0</v>
      </c>
      <c r="C164" s="193" t="s">
        <v>31</v>
      </c>
      <c r="D164" s="193" t="s">
        <v>17</v>
      </c>
      <c r="E164" s="194">
        <v>51820000</v>
      </c>
    </row>
    <row r="165" spans="1:5" x14ac:dyDescent="0.35">
      <c r="A165" s="195">
        <v>2018</v>
      </c>
      <c r="B165" s="196" t="s">
        <v>0</v>
      </c>
      <c r="C165" s="196" t="s">
        <v>32</v>
      </c>
      <c r="D165" s="196" t="s">
        <v>26</v>
      </c>
      <c r="E165" s="197">
        <v>14941000</v>
      </c>
    </row>
    <row r="166" spans="1:5" x14ac:dyDescent="0.35">
      <c r="A166" s="192">
        <v>2018</v>
      </c>
      <c r="B166" s="193" t="s">
        <v>0</v>
      </c>
      <c r="C166" s="193" t="s">
        <v>30</v>
      </c>
      <c r="D166" s="193" t="s">
        <v>4</v>
      </c>
      <c r="E166" s="194">
        <v>220780000</v>
      </c>
    </row>
    <row r="167" spans="1:5" x14ac:dyDescent="0.35">
      <c r="A167" s="195">
        <v>2018</v>
      </c>
      <c r="B167" s="196" t="s">
        <v>0</v>
      </c>
      <c r="C167" s="196" t="s">
        <v>30</v>
      </c>
      <c r="D167" s="196" t="s">
        <v>13</v>
      </c>
      <c r="E167" s="197">
        <v>28097000</v>
      </c>
    </row>
    <row r="168" spans="1:5" x14ac:dyDescent="0.35">
      <c r="A168" s="192">
        <v>2018</v>
      </c>
      <c r="B168" s="193" t="s">
        <v>0</v>
      </c>
      <c r="C168" s="193" t="s">
        <v>28</v>
      </c>
      <c r="D168" s="193" t="s">
        <v>23</v>
      </c>
      <c r="E168" s="194">
        <v>44514000</v>
      </c>
    </row>
    <row r="169" spans="1:5" x14ac:dyDescent="0.35">
      <c r="A169" s="195">
        <v>2018</v>
      </c>
      <c r="B169" s="196" t="s">
        <v>0</v>
      </c>
      <c r="C169" s="196" t="s">
        <v>29</v>
      </c>
      <c r="D169" s="196" t="s">
        <v>16</v>
      </c>
      <c r="E169" s="197">
        <v>1527000</v>
      </c>
    </row>
    <row r="170" spans="1:5" x14ac:dyDescent="0.35">
      <c r="A170" s="192">
        <v>2018</v>
      </c>
      <c r="B170" s="193" t="s">
        <v>0</v>
      </c>
      <c r="C170" s="193" t="s">
        <v>29</v>
      </c>
      <c r="D170" s="193" t="s">
        <v>9</v>
      </c>
      <c r="E170" s="194">
        <v>67500000</v>
      </c>
    </row>
    <row r="171" spans="1:5" x14ac:dyDescent="0.35">
      <c r="A171" s="195">
        <v>2018</v>
      </c>
      <c r="B171" s="196" t="s">
        <v>0</v>
      </c>
      <c r="C171" s="196" t="s">
        <v>30</v>
      </c>
      <c r="D171" s="196" t="s">
        <v>12</v>
      </c>
      <c r="E171" s="197">
        <v>19277000</v>
      </c>
    </row>
    <row r="172" spans="1:5" x14ac:dyDescent="0.35">
      <c r="A172" s="192">
        <v>2018</v>
      </c>
      <c r="B172" s="193" t="s">
        <v>0</v>
      </c>
      <c r="C172" s="193" t="s">
        <v>28</v>
      </c>
      <c r="D172" s="193" t="s">
        <v>22</v>
      </c>
      <c r="E172" s="194">
        <v>36646000</v>
      </c>
    </row>
    <row r="173" spans="1:5" x14ac:dyDescent="0.35">
      <c r="A173" s="195">
        <v>2018</v>
      </c>
      <c r="B173" s="196" t="s">
        <v>0</v>
      </c>
      <c r="C173" s="196" t="s">
        <v>31</v>
      </c>
      <c r="D173" s="196" t="s">
        <v>18</v>
      </c>
      <c r="E173" s="197">
        <v>65057000</v>
      </c>
    </row>
    <row r="174" spans="1:5" x14ac:dyDescent="0.35">
      <c r="A174" s="192">
        <v>2018</v>
      </c>
      <c r="B174" s="193" t="s">
        <v>0</v>
      </c>
      <c r="C174" s="193" t="s">
        <v>28</v>
      </c>
      <c r="D174" s="193" t="s">
        <v>24</v>
      </c>
      <c r="E174" s="194">
        <v>96043000</v>
      </c>
    </row>
    <row r="175" spans="1:5" x14ac:dyDescent="0.35">
      <c r="A175" s="195">
        <v>2018</v>
      </c>
      <c r="B175" s="196" t="s">
        <v>0</v>
      </c>
      <c r="C175" s="196" t="s">
        <v>30</v>
      </c>
      <c r="D175" s="196" t="s">
        <v>8</v>
      </c>
      <c r="E175" s="197">
        <v>75836000</v>
      </c>
    </row>
    <row r="176" spans="1:5" x14ac:dyDescent="0.35">
      <c r="A176" s="192">
        <v>2018</v>
      </c>
      <c r="B176" s="193" t="s">
        <v>0</v>
      </c>
      <c r="C176" s="193" t="s">
        <v>29</v>
      </c>
      <c r="D176" s="193" t="s">
        <v>15</v>
      </c>
      <c r="E176" s="194">
        <v>28180000</v>
      </c>
    </row>
    <row r="177" spans="1:5" x14ac:dyDescent="0.35">
      <c r="A177" s="195">
        <v>2018</v>
      </c>
      <c r="B177" s="196" t="s">
        <v>0</v>
      </c>
      <c r="C177" s="196" t="s">
        <v>30</v>
      </c>
      <c r="D177" s="196" t="s">
        <v>1</v>
      </c>
      <c r="E177" s="197">
        <v>7233000</v>
      </c>
    </row>
    <row r="178" spans="1:5" x14ac:dyDescent="0.35">
      <c r="A178" s="192">
        <v>2018</v>
      </c>
      <c r="B178" s="193" t="s">
        <v>0</v>
      </c>
      <c r="C178" s="193" t="s">
        <v>29</v>
      </c>
      <c r="D178" s="193" t="s">
        <v>6</v>
      </c>
      <c r="E178" s="194">
        <v>80614000</v>
      </c>
    </row>
    <row r="179" spans="1:5" x14ac:dyDescent="0.35">
      <c r="A179" s="195">
        <v>2019</v>
      </c>
      <c r="B179" s="196" t="s">
        <v>0</v>
      </c>
      <c r="C179" s="196" t="s">
        <v>30</v>
      </c>
      <c r="D179" s="196" t="s">
        <v>12</v>
      </c>
      <c r="E179" s="197">
        <v>19656000</v>
      </c>
    </row>
    <row r="180" spans="1:5" x14ac:dyDescent="0.35">
      <c r="A180" s="192">
        <v>2019</v>
      </c>
      <c r="B180" s="193" t="s">
        <v>0</v>
      </c>
      <c r="C180" s="193" t="s">
        <v>30</v>
      </c>
      <c r="D180" s="193" t="s">
        <v>3</v>
      </c>
      <c r="E180" s="194">
        <v>11088000</v>
      </c>
    </row>
    <row r="181" spans="1:5" x14ac:dyDescent="0.35">
      <c r="A181" s="195">
        <v>2019</v>
      </c>
      <c r="B181" s="196" t="s">
        <v>0</v>
      </c>
      <c r="C181" s="196" t="s">
        <v>28</v>
      </c>
      <c r="D181" s="196" t="s">
        <v>23</v>
      </c>
      <c r="E181" s="197">
        <v>44860000</v>
      </c>
    </row>
    <row r="182" spans="1:5" x14ac:dyDescent="0.35">
      <c r="A182" s="192">
        <v>2019</v>
      </c>
      <c r="B182" s="193" t="s">
        <v>0</v>
      </c>
      <c r="C182" s="193" t="s">
        <v>29</v>
      </c>
      <c r="D182" s="193" t="s">
        <v>9</v>
      </c>
      <c r="E182" s="194">
        <v>68485000</v>
      </c>
    </row>
    <row r="183" spans="1:5" x14ac:dyDescent="0.35">
      <c r="A183" s="195">
        <v>2019</v>
      </c>
      <c r="B183" s="196" t="s">
        <v>0</v>
      </c>
      <c r="C183" s="196" t="s">
        <v>32</v>
      </c>
      <c r="D183" s="196" t="s">
        <v>26</v>
      </c>
      <c r="E183" s="197">
        <v>15090000</v>
      </c>
    </row>
    <row r="184" spans="1:5" x14ac:dyDescent="0.35">
      <c r="A184" s="192">
        <v>2019</v>
      </c>
      <c r="B184" s="193" t="s">
        <v>0</v>
      </c>
      <c r="C184" s="193" t="s">
        <v>29</v>
      </c>
      <c r="D184" s="193" t="s">
        <v>16</v>
      </c>
      <c r="E184" s="194">
        <v>1536000</v>
      </c>
    </row>
    <row r="185" spans="1:5" x14ac:dyDescent="0.35">
      <c r="A185" s="195">
        <v>2019</v>
      </c>
      <c r="B185" s="196" t="s">
        <v>0</v>
      </c>
      <c r="C185" s="196" t="s">
        <v>29</v>
      </c>
      <c r="D185" s="196" t="s">
        <v>15</v>
      </c>
      <c r="E185" s="197">
        <v>28564000</v>
      </c>
    </row>
    <row r="186" spans="1:5" x14ac:dyDescent="0.35">
      <c r="A186" s="192">
        <v>2019</v>
      </c>
      <c r="B186" s="193" t="s">
        <v>0</v>
      </c>
      <c r="C186" s="193" t="s">
        <v>28</v>
      </c>
      <c r="D186" s="193" t="s">
        <v>162</v>
      </c>
      <c r="E186" s="194">
        <v>660000</v>
      </c>
    </row>
    <row r="187" spans="1:5" x14ac:dyDescent="0.35">
      <c r="A187" s="195">
        <v>2019</v>
      </c>
      <c r="B187" s="196" t="s">
        <v>0</v>
      </c>
      <c r="C187" s="196" t="s">
        <v>31</v>
      </c>
      <c r="D187" s="196" t="s">
        <v>19</v>
      </c>
      <c r="E187" s="197">
        <v>35049000</v>
      </c>
    </row>
    <row r="188" spans="1:5" x14ac:dyDescent="0.35">
      <c r="A188" s="192">
        <v>2019</v>
      </c>
      <c r="B188" s="193" t="s">
        <v>0</v>
      </c>
      <c r="C188" s="193" t="s">
        <v>31</v>
      </c>
      <c r="D188" s="193" t="s">
        <v>21</v>
      </c>
      <c r="E188" s="194">
        <v>37093000</v>
      </c>
    </row>
    <row r="189" spans="1:5" x14ac:dyDescent="0.35">
      <c r="A189" s="195">
        <v>2019</v>
      </c>
      <c r="B189" s="196" t="s">
        <v>0</v>
      </c>
      <c r="C189" s="196" t="s">
        <v>32</v>
      </c>
      <c r="D189" s="196" t="s">
        <v>25</v>
      </c>
      <c r="E189" s="197">
        <v>34137000</v>
      </c>
    </row>
    <row r="190" spans="1:5" x14ac:dyDescent="0.35">
      <c r="A190" s="192">
        <v>2019</v>
      </c>
      <c r="B190" s="193" t="s">
        <v>0</v>
      </c>
      <c r="C190" s="193" t="s">
        <v>30</v>
      </c>
      <c r="D190" s="193" t="s">
        <v>14</v>
      </c>
      <c r="E190" s="194">
        <v>13453000</v>
      </c>
    </row>
    <row r="191" spans="1:5" x14ac:dyDescent="0.35">
      <c r="A191" s="195">
        <v>2019</v>
      </c>
      <c r="B191" s="196" t="s">
        <v>0</v>
      </c>
      <c r="C191" s="196" t="s">
        <v>30</v>
      </c>
      <c r="D191" s="196" t="s">
        <v>4</v>
      </c>
      <c r="E191" s="197">
        <v>223744000</v>
      </c>
    </row>
    <row r="192" spans="1:5" x14ac:dyDescent="0.35">
      <c r="A192" s="192">
        <v>2019</v>
      </c>
      <c r="B192" s="193" t="s">
        <v>0</v>
      </c>
      <c r="C192" s="193" t="s">
        <v>28</v>
      </c>
      <c r="D192" s="193" t="s">
        <v>22</v>
      </c>
      <c r="E192" s="194">
        <v>37180000</v>
      </c>
    </row>
    <row r="193" spans="1:5" x14ac:dyDescent="0.35">
      <c r="A193" s="195">
        <v>2019</v>
      </c>
      <c r="B193" s="196" t="s">
        <v>0</v>
      </c>
      <c r="C193" s="196" t="s">
        <v>28</v>
      </c>
      <c r="D193" s="196" t="s">
        <v>24</v>
      </c>
      <c r="E193" s="197">
        <v>96653000</v>
      </c>
    </row>
    <row r="194" spans="1:5" x14ac:dyDescent="0.35">
      <c r="A194" s="192">
        <v>2019</v>
      </c>
      <c r="B194" s="193" t="s">
        <v>0</v>
      </c>
      <c r="C194" s="193" t="s">
        <v>28</v>
      </c>
      <c r="D194" s="193" t="s">
        <v>7</v>
      </c>
      <c r="E194" s="194">
        <v>118778000</v>
      </c>
    </row>
    <row r="195" spans="1:5" x14ac:dyDescent="0.35">
      <c r="A195" s="195">
        <v>2019</v>
      </c>
      <c r="B195" s="196" t="s">
        <v>0</v>
      </c>
      <c r="C195" s="196" t="s">
        <v>31</v>
      </c>
      <c r="D195" s="196" t="s">
        <v>20</v>
      </c>
      <c r="E195" s="197">
        <v>77037000</v>
      </c>
    </row>
    <row r="196" spans="1:5" x14ac:dyDescent="0.35">
      <c r="A196" s="192">
        <v>2019</v>
      </c>
      <c r="B196" s="193" t="s">
        <v>0</v>
      </c>
      <c r="C196" s="193" t="s">
        <v>30</v>
      </c>
      <c r="D196" s="193" t="s">
        <v>1</v>
      </c>
      <c r="E196" s="194">
        <v>7280000</v>
      </c>
    </row>
    <row r="197" spans="1:5" x14ac:dyDescent="0.35">
      <c r="A197" s="195">
        <v>2019</v>
      </c>
      <c r="B197" s="196" t="s">
        <v>0</v>
      </c>
      <c r="C197" s="196" t="s">
        <v>31</v>
      </c>
      <c r="D197" s="196" t="s">
        <v>17</v>
      </c>
      <c r="E197" s="197">
        <v>52103000</v>
      </c>
    </row>
    <row r="198" spans="1:5" x14ac:dyDescent="0.35">
      <c r="A198" s="192">
        <v>2019</v>
      </c>
      <c r="B198" s="193" t="s">
        <v>0</v>
      </c>
      <c r="C198" s="193" t="s">
        <v>30</v>
      </c>
      <c r="D198" s="193" t="s">
        <v>8</v>
      </c>
      <c r="E198" s="194">
        <v>76844000</v>
      </c>
    </row>
    <row r="199" spans="1:5" x14ac:dyDescent="0.35">
      <c r="A199" s="195">
        <v>2019</v>
      </c>
      <c r="B199" s="196" t="s">
        <v>0</v>
      </c>
      <c r="C199" s="196" t="s">
        <v>29</v>
      </c>
      <c r="D199" s="196" t="s">
        <v>5</v>
      </c>
      <c r="E199" s="197">
        <v>121677000</v>
      </c>
    </row>
    <row r="200" spans="1:5" x14ac:dyDescent="0.35">
      <c r="A200" s="192">
        <v>2019</v>
      </c>
      <c r="B200" s="193" t="s">
        <v>0</v>
      </c>
      <c r="C200" s="193" t="s">
        <v>30</v>
      </c>
      <c r="D200" s="193" t="s">
        <v>13</v>
      </c>
      <c r="E200" s="194">
        <v>28503000</v>
      </c>
    </row>
    <row r="201" spans="1:5" x14ac:dyDescent="0.35">
      <c r="A201" s="195">
        <v>2019</v>
      </c>
      <c r="B201" s="196" t="s">
        <v>0</v>
      </c>
      <c r="C201" s="196" t="s">
        <v>29</v>
      </c>
      <c r="D201" s="196" t="s">
        <v>6</v>
      </c>
      <c r="E201" s="197">
        <v>81756000</v>
      </c>
    </row>
    <row r="202" spans="1:5" x14ac:dyDescent="0.35">
      <c r="A202" s="192">
        <v>2019</v>
      </c>
      <c r="B202" s="193" t="s">
        <v>0</v>
      </c>
      <c r="C202" s="193" t="s">
        <v>31</v>
      </c>
      <c r="D202" s="193" t="s">
        <v>18</v>
      </c>
      <c r="E202" s="194">
        <v>65580000</v>
      </c>
    </row>
    <row r="203" spans="1:5" x14ac:dyDescent="0.35">
      <c r="A203" s="195">
        <v>2019</v>
      </c>
      <c r="B203" s="196" t="s">
        <v>0</v>
      </c>
      <c r="C203" s="196" t="s">
        <v>30</v>
      </c>
      <c r="D203" s="196" t="s">
        <v>2</v>
      </c>
      <c r="E203" s="197">
        <v>30932000</v>
      </c>
    </row>
    <row r="204" spans="1:5" x14ac:dyDescent="0.35">
      <c r="A204" s="192">
        <v>2020</v>
      </c>
      <c r="B204" s="193" t="s">
        <v>0</v>
      </c>
      <c r="C204" s="193" t="s">
        <v>28</v>
      </c>
      <c r="D204" s="193" t="s">
        <v>24</v>
      </c>
      <c r="E204" s="194">
        <v>97262000</v>
      </c>
    </row>
    <row r="205" spans="1:5" x14ac:dyDescent="0.35">
      <c r="A205" s="195">
        <v>2020</v>
      </c>
      <c r="B205" s="196" t="s">
        <v>0</v>
      </c>
      <c r="C205" s="196" t="s">
        <v>28</v>
      </c>
      <c r="D205" s="196" t="s">
        <v>7</v>
      </c>
      <c r="E205" s="197">
        <v>120559000</v>
      </c>
    </row>
    <row r="206" spans="1:5" x14ac:dyDescent="0.35">
      <c r="A206" s="192">
        <v>2020</v>
      </c>
      <c r="B206" s="193" t="s">
        <v>0</v>
      </c>
      <c r="C206" s="193" t="s">
        <v>29</v>
      </c>
      <c r="D206" s="193" t="s">
        <v>16</v>
      </c>
      <c r="E206" s="194">
        <v>1545000</v>
      </c>
    </row>
    <row r="207" spans="1:5" x14ac:dyDescent="0.35">
      <c r="A207" s="195">
        <v>2020</v>
      </c>
      <c r="B207" s="196" t="s">
        <v>0</v>
      </c>
      <c r="C207" s="196" t="s">
        <v>31</v>
      </c>
      <c r="D207" s="196" t="s">
        <v>17</v>
      </c>
      <c r="E207" s="197">
        <v>52386000</v>
      </c>
    </row>
    <row r="208" spans="1:5" x14ac:dyDescent="0.35">
      <c r="A208" s="192">
        <v>2020</v>
      </c>
      <c r="B208" s="193" t="s">
        <v>0</v>
      </c>
      <c r="C208" s="193" t="s">
        <v>29</v>
      </c>
      <c r="D208" s="193" t="s">
        <v>5</v>
      </c>
      <c r="E208" s="194">
        <v>122819000</v>
      </c>
    </row>
    <row r="209" spans="1:5" x14ac:dyDescent="0.35">
      <c r="A209" s="195">
        <v>2020</v>
      </c>
      <c r="B209" s="196" t="s">
        <v>0</v>
      </c>
      <c r="C209" s="196" t="s">
        <v>32</v>
      </c>
      <c r="D209" s="196" t="s">
        <v>25</v>
      </c>
      <c r="E209" s="197">
        <v>34512000</v>
      </c>
    </row>
    <row r="210" spans="1:5" x14ac:dyDescent="0.35">
      <c r="A210" s="192">
        <v>2020</v>
      </c>
      <c r="B210" s="193" t="s">
        <v>0</v>
      </c>
      <c r="C210" s="193" t="s">
        <v>31</v>
      </c>
      <c r="D210" s="193" t="s">
        <v>18</v>
      </c>
      <c r="E210" s="194">
        <v>66104000</v>
      </c>
    </row>
    <row r="211" spans="1:5" x14ac:dyDescent="0.35">
      <c r="A211" s="195">
        <v>2020</v>
      </c>
      <c r="B211" s="196" t="s">
        <v>0</v>
      </c>
      <c r="C211" s="196" t="s">
        <v>31</v>
      </c>
      <c r="D211" s="196" t="s">
        <v>21</v>
      </c>
      <c r="E211" s="197">
        <v>37346000</v>
      </c>
    </row>
    <row r="212" spans="1:5" x14ac:dyDescent="0.35">
      <c r="A212" s="192">
        <v>2020</v>
      </c>
      <c r="B212" s="193" t="s">
        <v>0</v>
      </c>
      <c r="C212" s="193" t="s">
        <v>28</v>
      </c>
      <c r="D212" s="193" t="s">
        <v>22</v>
      </c>
      <c r="E212" s="194">
        <v>37715000</v>
      </c>
    </row>
    <row r="213" spans="1:5" x14ac:dyDescent="0.35">
      <c r="A213" s="195">
        <v>2020</v>
      </c>
      <c r="B213" s="196" t="s">
        <v>0</v>
      </c>
      <c r="C213" s="196" t="s">
        <v>30</v>
      </c>
      <c r="D213" s="196" t="s">
        <v>13</v>
      </c>
      <c r="E213" s="197">
        <v>28908000</v>
      </c>
    </row>
    <row r="214" spans="1:5" x14ac:dyDescent="0.35">
      <c r="A214" s="192">
        <v>2020</v>
      </c>
      <c r="B214" s="193" t="s">
        <v>0</v>
      </c>
      <c r="C214" s="193" t="s">
        <v>29</v>
      </c>
      <c r="D214" s="193" t="s">
        <v>15</v>
      </c>
      <c r="E214" s="194">
        <v>28948000</v>
      </c>
    </row>
    <row r="215" spans="1:5" x14ac:dyDescent="0.35">
      <c r="A215" s="195">
        <v>2020</v>
      </c>
      <c r="B215" s="196" t="s">
        <v>0</v>
      </c>
      <c r="C215" s="196" t="s">
        <v>28</v>
      </c>
      <c r="D215" s="196" t="s">
        <v>23</v>
      </c>
      <c r="E215" s="197">
        <v>45205000</v>
      </c>
    </row>
    <row r="216" spans="1:5" x14ac:dyDescent="0.35">
      <c r="A216" s="192">
        <v>2020</v>
      </c>
      <c r="B216" s="193" t="s">
        <v>0</v>
      </c>
      <c r="C216" s="193" t="s">
        <v>30</v>
      </c>
      <c r="D216" s="193" t="s">
        <v>12</v>
      </c>
      <c r="E216" s="194">
        <v>20035000</v>
      </c>
    </row>
    <row r="217" spans="1:5" x14ac:dyDescent="0.35">
      <c r="A217" s="195">
        <v>2020</v>
      </c>
      <c r="B217" s="196" t="s">
        <v>0</v>
      </c>
      <c r="C217" s="196" t="s">
        <v>30</v>
      </c>
      <c r="D217" s="196" t="s">
        <v>8</v>
      </c>
      <c r="E217" s="197">
        <v>77853000</v>
      </c>
    </row>
    <row r="218" spans="1:5" x14ac:dyDescent="0.35">
      <c r="A218" s="192">
        <v>2020</v>
      </c>
      <c r="B218" s="193" t="s">
        <v>0</v>
      </c>
      <c r="C218" s="193" t="s">
        <v>30</v>
      </c>
      <c r="D218" s="193" t="s">
        <v>1</v>
      </c>
      <c r="E218" s="194">
        <v>7327000</v>
      </c>
    </row>
    <row r="219" spans="1:5" x14ac:dyDescent="0.35">
      <c r="A219" s="195">
        <v>2020</v>
      </c>
      <c r="B219" s="196" t="s">
        <v>0</v>
      </c>
      <c r="C219" s="196" t="s">
        <v>29</v>
      </c>
      <c r="D219" s="196" t="s">
        <v>6</v>
      </c>
      <c r="E219" s="197">
        <v>82898000</v>
      </c>
    </row>
    <row r="220" spans="1:5" x14ac:dyDescent="0.35">
      <c r="A220" s="192">
        <v>2020</v>
      </c>
      <c r="B220" s="193" t="s">
        <v>0</v>
      </c>
      <c r="C220" s="193" t="s">
        <v>30</v>
      </c>
      <c r="D220" s="193" t="s">
        <v>3</v>
      </c>
      <c r="E220" s="194">
        <v>11217000</v>
      </c>
    </row>
    <row r="221" spans="1:5" x14ac:dyDescent="0.35">
      <c r="A221" s="195">
        <v>2020</v>
      </c>
      <c r="B221" s="196" t="s">
        <v>0</v>
      </c>
      <c r="C221" s="196" t="s">
        <v>28</v>
      </c>
      <c r="D221" s="196" t="s">
        <v>162</v>
      </c>
      <c r="E221" s="197">
        <v>667000</v>
      </c>
    </row>
    <row r="222" spans="1:5" x14ac:dyDescent="0.35">
      <c r="A222" s="192">
        <v>2020</v>
      </c>
      <c r="B222" s="193" t="s">
        <v>0</v>
      </c>
      <c r="C222" s="193" t="s">
        <v>30</v>
      </c>
      <c r="D222" s="193" t="s">
        <v>14</v>
      </c>
      <c r="E222" s="194">
        <v>13557000</v>
      </c>
    </row>
    <row r="223" spans="1:5" x14ac:dyDescent="0.35">
      <c r="A223" s="195">
        <v>2020</v>
      </c>
      <c r="B223" s="196" t="s">
        <v>0</v>
      </c>
      <c r="C223" s="196" t="s">
        <v>30</v>
      </c>
      <c r="D223" s="196" t="s">
        <v>4</v>
      </c>
      <c r="E223" s="197">
        <v>226708000</v>
      </c>
    </row>
    <row r="224" spans="1:5" x14ac:dyDescent="0.35">
      <c r="A224" s="192">
        <v>2020</v>
      </c>
      <c r="B224" s="193" t="s">
        <v>0</v>
      </c>
      <c r="C224" s="193" t="s">
        <v>29</v>
      </c>
      <c r="D224" s="193" t="s">
        <v>9</v>
      </c>
      <c r="E224" s="194">
        <v>69470000</v>
      </c>
    </row>
    <row r="225" spans="1:5" x14ac:dyDescent="0.35">
      <c r="A225" s="195">
        <v>2020</v>
      </c>
      <c r="B225" s="196" t="s">
        <v>0</v>
      </c>
      <c r="C225" s="196" t="s">
        <v>32</v>
      </c>
      <c r="D225" s="196" t="s">
        <v>26</v>
      </c>
      <c r="E225" s="197">
        <v>15241000</v>
      </c>
    </row>
    <row r="226" spans="1:5" x14ac:dyDescent="0.35">
      <c r="A226" s="192">
        <v>2020</v>
      </c>
      <c r="B226" s="193" t="s">
        <v>0</v>
      </c>
      <c r="C226" s="193" t="s">
        <v>31</v>
      </c>
      <c r="D226" s="193" t="s">
        <v>19</v>
      </c>
      <c r="E226" s="194">
        <v>35231000</v>
      </c>
    </row>
    <row r="227" spans="1:5" x14ac:dyDescent="0.35">
      <c r="A227" s="195">
        <v>2020</v>
      </c>
      <c r="B227" s="196" t="s">
        <v>0</v>
      </c>
      <c r="C227" s="196" t="s">
        <v>31</v>
      </c>
      <c r="D227" s="196" t="s">
        <v>20</v>
      </c>
      <c r="E227" s="197">
        <v>77425000</v>
      </c>
    </row>
    <row r="228" spans="1:5" x14ac:dyDescent="0.35">
      <c r="A228" s="192">
        <v>2020</v>
      </c>
      <c r="B228" s="193" t="s">
        <v>0</v>
      </c>
      <c r="C228" s="193" t="s">
        <v>30</v>
      </c>
      <c r="D228" s="193" t="s">
        <v>2</v>
      </c>
      <c r="E228" s="194">
        <v>31186000</v>
      </c>
    </row>
    <row r="229" spans="1:5" x14ac:dyDescent="0.35">
      <c r="A229" s="195">
        <v>2021</v>
      </c>
      <c r="B229" s="196" t="s">
        <v>0</v>
      </c>
      <c r="C229" s="196" t="s">
        <v>32</v>
      </c>
      <c r="D229" s="196" t="s">
        <v>26</v>
      </c>
      <c r="E229" s="197">
        <v>15390000</v>
      </c>
    </row>
    <row r="230" spans="1:5" x14ac:dyDescent="0.35">
      <c r="A230" s="192">
        <v>2021</v>
      </c>
      <c r="B230" s="193" t="s">
        <v>0</v>
      </c>
      <c r="C230" s="193" t="s">
        <v>30</v>
      </c>
      <c r="D230" s="193" t="s">
        <v>3</v>
      </c>
      <c r="E230" s="194">
        <v>11346000</v>
      </c>
    </row>
    <row r="231" spans="1:5" x14ac:dyDescent="0.35">
      <c r="A231" s="195">
        <v>2021</v>
      </c>
      <c r="B231" s="196" t="s">
        <v>0</v>
      </c>
      <c r="C231" s="196" t="s">
        <v>31</v>
      </c>
      <c r="D231" s="196" t="s">
        <v>17</v>
      </c>
      <c r="E231" s="197">
        <v>52669000</v>
      </c>
    </row>
    <row r="232" spans="1:5" x14ac:dyDescent="0.35">
      <c r="A232" s="192">
        <v>2021</v>
      </c>
      <c r="B232" s="193" t="s">
        <v>0</v>
      </c>
      <c r="C232" s="193" t="s">
        <v>29</v>
      </c>
      <c r="D232" s="193" t="s">
        <v>15</v>
      </c>
      <c r="E232" s="194">
        <v>29333000</v>
      </c>
    </row>
    <row r="233" spans="1:5" x14ac:dyDescent="0.35">
      <c r="A233" s="195">
        <v>2021</v>
      </c>
      <c r="B233" s="196" t="s">
        <v>0</v>
      </c>
      <c r="C233" s="196" t="s">
        <v>32</v>
      </c>
      <c r="D233" s="196" t="s">
        <v>25</v>
      </c>
      <c r="E233" s="197">
        <v>34887000</v>
      </c>
    </row>
    <row r="234" spans="1:5" x14ac:dyDescent="0.35">
      <c r="A234" s="192">
        <v>2021</v>
      </c>
      <c r="B234" s="193" t="s">
        <v>0</v>
      </c>
      <c r="C234" s="193" t="s">
        <v>28</v>
      </c>
      <c r="D234" s="193" t="s">
        <v>23</v>
      </c>
      <c r="E234" s="194">
        <v>45552000</v>
      </c>
    </row>
    <row r="235" spans="1:5" x14ac:dyDescent="0.35">
      <c r="A235" s="195">
        <v>2021</v>
      </c>
      <c r="B235" s="196" t="s">
        <v>0</v>
      </c>
      <c r="C235" s="196" t="s">
        <v>30</v>
      </c>
      <c r="D235" s="196" t="s">
        <v>1</v>
      </c>
      <c r="E235" s="197">
        <v>7374000</v>
      </c>
    </row>
    <row r="236" spans="1:5" x14ac:dyDescent="0.35">
      <c r="A236" s="192">
        <v>2021</v>
      </c>
      <c r="B236" s="193" t="s">
        <v>0</v>
      </c>
      <c r="C236" s="193" t="s">
        <v>30</v>
      </c>
      <c r="D236" s="193" t="s">
        <v>2</v>
      </c>
      <c r="E236" s="194">
        <v>31441000</v>
      </c>
    </row>
    <row r="237" spans="1:5" x14ac:dyDescent="0.35">
      <c r="A237" s="195">
        <v>2021</v>
      </c>
      <c r="B237" s="196" t="s">
        <v>0</v>
      </c>
      <c r="C237" s="196" t="s">
        <v>30</v>
      </c>
      <c r="D237" s="196" t="s">
        <v>13</v>
      </c>
      <c r="E237" s="197">
        <v>29314000</v>
      </c>
    </row>
    <row r="238" spans="1:5" x14ac:dyDescent="0.35">
      <c r="A238" s="192">
        <v>2021</v>
      </c>
      <c r="B238" s="193" t="s">
        <v>0</v>
      </c>
      <c r="C238" s="193" t="s">
        <v>29</v>
      </c>
      <c r="D238" s="193" t="s">
        <v>16</v>
      </c>
      <c r="E238" s="194">
        <v>1555000</v>
      </c>
    </row>
    <row r="239" spans="1:5" x14ac:dyDescent="0.35">
      <c r="A239" s="195">
        <v>2021</v>
      </c>
      <c r="B239" s="196" t="s">
        <v>0</v>
      </c>
      <c r="C239" s="196" t="s">
        <v>29</v>
      </c>
      <c r="D239" s="196" t="s">
        <v>5</v>
      </c>
      <c r="E239" s="197">
        <v>123961000</v>
      </c>
    </row>
    <row r="240" spans="1:5" x14ac:dyDescent="0.35">
      <c r="A240" s="192">
        <v>2021</v>
      </c>
      <c r="B240" s="193" t="s">
        <v>0</v>
      </c>
      <c r="C240" s="193" t="s">
        <v>30</v>
      </c>
      <c r="D240" s="193" t="s">
        <v>14</v>
      </c>
      <c r="E240" s="194">
        <v>13661000</v>
      </c>
    </row>
    <row r="241" spans="1:5" x14ac:dyDescent="0.35">
      <c r="A241" s="195">
        <v>2021</v>
      </c>
      <c r="B241" s="196" t="s">
        <v>0</v>
      </c>
      <c r="C241" s="196" t="s">
        <v>28</v>
      </c>
      <c r="D241" s="196" t="s">
        <v>7</v>
      </c>
      <c r="E241" s="197">
        <v>122341000</v>
      </c>
    </row>
    <row r="242" spans="1:5" x14ac:dyDescent="0.35">
      <c r="A242" s="192">
        <v>2021</v>
      </c>
      <c r="B242" s="193" t="s">
        <v>0</v>
      </c>
      <c r="C242" s="193" t="s">
        <v>28</v>
      </c>
      <c r="D242" s="193" t="s">
        <v>24</v>
      </c>
      <c r="E242" s="194">
        <v>97871000</v>
      </c>
    </row>
    <row r="243" spans="1:5" x14ac:dyDescent="0.35">
      <c r="A243" s="195">
        <v>2021</v>
      </c>
      <c r="B243" s="196" t="s">
        <v>0</v>
      </c>
      <c r="C243" s="196" t="s">
        <v>31</v>
      </c>
      <c r="D243" s="196" t="s">
        <v>19</v>
      </c>
      <c r="E243" s="197">
        <v>35413000</v>
      </c>
    </row>
    <row r="244" spans="1:5" x14ac:dyDescent="0.35">
      <c r="A244" s="192">
        <v>2021</v>
      </c>
      <c r="B244" s="193" t="s">
        <v>0</v>
      </c>
      <c r="C244" s="193" t="s">
        <v>31</v>
      </c>
      <c r="D244" s="193" t="s">
        <v>18</v>
      </c>
      <c r="E244" s="194">
        <v>66627000</v>
      </c>
    </row>
    <row r="245" spans="1:5" x14ac:dyDescent="0.35">
      <c r="A245" s="195">
        <v>2021</v>
      </c>
      <c r="B245" s="196" t="s">
        <v>0</v>
      </c>
      <c r="C245" s="196" t="s">
        <v>29</v>
      </c>
      <c r="D245" s="196" t="s">
        <v>9</v>
      </c>
      <c r="E245" s="197">
        <v>70455000</v>
      </c>
    </row>
    <row r="246" spans="1:5" x14ac:dyDescent="0.35">
      <c r="A246" s="192">
        <v>2021</v>
      </c>
      <c r="B246" s="193" t="s">
        <v>0</v>
      </c>
      <c r="C246" s="193" t="s">
        <v>30</v>
      </c>
      <c r="D246" s="193" t="s">
        <v>4</v>
      </c>
      <c r="E246" s="194">
        <v>229672000</v>
      </c>
    </row>
    <row r="247" spans="1:5" x14ac:dyDescent="0.35">
      <c r="A247" s="195">
        <v>2021</v>
      </c>
      <c r="B247" s="196" t="s">
        <v>0</v>
      </c>
      <c r="C247" s="196" t="s">
        <v>30</v>
      </c>
      <c r="D247" s="196" t="s">
        <v>8</v>
      </c>
      <c r="E247" s="197">
        <v>78861000</v>
      </c>
    </row>
    <row r="248" spans="1:5" x14ac:dyDescent="0.35">
      <c r="A248" s="192">
        <v>2021</v>
      </c>
      <c r="B248" s="193" t="s">
        <v>0</v>
      </c>
      <c r="C248" s="193" t="s">
        <v>31</v>
      </c>
      <c r="D248" s="193" t="s">
        <v>20</v>
      </c>
      <c r="E248" s="194">
        <v>77812000</v>
      </c>
    </row>
    <row r="249" spans="1:5" x14ac:dyDescent="0.35">
      <c r="A249" s="195">
        <v>2021</v>
      </c>
      <c r="B249" s="196" t="s">
        <v>0</v>
      </c>
      <c r="C249" s="196" t="s">
        <v>31</v>
      </c>
      <c r="D249" s="196" t="s">
        <v>21</v>
      </c>
      <c r="E249" s="197">
        <v>37599000</v>
      </c>
    </row>
    <row r="250" spans="1:5" x14ac:dyDescent="0.35">
      <c r="A250" s="192">
        <v>2021</v>
      </c>
      <c r="B250" s="193" t="s">
        <v>0</v>
      </c>
      <c r="C250" s="193" t="s">
        <v>30</v>
      </c>
      <c r="D250" s="193" t="s">
        <v>12</v>
      </c>
      <c r="E250" s="194">
        <v>20414000</v>
      </c>
    </row>
    <row r="251" spans="1:5" x14ac:dyDescent="0.35">
      <c r="A251" s="195">
        <v>2021</v>
      </c>
      <c r="B251" s="196" t="s">
        <v>0</v>
      </c>
      <c r="C251" s="196" t="s">
        <v>29</v>
      </c>
      <c r="D251" s="196" t="s">
        <v>6</v>
      </c>
      <c r="E251" s="197">
        <v>84040000</v>
      </c>
    </row>
    <row r="252" spans="1:5" x14ac:dyDescent="0.35">
      <c r="A252" s="192">
        <v>2021</v>
      </c>
      <c r="B252" s="193" t="s">
        <v>0</v>
      </c>
      <c r="C252" s="193" t="s">
        <v>28</v>
      </c>
      <c r="D252" s="193" t="s">
        <v>22</v>
      </c>
      <c r="E252" s="194">
        <v>38249000</v>
      </c>
    </row>
    <row r="253" spans="1:5" x14ac:dyDescent="0.35">
      <c r="A253" s="195">
        <v>2021</v>
      </c>
      <c r="B253" s="196" t="s">
        <v>0</v>
      </c>
      <c r="C253" s="196" t="s">
        <v>28</v>
      </c>
      <c r="D253" s="196" t="s">
        <v>162</v>
      </c>
      <c r="E253" s="197">
        <v>673000</v>
      </c>
    </row>
    <row r="254" spans="1:5" x14ac:dyDescent="0.35">
      <c r="A254" s="192">
        <v>2022</v>
      </c>
      <c r="B254" s="193" t="s">
        <v>0</v>
      </c>
      <c r="C254" s="193" t="s">
        <v>29</v>
      </c>
      <c r="D254" s="193" t="s">
        <v>9</v>
      </c>
      <c r="E254" s="194">
        <v>71421000</v>
      </c>
    </row>
    <row r="255" spans="1:5" x14ac:dyDescent="0.35">
      <c r="A255" s="195">
        <v>2022</v>
      </c>
      <c r="B255" s="196" t="s">
        <v>0</v>
      </c>
      <c r="C255" s="196" t="s">
        <v>29</v>
      </c>
      <c r="D255" s="196" t="s">
        <v>15</v>
      </c>
      <c r="E255" s="197">
        <v>29693000</v>
      </c>
    </row>
    <row r="256" spans="1:5" x14ac:dyDescent="0.35">
      <c r="A256" s="192">
        <v>2022</v>
      </c>
      <c r="B256" s="193" t="s">
        <v>0</v>
      </c>
      <c r="C256" s="193" t="s">
        <v>29</v>
      </c>
      <c r="D256" s="193" t="s">
        <v>6</v>
      </c>
      <c r="E256" s="194">
        <v>85118000</v>
      </c>
    </row>
    <row r="257" spans="1:5" x14ac:dyDescent="0.35">
      <c r="A257" s="195">
        <v>2022</v>
      </c>
      <c r="B257" s="196" t="s">
        <v>0</v>
      </c>
      <c r="C257" s="196" t="s">
        <v>28</v>
      </c>
      <c r="D257" s="196" t="s">
        <v>24</v>
      </c>
      <c r="E257" s="197">
        <v>98404000</v>
      </c>
    </row>
    <row r="258" spans="1:5" x14ac:dyDescent="0.35">
      <c r="A258" s="192">
        <v>2022</v>
      </c>
      <c r="B258" s="193" t="s">
        <v>0</v>
      </c>
      <c r="C258" s="193" t="s">
        <v>30</v>
      </c>
      <c r="D258" s="193" t="s">
        <v>14</v>
      </c>
      <c r="E258" s="194">
        <v>13763000</v>
      </c>
    </row>
    <row r="259" spans="1:5" x14ac:dyDescent="0.35">
      <c r="A259" s="195">
        <v>2022</v>
      </c>
      <c r="B259" s="196" t="s">
        <v>0</v>
      </c>
      <c r="C259" s="196" t="s">
        <v>28</v>
      </c>
      <c r="D259" s="196" t="s">
        <v>23</v>
      </c>
      <c r="E259" s="197">
        <v>45865000</v>
      </c>
    </row>
    <row r="260" spans="1:5" x14ac:dyDescent="0.35">
      <c r="A260" s="192">
        <v>2022</v>
      </c>
      <c r="B260" s="193" t="s">
        <v>0</v>
      </c>
      <c r="C260" s="193" t="s">
        <v>29</v>
      </c>
      <c r="D260" s="193" t="s">
        <v>5</v>
      </c>
      <c r="E260" s="194">
        <v>125005000</v>
      </c>
    </row>
    <row r="261" spans="1:5" x14ac:dyDescent="0.35">
      <c r="A261" s="195">
        <v>2022</v>
      </c>
      <c r="B261" s="196" t="s">
        <v>0</v>
      </c>
      <c r="C261" s="196" t="s">
        <v>28</v>
      </c>
      <c r="D261" s="196" t="s">
        <v>22</v>
      </c>
      <c r="E261" s="197">
        <v>38762000</v>
      </c>
    </row>
    <row r="262" spans="1:5" x14ac:dyDescent="0.35">
      <c r="A262" s="192">
        <v>2022</v>
      </c>
      <c r="B262" s="193" t="s">
        <v>0</v>
      </c>
      <c r="C262" s="193" t="s">
        <v>31</v>
      </c>
      <c r="D262" s="193" t="s">
        <v>17</v>
      </c>
      <c r="E262" s="194">
        <v>52895000</v>
      </c>
    </row>
    <row r="263" spans="1:5" x14ac:dyDescent="0.35">
      <c r="A263" s="195">
        <v>2022</v>
      </c>
      <c r="B263" s="196" t="s">
        <v>0</v>
      </c>
      <c r="C263" s="196" t="s">
        <v>30</v>
      </c>
      <c r="D263" s="196" t="s">
        <v>2</v>
      </c>
      <c r="E263" s="197">
        <v>31668000</v>
      </c>
    </row>
    <row r="264" spans="1:5" x14ac:dyDescent="0.35">
      <c r="A264" s="192">
        <v>2022</v>
      </c>
      <c r="B264" s="193" t="s">
        <v>0</v>
      </c>
      <c r="C264" s="193" t="s">
        <v>30</v>
      </c>
      <c r="D264" s="193" t="s">
        <v>12</v>
      </c>
      <c r="E264" s="194">
        <v>20801000</v>
      </c>
    </row>
    <row r="265" spans="1:5" x14ac:dyDescent="0.35">
      <c r="A265" s="195">
        <v>2022</v>
      </c>
      <c r="B265" s="196" t="s">
        <v>0</v>
      </c>
      <c r="C265" s="196" t="s">
        <v>30</v>
      </c>
      <c r="D265" s="196" t="s">
        <v>4</v>
      </c>
      <c r="E265" s="197">
        <v>232301000</v>
      </c>
    </row>
    <row r="266" spans="1:5" x14ac:dyDescent="0.35">
      <c r="A266" s="192">
        <v>2022</v>
      </c>
      <c r="B266" s="193" t="s">
        <v>0</v>
      </c>
      <c r="C266" s="193" t="s">
        <v>31</v>
      </c>
      <c r="D266" s="193" t="s">
        <v>21</v>
      </c>
      <c r="E266" s="194">
        <v>37816000</v>
      </c>
    </row>
    <row r="267" spans="1:5" x14ac:dyDescent="0.35">
      <c r="A267" s="195">
        <v>2022</v>
      </c>
      <c r="B267" s="196" t="s">
        <v>0</v>
      </c>
      <c r="C267" s="196" t="s">
        <v>30</v>
      </c>
      <c r="D267" s="196" t="s">
        <v>1</v>
      </c>
      <c r="E267" s="197">
        <v>7415000</v>
      </c>
    </row>
    <row r="268" spans="1:5" x14ac:dyDescent="0.35">
      <c r="A268" s="192">
        <v>2022</v>
      </c>
      <c r="B268" s="193" t="s">
        <v>0</v>
      </c>
      <c r="C268" s="193" t="s">
        <v>31</v>
      </c>
      <c r="D268" s="193" t="s">
        <v>18</v>
      </c>
      <c r="E268" s="194">
        <v>67092000</v>
      </c>
    </row>
    <row r="269" spans="1:5" x14ac:dyDescent="0.35">
      <c r="A269" s="195">
        <v>2022</v>
      </c>
      <c r="B269" s="196" t="s">
        <v>0</v>
      </c>
      <c r="C269" s="196" t="s">
        <v>29</v>
      </c>
      <c r="D269" s="196" t="s">
        <v>16</v>
      </c>
      <c r="E269" s="197">
        <v>1563000</v>
      </c>
    </row>
    <row r="270" spans="1:5" x14ac:dyDescent="0.35">
      <c r="A270" s="192">
        <v>2022</v>
      </c>
      <c r="B270" s="193" t="s">
        <v>0</v>
      </c>
      <c r="C270" s="193" t="s">
        <v>28</v>
      </c>
      <c r="D270" s="193" t="s">
        <v>162</v>
      </c>
      <c r="E270" s="194">
        <v>680000</v>
      </c>
    </row>
    <row r="271" spans="1:5" x14ac:dyDescent="0.35">
      <c r="A271" s="195">
        <v>2022</v>
      </c>
      <c r="B271" s="196" t="s">
        <v>0</v>
      </c>
      <c r="C271" s="196" t="s">
        <v>28</v>
      </c>
      <c r="D271" s="196" t="s">
        <v>7</v>
      </c>
      <c r="E271" s="197">
        <v>124154000</v>
      </c>
    </row>
    <row r="272" spans="1:5" x14ac:dyDescent="0.35">
      <c r="A272" s="192">
        <v>2022</v>
      </c>
      <c r="B272" s="193" t="s">
        <v>0</v>
      </c>
      <c r="C272" s="193" t="s">
        <v>31</v>
      </c>
      <c r="D272" s="193" t="s">
        <v>20</v>
      </c>
      <c r="E272" s="194">
        <v>78129000</v>
      </c>
    </row>
    <row r="273" spans="1:5" x14ac:dyDescent="0.35">
      <c r="A273" s="195">
        <v>2022</v>
      </c>
      <c r="B273" s="196" t="s">
        <v>0</v>
      </c>
      <c r="C273" s="196" t="s">
        <v>30</v>
      </c>
      <c r="D273" s="196" t="s">
        <v>13</v>
      </c>
      <c r="E273" s="197">
        <v>29695000</v>
      </c>
    </row>
    <row r="274" spans="1:5" x14ac:dyDescent="0.35">
      <c r="A274" s="192">
        <v>2022</v>
      </c>
      <c r="B274" s="193" t="s">
        <v>0</v>
      </c>
      <c r="C274" s="193" t="s">
        <v>30</v>
      </c>
      <c r="D274" s="193" t="s">
        <v>3</v>
      </c>
      <c r="E274" s="194">
        <v>11468000</v>
      </c>
    </row>
    <row r="275" spans="1:5" x14ac:dyDescent="0.35">
      <c r="A275" s="195">
        <v>2022</v>
      </c>
      <c r="B275" s="196" t="s">
        <v>0</v>
      </c>
      <c r="C275" s="196" t="s">
        <v>30</v>
      </c>
      <c r="D275" s="196" t="s">
        <v>8</v>
      </c>
      <c r="E275" s="197">
        <v>79790000</v>
      </c>
    </row>
    <row r="276" spans="1:5" x14ac:dyDescent="0.35">
      <c r="A276" s="192">
        <v>2022</v>
      </c>
      <c r="B276" s="193" t="s">
        <v>0</v>
      </c>
      <c r="C276" s="193" t="s">
        <v>32</v>
      </c>
      <c r="D276" s="193" t="s">
        <v>26</v>
      </c>
      <c r="E276" s="194">
        <v>15536000</v>
      </c>
    </row>
    <row r="277" spans="1:5" x14ac:dyDescent="0.35">
      <c r="A277" s="195">
        <v>2022</v>
      </c>
      <c r="B277" s="196" t="s">
        <v>0</v>
      </c>
      <c r="C277" s="196" t="s">
        <v>31</v>
      </c>
      <c r="D277" s="196" t="s">
        <v>19</v>
      </c>
      <c r="E277" s="197">
        <v>35573000</v>
      </c>
    </row>
    <row r="278" spans="1:5" x14ac:dyDescent="0.35">
      <c r="A278" s="192">
        <v>2022</v>
      </c>
      <c r="B278" s="193" t="s">
        <v>0</v>
      </c>
      <c r="C278" s="193" t="s">
        <v>32</v>
      </c>
      <c r="D278" s="193" t="s">
        <v>25</v>
      </c>
      <c r="E278" s="194">
        <v>35239000</v>
      </c>
    </row>
    <row r="279" spans="1:5" x14ac:dyDescent="0.35">
      <c r="A279" s="195">
        <v>2023</v>
      </c>
      <c r="B279" s="196" t="s">
        <v>0</v>
      </c>
      <c r="C279" s="196" t="s">
        <v>30</v>
      </c>
      <c r="D279" s="196" t="s">
        <v>4</v>
      </c>
      <c r="E279" s="197">
        <v>234692000</v>
      </c>
    </row>
    <row r="280" spans="1:5" x14ac:dyDescent="0.35">
      <c r="A280" s="192">
        <v>2023</v>
      </c>
      <c r="B280" s="193" t="s">
        <v>0</v>
      </c>
      <c r="C280" s="193" t="s">
        <v>32</v>
      </c>
      <c r="D280" s="193" t="s">
        <v>26</v>
      </c>
      <c r="E280" s="194">
        <v>15681000</v>
      </c>
    </row>
    <row r="281" spans="1:5" x14ac:dyDescent="0.35">
      <c r="A281" s="195">
        <v>2023</v>
      </c>
      <c r="B281" s="196" t="s">
        <v>0</v>
      </c>
      <c r="C281" s="196" t="s">
        <v>29</v>
      </c>
      <c r="D281" s="196" t="s">
        <v>9</v>
      </c>
      <c r="E281" s="197">
        <v>72373000</v>
      </c>
    </row>
    <row r="282" spans="1:5" x14ac:dyDescent="0.35">
      <c r="A282" s="192">
        <v>2023</v>
      </c>
      <c r="B282" s="193" t="s">
        <v>0</v>
      </c>
      <c r="C282" s="193" t="s">
        <v>31</v>
      </c>
      <c r="D282" s="193" t="s">
        <v>18</v>
      </c>
      <c r="E282" s="194">
        <v>67515000</v>
      </c>
    </row>
    <row r="283" spans="1:5" x14ac:dyDescent="0.35">
      <c r="A283" s="195">
        <v>2023</v>
      </c>
      <c r="B283" s="196" t="s">
        <v>0</v>
      </c>
      <c r="C283" s="196" t="s">
        <v>31</v>
      </c>
      <c r="D283" s="196" t="s">
        <v>19</v>
      </c>
      <c r="E283" s="197">
        <v>35716000</v>
      </c>
    </row>
    <row r="284" spans="1:5" x14ac:dyDescent="0.35">
      <c r="A284" s="192">
        <v>2023</v>
      </c>
      <c r="B284" s="193" t="s">
        <v>0</v>
      </c>
      <c r="C284" s="193" t="s">
        <v>29</v>
      </c>
      <c r="D284" s="193" t="s">
        <v>15</v>
      </c>
      <c r="E284" s="194">
        <v>30037000</v>
      </c>
    </row>
    <row r="285" spans="1:5" x14ac:dyDescent="0.35">
      <c r="A285" s="195">
        <v>2023</v>
      </c>
      <c r="B285" s="196" t="s">
        <v>0</v>
      </c>
      <c r="C285" s="196" t="s">
        <v>28</v>
      </c>
      <c r="D285" s="196" t="s">
        <v>23</v>
      </c>
      <c r="E285" s="197">
        <v>46156000</v>
      </c>
    </row>
    <row r="286" spans="1:5" x14ac:dyDescent="0.35">
      <c r="A286" s="192">
        <v>2023</v>
      </c>
      <c r="B286" s="193" t="s">
        <v>0</v>
      </c>
      <c r="C286" s="193" t="s">
        <v>28</v>
      </c>
      <c r="D286" s="193" t="s">
        <v>22</v>
      </c>
      <c r="E286" s="194">
        <v>39259000</v>
      </c>
    </row>
    <row r="287" spans="1:5" x14ac:dyDescent="0.35">
      <c r="A287" s="195">
        <v>2023</v>
      </c>
      <c r="B287" s="196" t="s">
        <v>0</v>
      </c>
      <c r="C287" s="196" t="s">
        <v>30</v>
      </c>
      <c r="D287" s="196" t="s">
        <v>14</v>
      </c>
      <c r="E287" s="197">
        <v>13862000</v>
      </c>
    </row>
    <row r="288" spans="1:5" x14ac:dyDescent="0.35">
      <c r="A288" s="192">
        <v>2023</v>
      </c>
      <c r="B288" s="193" t="s">
        <v>0</v>
      </c>
      <c r="C288" s="193" t="s">
        <v>30</v>
      </c>
      <c r="D288" s="193" t="s">
        <v>1</v>
      </c>
      <c r="E288" s="194">
        <v>7453000</v>
      </c>
    </row>
    <row r="289" spans="1:5" x14ac:dyDescent="0.35">
      <c r="A289" s="195">
        <v>2023</v>
      </c>
      <c r="B289" s="196" t="s">
        <v>0</v>
      </c>
      <c r="C289" s="196" t="s">
        <v>29</v>
      </c>
      <c r="D289" s="196" t="s">
        <v>16</v>
      </c>
      <c r="E289" s="197">
        <v>1571000</v>
      </c>
    </row>
    <row r="290" spans="1:5" x14ac:dyDescent="0.35">
      <c r="A290" s="192">
        <v>2023</v>
      </c>
      <c r="B290" s="193" t="s">
        <v>0</v>
      </c>
      <c r="C290" s="193" t="s">
        <v>30</v>
      </c>
      <c r="D290" s="193" t="s">
        <v>13</v>
      </c>
      <c r="E290" s="194">
        <v>30058000</v>
      </c>
    </row>
    <row r="291" spans="1:5" x14ac:dyDescent="0.35">
      <c r="A291" s="195">
        <v>2023</v>
      </c>
      <c r="B291" s="196" t="s">
        <v>0</v>
      </c>
      <c r="C291" s="196" t="s">
        <v>31</v>
      </c>
      <c r="D291" s="196" t="s">
        <v>17</v>
      </c>
      <c r="E291" s="197">
        <v>53079000</v>
      </c>
    </row>
    <row r="292" spans="1:5" x14ac:dyDescent="0.35">
      <c r="A292" s="192">
        <v>2023</v>
      </c>
      <c r="B292" s="193" t="s">
        <v>0</v>
      </c>
      <c r="C292" s="193" t="s">
        <v>30</v>
      </c>
      <c r="D292" s="193" t="s">
        <v>3</v>
      </c>
      <c r="E292" s="194">
        <v>11587000</v>
      </c>
    </row>
    <row r="293" spans="1:5" x14ac:dyDescent="0.35">
      <c r="A293" s="195">
        <v>2023</v>
      </c>
      <c r="B293" s="196" t="s">
        <v>0</v>
      </c>
      <c r="C293" s="196" t="s">
        <v>32</v>
      </c>
      <c r="D293" s="196" t="s">
        <v>25</v>
      </c>
      <c r="E293" s="197">
        <v>35573000</v>
      </c>
    </row>
    <row r="294" spans="1:5" x14ac:dyDescent="0.35">
      <c r="A294" s="192">
        <v>2023</v>
      </c>
      <c r="B294" s="193" t="s">
        <v>0</v>
      </c>
      <c r="C294" s="193" t="s">
        <v>29</v>
      </c>
      <c r="D294" s="193" t="s">
        <v>5</v>
      </c>
      <c r="E294" s="194">
        <v>125979000</v>
      </c>
    </row>
    <row r="295" spans="1:5" x14ac:dyDescent="0.35">
      <c r="A295" s="195">
        <v>2023</v>
      </c>
      <c r="B295" s="196" t="s">
        <v>0</v>
      </c>
      <c r="C295" s="196" t="s">
        <v>28</v>
      </c>
      <c r="D295" s="196" t="s">
        <v>162</v>
      </c>
      <c r="E295" s="197">
        <v>686000</v>
      </c>
    </row>
    <row r="296" spans="1:5" x14ac:dyDescent="0.35">
      <c r="A296" s="192">
        <v>2023</v>
      </c>
      <c r="B296" s="193" t="s">
        <v>0</v>
      </c>
      <c r="C296" s="193" t="s">
        <v>31</v>
      </c>
      <c r="D296" s="193" t="s">
        <v>21</v>
      </c>
      <c r="E296" s="194">
        <v>37999000</v>
      </c>
    </row>
    <row r="297" spans="1:5" x14ac:dyDescent="0.35">
      <c r="A297" s="195">
        <v>2023</v>
      </c>
      <c r="B297" s="196" t="s">
        <v>0</v>
      </c>
      <c r="C297" s="196" t="s">
        <v>28</v>
      </c>
      <c r="D297" s="196" t="s">
        <v>7</v>
      </c>
      <c r="E297" s="197">
        <v>125991000</v>
      </c>
    </row>
    <row r="298" spans="1:5" x14ac:dyDescent="0.35">
      <c r="A298" s="192">
        <v>2023</v>
      </c>
      <c r="B298" s="193" t="s">
        <v>0</v>
      </c>
      <c r="C298" s="193" t="s">
        <v>28</v>
      </c>
      <c r="D298" s="193" t="s">
        <v>24</v>
      </c>
      <c r="E298" s="194">
        <v>98884000</v>
      </c>
    </row>
    <row r="299" spans="1:5" x14ac:dyDescent="0.35">
      <c r="A299" s="195">
        <v>2023</v>
      </c>
      <c r="B299" s="196" t="s">
        <v>0</v>
      </c>
      <c r="C299" s="196" t="s">
        <v>30</v>
      </c>
      <c r="D299" s="196" t="s">
        <v>8</v>
      </c>
      <c r="E299" s="197">
        <v>80662000</v>
      </c>
    </row>
    <row r="300" spans="1:5" x14ac:dyDescent="0.35">
      <c r="A300" s="192">
        <v>2023</v>
      </c>
      <c r="B300" s="193" t="s">
        <v>0</v>
      </c>
      <c r="C300" s="193" t="s">
        <v>29</v>
      </c>
      <c r="D300" s="193" t="s">
        <v>6</v>
      </c>
      <c r="E300" s="194">
        <v>86149000</v>
      </c>
    </row>
    <row r="301" spans="1:5" x14ac:dyDescent="0.35">
      <c r="A301" s="195">
        <v>2023</v>
      </c>
      <c r="B301" s="196" t="s">
        <v>0</v>
      </c>
      <c r="C301" s="196" t="s">
        <v>30</v>
      </c>
      <c r="D301" s="196" t="s">
        <v>12</v>
      </c>
      <c r="E301" s="197">
        <v>21195000</v>
      </c>
    </row>
    <row r="302" spans="1:5" x14ac:dyDescent="0.35">
      <c r="A302" s="192">
        <v>2023</v>
      </c>
      <c r="B302" s="193" t="s">
        <v>0</v>
      </c>
      <c r="C302" s="193" t="s">
        <v>31</v>
      </c>
      <c r="D302" s="193" t="s">
        <v>20</v>
      </c>
      <c r="E302" s="194">
        <v>78395000</v>
      </c>
    </row>
    <row r="303" spans="1:5" x14ac:dyDescent="0.35">
      <c r="A303" s="195">
        <v>2023</v>
      </c>
      <c r="B303" s="196" t="s">
        <v>0</v>
      </c>
      <c r="C303" s="196" t="s">
        <v>30</v>
      </c>
      <c r="D303" s="196" t="s">
        <v>2</v>
      </c>
      <c r="E303" s="197">
        <v>31875000</v>
      </c>
    </row>
    <row r="304" spans="1:5" x14ac:dyDescent="0.35">
      <c r="A304" s="192">
        <v>2024</v>
      </c>
      <c r="B304" s="193" t="s">
        <v>0</v>
      </c>
      <c r="C304" s="193" t="s">
        <v>29</v>
      </c>
      <c r="D304" s="193" t="s">
        <v>6</v>
      </c>
      <c r="E304" s="194">
        <v>87180000</v>
      </c>
    </row>
    <row r="305" spans="1:5" x14ac:dyDescent="0.35">
      <c r="A305" s="195">
        <v>2024</v>
      </c>
      <c r="B305" s="196" t="s">
        <v>0</v>
      </c>
      <c r="C305" s="196" t="s">
        <v>31</v>
      </c>
      <c r="D305" s="196" t="s">
        <v>20</v>
      </c>
      <c r="E305" s="197">
        <v>78660000</v>
      </c>
    </row>
    <row r="306" spans="1:5" x14ac:dyDescent="0.35">
      <c r="A306" s="192">
        <v>2024</v>
      </c>
      <c r="B306" s="193" t="s">
        <v>0</v>
      </c>
      <c r="C306" s="193" t="s">
        <v>30</v>
      </c>
      <c r="D306" s="193" t="s">
        <v>12</v>
      </c>
      <c r="E306" s="194">
        <v>21588000</v>
      </c>
    </row>
    <row r="307" spans="1:5" x14ac:dyDescent="0.35">
      <c r="A307" s="195">
        <v>2024</v>
      </c>
      <c r="B307" s="196" t="s">
        <v>0</v>
      </c>
      <c r="C307" s="196" t="s">
        <v>30</v>
      </c>
      <c r="D307" s="196" t="s">
        <v>3</v>
      </c>
      <c r="E307" s="197">
        <v>11706000</v>
      </c>
    </row>
    <row r="308" spans="1:5" x14ac:dyDescent="0.35">
      <c r="A308" s="192">
        <v>2024</v>
      </c>
      <c r="B308" s="193" t="s">
        <v>0</v>
      </c>
      <c r="C308" s="193" t="s">
        <v>28</v>
      </c>
      <c r="D308" s="193" t="s">
        <v>162</v>
      </c>
      <c r="E308" s="194">
        <v>692000</v>
      </c>
    </row>
    <row r="309" spans="1:5" x14ac:dyDescent="0.35">
      <c r="A309" s="195">
        <v>2024</v>
      </c>
      <c r="B309" s="196" t="s">
        <v>0</v>
      </c>
      <c r="C309" s="196" t="s">
        <v>28</v>
      </c>
      <c r="D309" s="196" t="s">
        <v>22</v>
      </c>
      <c r="E309" s="197">
        <v>39756000</v>
      </c>
    </row>
    <row r="310" spans="1:5" x14ac:dyDescent="0.35">
      <c r="A310" s="192">
        <v>2024</v>
      </c>
      <c r="B310" s="193" t="s">
        <v>0</v>
      </c>
      <c r="C310" s="193" t="s">
        <v>28</v>
      </c>
      <c r="D310" s="193" t="s">
        <v>23</v>
      </c>
      <c r="E310" s="194">
        <v>46446000</v>
      </c>
    </row>
    <row r="311" spans="1:5" x14ac:dyDescent="0.35">
      <c r="A311" s="195">
        <v>2024</v>
      </c>
      <c r="B311" s="196" t="s">
        <v>0</v>
      </c>
      <c r="C311" s="196" t="s">
        <v>28</v>
      </c>
      <c r="D311" s="196" t="s">
        <v>24</v>
      </c>
      <c r="E311" s="197">
        <v>99363000</v>
      </c>
    </row>
    <row r="312" spans="1:5" x14ac:dyDescent="0.35">
      <c r="A312" s="192">
        <v>2024</v>
      </c>
      <c r="B312" s="193" t="s">
        <v>0</v>
      </c>
      <c r="C312" s="193" t="s">
        <v>28</v>
      </c>
      <c r="D312" s="193" t="s">
        <v>7</v>
      </c>
      <c r="E312" s="194">
        <v>127827000</v>
      </c>
    </row>
    <row r="313" spans="1:5" x14ac:dyDescent="0.35">
      <c r="A313" s="195">
        <v>2024</v>
      </c>
      <c r="B313" s="196" t="s">
        <v>0</v>
      </c>
      <c r="C313" s="196" t="s">
        <v>30</v>
      </c>
      <c r="D313" s="196" t="s">
        <v>2</v>
      </c>
      <c r="E313" s="197">
        <v>32083000</v>
      </c>
    </row>
    <row r="314" spans="1:5" x14ac:dyDescent="0.35">
      <c r="A314" s="192">
        <v>2024</v>
      </c>
      <c r="B314" s="193" t="s">
        <v>0</v>
      </c>
      <c r="C314" s="193" t="s">
        <v>30</v>
      </c>
      <c r="D314" s="193" t="s">
        <v>14</v>
      </c>
      <c r="E314" s="194">
        <v>13961000</v>
      </c>
    </row>
    <row r="315" spans="1:5" x14ac:dyDescent="0.35">
      <c r="A315" s="195">
        <v>2024</v>
      </c>
      <c r="B315" s="196" t="s">
        <v>0</v>
      </c>
      <c r="C315" s="196" t="s">
        <v>31</v>
      </c>
      <c r="D315" s="196" t="s">
        <v>18</v>
      </c>
      <c r="E315" s="197">
        <v>67939000</v>
      </c>
    </row>
    <row r="316" spans="1:5" x14ac:dyDescent="0.35">
      <c r="A316" s="192">
        <v>2024</v>
      </c>
      <c r="B316" s="193" t="s">
        <v>0</v>
      </c>
      <c r="C316" s="193" t="s">
        <v>29</v>
      </c>
      <c r="D316" s="193" t="s">
        <v>16</v>
      </c>
      <c r="E316" s="194">
        <v>1579000</v>
      </c>
    </row>
    <row r="317" spans="1:5" x14ac:dyDescent="0.35">
      <c r="A317" s="195">
        <v>2024</v>
      </c>
      <c r="B317" s="196" t="s">
        <v>0</v>
      </c>
      <c r="C317" s="196" t="s">
        <v>31</v>
      </c>
      <c r="D317" s="196" t="s">
        <v>21</v>
      </c>
      <c r="E317" s="197">
        <v>38181000</v>
      </c>
    </row>
    <row r="318" spans="1:5" x14ac:dyDescent="0.35">
      <c r="A318" s="192">
        <v>2024</v>
      </c>
      <c r="B318" s="193" t="s">
        <v>0</v>
      </c>
      <c r="C318" s="193" t="s">
        <v>29</v>
      </c>
      <c r="D318" s="193" t="s">
        <v>5</v>
      </c>
      <c r="E318" s="194">
        <v>126954000</v>
      </c>
    </row>
    <row r="319" spans="1:5" x14ac:dyDescent="0.35">
      <c r="A319" s="195">
        <v>2024</v>
      </c>
      <c r="B319" s="196" t="s">
        <v>0</v>
      </c>
      <c r="C319" s="196" t="s">
        <v>31</v>
      </c>
      <c r="D319" s="196" t="s">
        <v>17</v>
      </c>
      <c r="E319" s="197">
        <v>53263000</v>
      </c>
    </row>
    <row r="320" spans="1:5" x14ac:dyDescent="0.35">
      <c r="A320" s="192">
        <v>2024</v>
      </c>
      <c r="B320" s="193" t="s">
        <v>0</v>
      </c>
      <c r="C320" s="193" t="s">
        <v>32</v>
      </c>
      <c r="D320" s="193" t="s">
        <v>25</v>
      </c>
      <c r="E320" s="194">
        <v>35908000</v>
      </c>
    </row>
    <row r="321" spans="1:5" x14ac:dyDescent="0.35">
      <c r="A321" s="195">
        <v>2024</v>
      </c>
      <c r="B321" s="196" t="s">
        <v>0</v>
      </c>
      <c r="C321" s="196" t="s">
        <v>30</v>
      </c>
      <c r="D321" s="196" t="s">
        <v>8</v>
      </c>
      <c r="E321" s="197">
        <v>81534000</v>
      </c>
    </row>
    <row r="322" spans="1:5" x14ac:dyDescent="0.35">
      <c r="A322" s="192">
        <v>2024</v>
      </c>
      <c r="B322" s="193" t="s">
        <v>0</v>
      </c>
      <c r="C322" s="193" t="s">
        <v>30</v>
      </c>
      <c r="D322" s="193" t="s">
        <v>4</v>
      </c>
      <c r="E322" s="194">
        <v>237082000</v>
      </c>
    </row>
    <row r="323" spans="1:5" x14ac:dyDescent="0.35">
      <c r="A323" s="195">
        <v>2024</v>
      </c>
      <c r="B323" s="196" t="s">
        <v>0</v>
      </c>
      <c r="C323" s="196" t="s">
        <v>32</v>
      </c>
      <c r="D323" s="196" t="s">
        <v>26</v>
      </c>
      <c r="E323" s="197">
        <v>15823000</v>
      </c>
    </row>
    <row r="324" spans="1:5" x14ac:dyDescent="0.35">
      <c r="A324" s="192">
        <v>2024</v>
      </c>
      <c r="B324" s="193" t="s">
        <v>0</v>
      </c>
      <c r="C324" s="193" t="s">
        <v>30</v>
      </c>
      <c r="D324" s="193" t="s">
        <v>1</v>
      </c>
      <c r="E324" s="194">
        <v>7490000</v>
      </c>
    </row>
    <row r="325" spans="1:5" x14ac:dyDescent="0.35">
      <c r="A325" s="195">
        <v>2024</v>
      </c>
      <c r="B325" s="196" t="s">
        <v>0</v>
      </c>
      <c r="C325" s="196" t="s">
        <v>30</v>
      </c>
      <c r="D325" s="196" t="s">
        <v>13</v>
      </c>
      <c r="E325" s="197">
        <v>30421000</v>
      </c>
    </row>
    <row r="326" spans="1:5" x14ac:dyDescent="0.35">
      <c r="A326" s="192">
        <v>2024</v>
      </c>
      <c r="B326" s="193" t="s">
        <v>0</v>
      </c>
      <c r="C326" s="193" t="s">
        <v>31</v>
      </c>
      <c r="D326" s="193" t="s">
        <v>19</v>
      </c>
      <c r="E326" s="194">
        <v>35860000</v>
      </c>
    </row>
    <row r="327" spans="1:5" x14ac:dyDescent="0.35">
      <c r="A327" s="195">
        <v>2024</v>
      </c>
      <c r="B327" s="196" t="s">
        <v>0</v>
      </c>
      <c r="C327" s="196" t="s">
        <v>29</v>
      </c>
      <c r="D327" s="196" t="s">
        <v>9</v>
      </c>
      <c r="E327" s="197">
        <v>73326000</v>
      </c>
    </row>
    <row r="328" spans="1:5" x14ac:dyDescent="0.35">
      <c r="A328" s="192">
        <v>2024</v>
      </c>
      <c r="B328" s="193" t="s">
        <v>0</v>
      </c>
      <c r="C328" s="193" t="s">
        <v>29</v>
      </c>
      <c r="D328" s="193" t="s">
        <v>15</v>
      </c>
      <c r="E328" s="194">
        <v>30380000</v>
      </c>
    </row>
    <row r="329" spans="1:5" x14ac:dyDescent="0.35">
      <c r="A329" s="195">
        <v>2025</v>
      </c>
      <c r="B329" s="196" t="s">
        <v>0</v>
      </c>
      <c r="C329" s="196" t="s">
        <v>31</v>
      </c>
      <c r="D329" s="196" t="s">
        <v>18</v>
      </c>
      <c r="E329" s="197">
        <v>68362000</v>
      </c>
    </row>
    <row r="330" spans="1:5" x14ac:dyDescent="0.35">
      <c r="A330" s="192">
        <v>2025</v>
      </c>
      <c r="B330" s="193" t="s">
        <v>0</v>
      </c>
      <c r="C330" s="193" t="s">
        <v>29</v>
      </c>
      <c r="D330" s="193" t="s">
        <v>15</v>
      </c>
      <c r="E330" s="194">
        <v>30724000</v>
      </c>
    </row>
    <row r="331" spans="1:5" x14ac:dyDescent="0.35">
      <c r="A331" s="195">
        <v>2025</v>
      </c>
      <c r="B331" s="196" t="s">
        <v>0</v>
      </c>
      <c r="C331" s="196" t="s">
        <v>28</v>
      </c>
      <c r="D331" s="196" t="s">
        <v>23</v>
      </c>
      <c r="E331" s="197">
        <v>46736000</v>
      </c>
    </row>
    <row r="332" spans="1:5" x14ac:dyDescent="0.35">
      <c r="A332" s="192">
        <v>2025</v>
      </c>
      <c r="B332" s="193" t="s">
        <v>0</v>
      </c>
      <c r="C332" s="193" t="s">
        <v>30</v>
      </c>
      <c r="D332" s="193" t="s">
        <v>1</v>
      </c>
      <c r="E332" s="194">
        <v>7527000</v>
      </c>
    </row>
    <row r="333" spans="1:5" x14ac:dyDescent="0.35">
      <c r="A333" s="195">
        <v>2025</v>
      </c>
      <c r="B333" s="196" t="s">
        <v>0</v>
      </c>
      <c r="C333" s="196" t="s">
        <v>30</v>
      </c>
      <c r="D333" s="196" t="s">
        <v>3</v>
      </c>
      <c r="E333" s="197">
        <v>11824000</v>
      </c>
    </row>
    <row r="334" spans="1:5" x14ac:dyDescent="0.35">
      <c r="A334" s="192">
        <v>2025</v>
      </c>
      <c r="B334" s="193" t="s">
        <v>0</v>
      </c>
      <c r="C334" s="193" t="s">
        <v>30</v>
      </c>
      <c r="D334" s="193" t="s">
        <v>2</v>
      </c>
      <c r="E334" s="194">
        <v>32291000</v>
      </c>
    </row>
    <row r="335" spans="1:5" x14ac:dyDescent="0.35">
      <c r="A335" s="195">
        <v>2025</v>
      </c>
      <c r="B335" s="196" t="s">
        <v>0</v>
      </c>
      <c r="C335" s="196" t="s">
        <v>32</v>
      </c>
      <c r="D335" s="196" t="s">
        <v>26</v>
      </c>
      <c r="E335" s="197">
        <v>15966000</v>
      </c>
    </row>
    <row r="336" spans="1:5" x14ac:dyDescent="0.35">
      <c r="A336" s="192">
        <v>2025</v>
      </c>
      <c r="B336" s="193" t="s">
        <v>0</v>
      </c>
      <c r="C336" s="193" t="s">
        <v>29</v>
      </c>
      <c r="D336" s="193" t="s">
        <v>16</v>
      </c>
      <c r="E336" s="194">
        <v>1587000</v>
      </c>
    </row>
    <row r="337" spans="1:5" x14ac:dyDescent="0.35">
      <c r="A337" s="195">
        <v>2025</v>
      </c>
      <c r="B337" s="196" t="s">
        <v>0</v>
      </c>
      <c r="C337" s="196" t="s">
        <v>29</v>
      </c>
      <c r="D337" s="196" t="s">
        <v>9</v>
      </c>
      <c r="E337" s="197">
        <v>74277000</v>
      </c>
    </row>
    <row r="338" spans="1:5" x14ac:dyDescent="0.35">
      <c r="A338" s="192">
        <v>2025</v>
      </c>
      <c r="B338" s="193" t="s">
        <v>0</v>
      </c>
      <c r="C338" s="193" t="s">
        <v>28</v>
      </c>
      <c r="D338" s="193" t="s">
        <v>24</v>
      </c>
      <c r="E338" s="194">
        <v>99843000</v>
      </c>
    </row>
    <row r="339" spans="1:5" x14ac:dyDescent="0.35">
      <c r="A339" s="195">
        <v>2025</v>
      </c>
      <c r="B339" s="196" t="s">
        <v>0</v>
      </c>
      <c r="C339" s="196" t="s">
        <v>30</v>
      </c>
      <c r="D339" s="196" t="s">
        <v>4</v>
      </c>
      <c r="E339" s="197">
        <v>239472000</v>
      </c>
    </row>
    <row r="340" spans="1:5" x14ac:dyDescent="0.35">
      <c r="A340" s="192">
        <v>2025</v>
      </c>
      <c r="B340" s="193" t="s">
        <v>0</v>
      </c>
      <c r="C340" s="193" t="s">
        <v>30</v>
      </c>
      <c r="D340" s="193" t="s">
        <v>8</v>
      </c>
      <c r="E340" s="194">
        <v>82406000</v>
      </c>
    </row>
    <row r="341" spans="1:5" x14ac:dyDescent="0.35">
      <c r="A341" s="195">
        <v>2025</v>
      </c>
      <c r="B341" s="196" t="s">
        <v>0</v>
      </c>
      <c r="C341" s="196" t="s">
        <v>31</v>
      </c>
      <c r="D341" s="196" t="s">
        <v>19</v>
      </c>
      <c r="E341" s="197">
        <v>36003000</v>
      </c>
    </row>
    <row r="342" spans="1:5" x14ac:dyDescent="0.35">
      <c r="A342" s="192">
        <v>2025</v>
      </c>
      <c r="B342" s="193" t="s">
        <v>0</v>
      </c>
      <c r="C342" s="193" t="s">
        <v>29</v>
      </c>
      <c r="D342" s="193" t="s">
        <v>5</v>
      </c>
      <c r="E342" s="194">
        <v>127928000</v>
      </c>
    </row>
    <row r="343" spans="1:5" x14ac:dyDescent="0.35">
      <c r="A343" s="195">
        <v>2025</v>
      </c>
      <c r="B343" s="196" t="s">
        <v>0</v>
      </c>
      <c r="C343" s="196" t="s">
        <v>31</v>
      </c>
      <c r="D343" s="196" t="s">
        <v>21</v>
      </c>
      <c r="E343" s="197">
        <v>38363000</v>
      </c>
    </row>
    <row r="344" spans="1:5" x14ac:dyDescent="0.35">
      <c r="A344" s="192">
        <v>2025</v>
      </c>
      <c r="B344" s="193" t="s">
        <v>0</v>
      </c>
      <c r="C344" s="193" t="s">
        <v>30</v>
      </c>
      <c r="D344" s="193" t="s">
        <v>14</v>
      </c>
      <c r="E344" s="194">
        <v>14061000</v>
      </c>
    </row>
    <row r="345" spans="1:5" x14ac:dyDescent="0.35">
      <c r="A345" s="195">
        <v>2025</v>
      </c>
      <c r="B345" s="196" t="s">
        <v>0</v>
      </c>
      <c r="C345" s="196" t="s">
        <v>28</v>
      </c>
      <c r="D345" s="196" t="s">
        <v>7</v>
      </c>
      <c r="E345" s="197">
        <v>129664000</v>
      </c>
    </row>
    <row r="346" spans="1:5" x14ac:dyDescent="0.35">
      <c r="A346" s="192">
        <v>2025</v>
      </c>
      <c r="B346" s="193" t="s">
        <v>0</v>
      </c>
      <c r="C346" s="193" t="s">
        <v>31</v>
      </c>
      <c r="D346" s="193" t="s">
        <v>17</v>
      </c>
      <c r="E346" s="194">
        <v>53448000</v>
      </c>
    </row>
    <row r="347" spans="1:5" x14ac:dyDescent="0.35">
      <c r="A347" s="195">
        <v>2025</v>
      </c>
      <c r="B347" s="196" t="s">
        <v>0</v>
      </c>
      <c r="C347" s="196" t="s">
        <v>32</v>
      </c>
      <c r="D347" s="196" t="s">
        <v>25</v>
      </c>
      <c r="E347" s="197">
        <v>36242000</v>
      </c>
    </row>
    <row r="348" spans="1:5" x14ac:dyDescent="0.35">
      <c r="A348" s="192">
        <v>2025</v>
      </c>
      <c r="B348" s="193" t="s">
        <v>0</v>
      </c>
      <c r="C348" s="193" t="s">
        <v>29</v>
      </c>
      <c r="D348" s="193" t="s">
        <v>6</v>
      </c>
      <c r="E348" s="194">
        <v>88212000</v>
      </c>
    </row>
    <row r="349" spans="1:5" x14ac:dyDescent="0.35">
      <c r="A349" s="195">
        <v>2025</v>
      </c>
      <c r="B349" s="196" t="s">
        <v>0</v>
      </c>
      <c r="C349" s="196" t="s">
        <v>30</v>
      </c>
      <c r="D349" s="196" t="s">
        <v>12</v>
      </c>
      <c r="E349" s="197">
        <v>21982000</v>
      </c>
    </row>
    <row r="350" spans="1:5" x14ac:dyDescent="0.35">
      <c r="A350" s="192">
        <v>2025</v>
      </c>
      <c r="B350" s="193" t="s">
        <v>0</v>
      </c>
      <c r="C350" s="193" t="s">
        <v>30</v>
      </c>
      <c r="D350" s="193" t="s">
        <v>13</v>
      </c>
      <c r="E350" s="194">
        <v>30785000</v>
      </c>
    </row>
    <row r="351" spans="1:5" x14ac:dyDescent="0.35">
      <c r="A351" s="195">
        <v>2025</v>
      </c>
      <c r="B351" s="196" t="s">
        <v>0</v>
      </c>
      <c r="C351" s="196" t="s">
        <v>28</v>
      </c>
      <c r="D351" s="196" t="s">
        <v>162</v>
      </c>
      <c r="E351" s="197">
        <v>699000</v>
      </c>
    </row>
    <row r="352" spans="1:5" x14ac:dyDescent="0.35">
      <c r="A352" s="192">
        <v>2025</v>
      </c>
      <c r="B352" s="193" t="s">
        <v>0</v>
      </c>
      <c r="C352" s="193" t="s">
        <v>31</v>
      </c>
      <c r="D352" s="193" t="s">
        <v>20</v>
      </c>
      <c r="E352" s="194">
        <v>78926000</v>
      </c>
    </row>
    <row r="353" spans="1:5" x14ac:dyDescent="0.35">
      <c r="A353" s="195">
        <v>2025</v>
      </c>
      <c r="B353" s="196" t="s">
        <v>0</v>
      </c>
      <c r="C353" s="196" t="s">
        <v>28</v>
      </c>
      <c r="D353" s="196" t="s">
        <v>22</v>
      </c>
      <c r="E353" s="197">
        <v>40253000</v>
      </c>
    </row>
    <row r="354" spans="1:5" x14ac:dyDescent="0.35">
      <c r="A354" s="192">
        <v>2026</v>
      </c>
      <c r="B354" s="193" t="s">
        <v>0</v>
      </c>
      <c r="C354" s="193" t="s">
        <v>29</v>
      </c>
      <c r="D354" s="193" t="s">
        <v>16</v>
      </c>
      <c r="E354" s="194">
        <v>1595000</v>
      </c>
    </row>
    <row r="355" spans="1:5" x14ac:dyDescent="0.35">
      <c r="A355" s="195">
        <v>2026</v>
      </c>
      <c r="B355" s="196" t="s">
        <v>0</v>
      </c>
      <c r="C355" s="196" t="s">
        <v>31</v>
      </c>
      <c r="D355" s="196" t="s">
        <v>21</v>
      </c>
      <c r="E355" s="197">
        <v>38545000</v>
      </c>
    </row>
    <row r="356" spans="1:5" x14ac:dyDescent="0.35">
      <c r="A356" s="192">
        <v>2026</v>
      </c>
      <c r="B356" s="193" t="s">
        <v>0</v>
      </c>
      <c r="C356" s="193" t="s">
        <v>32</v>
      </c>
      <c r="D356" s="193" t="s">
        <v>26</v>
      </c>
      <c r="E356" s="194">
        <v>16111000</v>
      </c>
    </row>
    <row r="357" spans="1:5" x14ac:dyDescent="0.35">
      <c r="A357" s="195">
        <v>2026</v>
      </c>
      <c r="B357" s="196" t="s">
        <v>0</v>
      </c>
      <c r="C357" s="196" t="s">
        <v>29</v>
      </c>
      <c r="D357" s="196" t="s">
        <v>15</v>
      </c>
      <c r="E357" s="197">
        <v>31068000</v>
      </c>
    </row>
    <row r="358" spans="1:5" x14ac:dyDescent="0.35">
      <c r="A358" s="192">
        <v>2026</v>
      </c>
      <c r="B358" s="193" t="s">
        <v>0</v>
      </c>
      <c r="C358" s="193" t="s">
        <v>29</v>
      </c>
      <c r="D358" s="193" t="s">
        <v>5</v>
      </c>
      <c r="E358" s="194">
        <v>128902000</v>
      </c>
    </row>
    <row r="359" spans="1:5" x14ac:dyDescent="0.35">
      <c r="A359" s="195">
        <v>2026</v>
      </c>
      <c r="B359" s="196" t="s">
        <v>0</v>
      </c>
      <c r="C359" s="196" t="s">
        <v>28</v>
      </c>
      <c r="D359" s="196" t="s">
        <v>162</v>
      </c>
      <c r="E359" s="197">
        <v>705000</v>
      </c>
    </row>
    <row r="360" spans="1:5" x14ac:dyDescent="0.35">
      <c r="A360" s="192">
        <v>2026</v>
      </c>
      <c r="B360" s="193" t="s">
        <v>0</v>
      </c>
      <c r="C360" s="193" t="s">
        <v>31</v>
      </c>
      <c r="D360" s="193" t="s">
        <v>19</v>
      </c>
      <c r="E360" s="194">
        <v>36147000</v>
      </c>
    </row>
    <row r="361" spans="1:5" x14ac:dyDescent="0.35">
      <c r="A361" s="195">
        <v>2026</v>
      </c>
      <c r="B361" s="196" t="s">
        <v>0</v>
      </c>
      <c r="C361" s="196" t="s">
        <v>30</v>
      </c>
      <c r="D361" s="196" t="s">
        <v>3</v>
      </c>
      <c r="E361" s="197">
        <v>11943000</v>
      </c>
    </row>
    <row r="362" spans="1:5" x14ac:dyDescent="0.35">
      <c r="A362" s="192">
        <v>2026</v>
      </c>
      <c r="B362" s="193" t="s">
        <v>0</v>
      </c>
      <c r="C362" s="193" t="s">
        <v>31</v>
      </c>
      <c r="D362" s="193" t="s">
        <v>18</v>
      </c>
      <c r="E362" s="194">
        <v>68785000</v>
      </c>
    </row>
    <row r="363" spans="1:5" x14ac:dyDescent="0.35">
      <c r="A363" s="195">
        <v>2026</v>
      </c>
      <c r="B363" s="196" t="s">
        <v>0</v>
      </c>
      <c r="C363" s="196" t="s">
        <v>31</v>
      </c>
      <c r="D363" s="196" t="s">
        <v>20</v>
      </c>
      <c r="E363" s="197">
        <v>79193000</v>
      </c>
    </row>
    <row r="364" spans="1:5" x14ac:dyDescent="0.35">
      <c r="A364" s="192">
        <v>2026</v>
      </c>
      <c r="B364" s="193" t="s">
        <v>0</v>
      </c>
      <c r="C364" s="193" t="s">
        <v>31</v>
      </c>
      <c r="D364" s="193" t="s">
        <v>17</v>
      </c>
      <c r="E364" s="194">
        <v>53632000</v>
      </c>
    </row>
    <row r="365" spans="1:5" x14ac:dyDescent="0.35">
      <c r="A365" s="195">
        <v>2026</v>
      </c>
      <c r="B365" s="196" t="s">
        <v>0</v>
      </c>
      <c r="C365" s="196" t="s">
        <v>29</v>
      </c>
      <c r="D365" s="196" t="s">
        <v>6</v>
      </c>
      <c r="E365" s="197">
        <v>89243000</v>
      </c>
    </row>
    <row r="366" spans="1:5" x14ac:dyDescent="0.35">
      <c r="A366" s="192">
        <v>2026</v>
      </c>
      <c r="B366" s="193" t="s">
        <v>0</v>
      </c>
      <c r="C366" s="193" t="s">
        <v>29</v>
      </c>
      <c r="D366" s="193" t="s">
        <v>9</v>
      </c>
      <c r="E366" s="194">
        <v>75231000</v>
      </c>
    </row>
    <row r="367" spans="1:5" x14ac:dyDescent="0.35">
      <c r="A367" s="195">
        <v>2026</v>
      </c>
      <c r="B367" s="196" t="s">
        <v>0</v>
      </c>
      <c r="C367" s="196" t="s">
        <v>30</v>
      </c>
      <c r="D367" s="196" t="s">
        <v>13</v>
      </c>
      <c r="E367" s="197">
        <v>31148000</v>
      </c>
    </row>
    <row r="368" spans="1:5" x14ac:dyDescent="0.35">
      <c r="A368" s="192">
        <v>2026</v>
      </c>
      <c r="B368" s="193" t="s">
        <v>0</v>
      </c>
      <c r="C368" s="193" t="s">
        <v>28</v>
      </c>
      <c r="D368" s="193" t="s">
        <v>22</v>
      </c>
      <c r="E368" s="194">
        <v>40751000</v>
      </c>
    </row>
    <row r="369" spans="1:5" x14ac:dyDescent="0.35">
      <c r="A369" s="195">
        <v>2026</v>
      </c>
      <c r="B369" s="196" t="s">
        <v>0</v>
      </c>
      <c r="C369" s="196" t="s">
        <v>30</v>
      </c>
      <c r="D369" s="196" t="s">
        <v>14</v>
      </c>
      <c r="E369" s="197">
        <v>14160000</v>
      </c>
    </row>
    <row r="370" spans="1:5" x14ac:dyDescent="0.35">
      <c r="A370" s="192">
        <v>2026</v>
      </c>
      <c r="B370" s="193" t="s">
        <v>0</v>
      </c>
      <c r="C370" s="193" t="s">
        <v>32</v>
      </c>
      <c r="D370" s="193" t="s">
        <v>25</v>
      </c>
      <c r="E370" s="194">
        <v>36577000</v>
      </c>
    </row>
    <row r="371" spans="1:5" x14ac:dyDescent="0.35">
      <c r="A371" s="195">
        <v>2026</v>
      </c>
      <c r="B371" s="196" t="s">
        <v>0</v>
      </c>
      <c r="C371" s="196" t="s">
        <v>30</v>
      </c>
      <c r="D371" s="196" t="s">
        <v>4</v>
      </c>
      <c r="E371" s="197">
        <v>241863000</v>
      </c>
    </row>
    <row r="372" spans="1:5" x14ac:dyDescent="0.35">
      <c r="A372" s="192">
        <v>2026</v>
      </c>
      <c r="B372" s="193" t="s">
        <v>0</v>
      </c>
      <c r="C372" s="193" t="s">
        <v>30</v>
      </c>
      <c r="D372" s="193" t="s">
        <v>8</v>
      </c>
      <c r="E372" s="194">
        <v>83278000</v>
      </c>
    </row>
    <row r="373" spans="1:5" x14ac:dyDescent="0.35">
      <c r="A373" s="195">
        <v>2026</v>
      </c>
      <c r="B373" s="196" t="s">
        <v>0</v>
      </c>
      <c r="C373" s="196" t="s">
        <v>28</v>
      </c>
      <c r="D373" s="196" t="s">
        <v>23</v>
      </c>
      <c r="E373" s="197">
        <v>47026000</v>
      </c>
    </row>
    <row r="374" spans="1:5" x14ac:dyDescent="0.35">
      <c r="A374" s="192">
        <v>2026</v>
      </c>
      <c r="B374" s="193" t="s">
        <v>0</v>
      </c>
      <c r="C374" s="193" t="s">
        <v>30</v>
      </c>
      <c r="D374" s="193" t="s">
        <v>2</v>
      </c>
      <c r="E374" s="194">
        <v>32499000</v>
      </c>
    </row>
    <row r="375" spans="1:5" x14ac:dyDescent="0.35">
      <c r="A375" s="195">
        <v>2026</v>
      </c>
      <c r="B375" s="196" t="s">
        <v>0</v>
      </c>
      <c r="C375" s="196" t="s">
        <v>28</v>
      </c>
      <c r="D375" s="196" t="s">
        <v>7</v>
      </c>
      <c r="E375" s="197">
        <v>131500000</v>
      </c>
    </row>
    <row r="376" spans="1:5" x14ac:dyDescent="0.35">
      <c r="A376" s="192">
        <v>2026</v>
      </c>
      <c r="B376" s="193" t="s">
        <v>0</v>
      </c>
      <c r="C376" s="193" t="s">
        <v>30</v>
      </c>
      <c r="D376" s="193" t="s">
        <v>1</v>
      </c>
      <c r="E376" s="194">
        <v>7564000</v>
      </c>
    </row>
    <row r="377" spans="1:5" x14ac:dyDescent="0.35">
      <c r="A377" s="195">
        <v>2026</v>
      </c>
      <c r="B377" s="196" t="s">
        <v>0</v>
      </c>
      <c r="C377" s="196" t="s">
        <v>30</v>
      </c>
      <c r="D377" s="196" t="s">
        <v>12</v>
      </c>
      <c r="E377" s="197">
        <v>22376000</v>
      </c>
    </row>
    <row r="378" spans="1:5" x14ac:dyDescent="0.35">
      <c r="A378" s="192">
        <v>2026</v>
      </c>
      <c r="B378" s="193" t="s">
        <v>0</v>
      </c>
      <c r="C378" s="193" t="s">
        <v>28</v>
      </c>
      <c r="D378" s="193" t="s">
        <v>24</v>
      </c>
      <c r="E378" s="194">
        <v>100322000</v>
      </c>
    </row>
    <row r="379" spans="1:5" x14ac:dyDescent="0.35">
      <c r="A379" s="195">
        <v>2027</v>
      </c>
      <c r="B379" s="196" t="s">
        <v>0</v>
      </c>
      <c r="C379" s="196" t="s">
        <v>31</v>
      </c>
      <c r="D379" s="196" t="s">
        <v>20</v>
      </c>
      <c r="E379" s="197">
        <v>79390000</v>
      </c>
    </row>
    <row r="380" spans="1:5" x14ac:dyDescent="0.35">
      <c r="A380" s="192">
        <v>2027</v>
      </c>
      <c r="B380" s="193" t="s">
        <v>0</v>
      </c>
      <c r="C380" s="193" t="s">
        <v>28</v>
      </c>
      <c r="D380" s="193" t="s">
        <v>23</v>
      </c>
      <c r="E380" s="194">
        <v>47277000</v>
      </c>
    </row>
    <row r="381" spans="1:5" x14ac:dyDescent="0.35">
      <c r="A381" s="195">
        <v>2027</v>
      </c>
      <c r="B381" s="196" t="s">
        <v>0</v>
      </c>
      <c r="C381" s="196" t="s">
        <v>31</v>
      </c>
      <c r="D381" s="196" t="s">
        <v>21</v>
      </c>
      <c r="E381" s="197">
        <v>38693000</v>
      </c>
    </row>
    <row r="382" spans="1:5" x14ac:dyDescent="0.35">
      <c r="A382" s="192">
        <v>2027</v>
      </c>
      <c r="B382" s="193" t="s">
        <v>0</v>
      </c>
      <c r="C382" s="193" t="s">
        <v>30</v>
      </c>
      <c r="D382" s="193" t="s">
        <v>14</v>
      </c>
      <c r="E382" s="194">
        <v>14256000</v>
      </c>
    </row>
    <row r="383" spans="1:5" x14ac:dyDescent="0.35">
      <c r="A383" s="195">
        <v>2027</v>
      </c>
      <c r="B383" s="196" t="s">
        <v>0</v>
      </c>
      <c r="C383" s="196" t="s">
        <v>28</v>
      </c>
      <c r="D383" s="196" t="s">
        <v>7</v>
      </c>
      <c r="E383" s="197">
        <v>133289000</v>
      </c>
    </row>
    <row r="384" spans="1:5" x14ac:dyDescent="0.35">
      <c r="A384" s="192">
        <v>2027</v>
      </c>
      <c r="B384" s="193" t="s">
        <v>0</v>
      </c>
      <c r="C384" s="193" t="s">
        <v>30</v>
      </c>
      <c r="D384" s="193" t="s">
        <v>3</v>
      </c>
      <c r="E384" s="194">
        <v>12055000</v>
      </c>
    </row>
    <row r="385" spans="1:5" x14ac:dyDescent="0.35">
      <c r="A385" s="195">
        <v>2027</v>
      </c>
      <c r="B385" s="196" t="s">
        <v>0</v>
      </c>
      <c r="C385" s="196" t="s">
        <v>30</v>
      </c>
      <c r="D385" s="196" t="s">
        <v>13</v>
      </c>
      <c r="E385" s="197">
        <v>31491000</v>
      </c>
    </row>
    <row r="386" spans="1:5" x14ac:dyDescent="0.35">
      <c r="A386" s="192">
        <v>2027</v>
      </c>
      <c r="B386" s="193" t="s">
        <v>0</v>
      </c>
      <c r="C386" s="193" t="s">
        <v>30</v>
      </c>
      <c r="D386" s="193" t="s">
        <v>12</v>
      </c>
      <c r="E386" s="194">
        <v>22775000</v>
      </c>
    </row>
    <row r="387" spans="1:5" x14ac:dyDescent="0.35">
      <c r="A387" s="195">
        <v>2027</v>
      </c>
      <c r="B387" s="196" t="s">
        <v>0</v>
      </c>
      <c r="C387" s="196" t="s">
        <v>31</v>
      </c>
      <c r="D387" s="196" t="s">
        <v>18</v>
      </c>
      <c r="E387" s="197">
        <v>69159000</v>
      </c>
    </row>
    <row r="388" spans="1:5" x14ac:dyDescent="0.35">
      <c r="A388" s="192">
        <v>2027</v>
      </c>
      <c r="B388" s="193" t="s">
        <v>0</v>
      </c>
      <c r="C388" s="193" t="s">
        <v>29</v>
      </c>
      <c r="D388" s="193" t="s">
        <v>6</v>
      </c>
      <c r="E388" s="194">
        <v>90184000</v>
      </c>
    </row>
    <row r="389" spans="1:5" x14ac:dyDescent="0.35">
      <c r="A389" s="195">
        <v>2027</v>
      </c>
      <c r="B389" s="196" t="s">
        <v>0</v>
      </c>
      <c r="C389" s="196" t="s">
        <v>28</v>
      </c>
      <c r="D389" s="196" t="s">
        <v>162</v>
      </c>
      <c r="E389" s="197">
        <v>711000</v>
      </c>
    </row>
    <row r="390" spans="1:5" x14ac:dyDescent="0.35">
      <c r="A390" s="192">
        <v>2027</v>
      </c>
      <c r="B390" s="193" t="s">
        <v>0</v>
      </c>
      <c r="C390" s="193" t="s">
        <v>30</v>
      </c>
      <c r="D390" s="193" t="s">
        <v>4</v>
      </c>
      <c r="E390" s="194">
        <v>243921000</v>
      </c>
    </row>
    <row r="391" spans="1:5" x14ac:dyDescent="0.35">
      <c r="A391" s="195">
        <v>2027</v>
      </c>
      <c r="B391" s="196" t="s">
        <v>0</v>
      </c>
      <c r="C391" s="196" t="s">
        <v>29</v>
      </c>
      <c r="D391" s="196" t="s">
        <v>15</v>
      </c>
      <c r="E391" s="197">
        <v>31387000</v>
      </c>
    </row>
    <row r="392" spans="1:5" x14ac:dyDescent="0.35">
      <c r="A392" s="192">
        <v>2027</v>
      </c>
      <c r="B392" s="193" t="s">
        <v>0</v>
      </c>
      <c r="C392" s="193" t="s">
        <v>30</v>
      </c>
      <c r="D392" s="193" t="s">
        <v>8</v>
      </c>
      <c r="E392" s="194">
        <v>84057000</v>
      </c>
    </row>
    <row r="393" spans="1:5" x14ac:dyDescent="0.35">
      <c r="A393" s="195">
        <v>2027</v>
      </c>
      <c r="B393" s="196" t="s">
        <v>0</v>
      </c>
      <c r="C393" s="196" t="s">
        <v>31</v>
      </c>
      <c r="D393" s="196" t="s">
        <v>17</v>
      </c>
      <c r="E393" s="197">
        <v>53763000</v>
      </c>
    </row>
    <row r="394" spans="1:5" x14ac:dyDescent="0.35">
      <c r="A394" s="192">
        <v>2027</v>
      </c>
      <c r="B394" s="193" t="s">
        <v>0</v>
      </c>
      <c r="C394" s="193" t="s">
        <v>29</v>
      </c>
      <c r="D394" s="193" t="s">
        <v>9</v>
      </c>
      <c r="E394" s="194">
        <v>76167000</v>
      </c>
    </row>
    <row r="395" spans="1:5" x14ac:dyDescent="0.35">
      <c r="A395" s="195">
        <v>2027</v>
      </c>
      <c r="B395" s="196" t="s">
        <v>0</v>
      </c>
      <c r="C395" s="196" t="s">
        <v>30</v>
      </c>
      <c r="D395" s="196" t="s">
        <v>1</v>
      </c>
      <c r="E395" s="197">
        <v>7595000</v>
      </c>
    </row>
    <row r="396" spans="1:5" x14ac:dyDescent="0.35">
      <c r="A396" s="192">
        <v>2027</v>
      </c>
      <c r="B396" s="193" t="s">
        <v>0</v>
      </c>
      <c r="C396" s="193" t="s">
        <v>29</v>
      </c>
      <c r="D396" s="193" t="s">
        <v>16</v>
      </c>
      <c r="E396" s="194">
        <v>1603000</v>
      </c>
    </row>
    <row r="397" spans="1:5" x14ac:dyDescent="0.35">
      <c r="A397" s="195">
        <v>2027</v>
      </c>
      <c r="B397" s="196" t="s">
        <v>0</v>
      </c>
      <c r="C397" s="196" t="s">
        <v>32</v>
      </c>
      <c r="D397" s="196" t="s">
        <v>25</v>
      </c>
      <c r="E397" s="197">
        <v>36889000</v>
      </c>
    </row>
    <row r="398" spans="1:5" x14ac:dyDescent="0.35">
      <c r="A398" s="192">
        <v>2027</v>
      </c>
      <c r="B398" s="193" t="s">
        <v>0</v>
      </c>
      <c r="C398" s="193" t="s">
        <v>28</v>
      </c>
      <c r="D398" s="193" t="s">
        <v>22</v>
      </c>
      <c r="E398" s="194">
        <v>41221000</v>
      </c>
    </row>
    <row r="399" spans="1:5" x14ac:dyDescent="0.35">
      <c r="A399" s="195">
        <v>2027</v>
      </c>
      <c r="B399" s="196" t="s">
        <v>0</v>
      </c>
      <c r="C399" s="196" t="s">
        <v>31</v>
      </c>
      <c r="D399" s="196" t="s">
        <v>19</v>
      </c>
      <c r="E399" s="197">
        <v>36263000</v>
      </c>
    </row>
    <row r="400" spans="1:5" x14ac:dyDescent="0.35">
      <c r="A400" s="192">
        <v>2027</v>
      </c>
      <c r="B400" s="193" t="s">
        <v>0</v>
      </c>
      <c r="C400" s="193" t="s">
        <v>28</v>
      </c>
      <c r="D400" s="193" t="s">
        <v>24</v>
      </c>
      <c r="E400" s="194">
        <v>100714000</v>
      </c>
    </row>
    <row r="401" spans="1:5" x14ac:dyDescent="0.35">
      <c r="A401" s="195">
        <v>2027</v>
      </c>
      <c r="B401" s="196" t="s">
        <v>0</v>
      </c>
      <c r="C401" s="196" t="s">
        <v>30</v>
      </c>
      <c r="D401" s="196" t="s">
        <v>2</v>
      </c>
      <c r="E401" s="197">
        <v>32681000</v>
      </c>
    </row>
    <row r="402" spans="1:5" x14ac:dyDescent="0.35">
      <c r="A402" s="192">
        <v>2027</v>
      </c>
      <c r="B402" s="193" t="s">
        <v>0</v>
      </c>
      <c r="C402" s="193" t="s">
        <v>32</v>
      </c>
      <c r="D402" s="193" t="s">
        <v>26</v>
      </c>
      <c r="E402" s="194">
        <v>16246000</v>
      </c>
    </row>
    <row r="403" spans="1:5" x14ac:dyDescent="0.35">
      <c r="A403" s="195">
        <v>2027</v>
      </c>
      <c r="B403" s="196" t="s">
        <v>0</v>
      </c>
      <c r="C403" s="196" t="s">
        <v>29</v>
      </c>
      <c r="D403" s="196" t="s">
        <v>5</v>
      </c>
      <c r="E403" s="197">
        <v>129791000</v>
      </c>
    </row>
    <row r="404" spans="1:5" x14ac:dyDescent="0.35">
      <c r="A404" s="192">
        <v>2028</v>
      </c>
      <c r="B404" s="193" t="s">
        <v>0</v>
      </c>
      <c r="C404" s="193" t="s">
        <v>31</v>
      </c>
      <c r="D404" s="193" t="s">
        <v>21</v>
      </c>
      <c r="E404" s="194">
        <v>38807000</v>
      </c>
    </row>
    <row r="405" spans="1:5" x14ac:dyDescent="0.35">
      <c r="A405" s="195">
        <v>2028</v>
      </c>
      <c r="B405" s="196" t="s">
        <v>0</v>
      </c>
      <c r="C405" s="196" t="s">
        <v>31</v>
      </c>
      <c r="D405" s="196" t="s">
        <v>19</v>
      </c>
      <c r="E405" s="197">
        <v>36361000</v>
      </c>
    </row>
    <row r="406" spans="1:5" x14ac:dyDescent="0.35">
      <c r="A406" s="192">
        <v>2028</v>
      </c>
      <c r="B406" s="193" t="s">
        <v>0</v>
      </c>
      <c r="C406" s="193" t="s">
        <v>30</v>
      </c>
      <c r="D406" s="193" t="s">
        <v>4</v>
      </c>
      <c r="E406" s="194">
        <v>245742000</v>
      </c>
    </row>
    <row r="407" spans="1:5" x14ac:dyDescent="0.35">
      <c r="A407" s="195">
        <v>2028</v>
      </c>
      <c r="B407" s="196" t="s">
        <v>0</v>
      </c>
      <c r="C407" s="196" t="s">
        <v>31</v>
      </c>
      <c r="D407" s="196" t="s">
        <v>20</v>
      </c>
      <c r="E407" s="197">
        <v>79538000</v>
      </c>
    </row>
    <row r="408" spans="1:5" x14ac:dyDescent="0.35">
      <c r="A408" s="192">
        <v>2028</v>
      </c>
      <c r="B408" s="193" t="s">
        <v>0</v>
      </c>
      <c r="C408" s="193" t="s">
        <v>28</v>
      </c>
      <c r="D408" s="193" t="s">
        <v>22</v>
      </c>
      <c r="E408" s="194">
        <v>41671000</v>
      </c>
    </row>
    <row r="409" spans="1:5" x14ac:dyDescent="0.35">
      <c r="A409" s="195">
        <v>2028</v>
      </c>
      <c r="B409" s="196" t="s">
        <v>0</v>
      </c>
      <c r="C409" s="196" t="s">
        <v>29</v>
      </c>
      <c r="D409" s="196" t="s">
        <v>9</v>
      </c>
      <c r="E409" s="197">
        <v>77090000</v>
      </c>
    </row>
    <row r="410" spans="1:5" x14ac:dyDescent="0.35">
      <c r="A410" s="192">
        <v>2028</v>
      </c>
      <c r="B410" s="193" t="s">
        <v>0</v>
      </c>
      <c r="C410" s="193" t="s">
        <v>30</v>
      </c>
      <c r="D410" s="193" t="s">
        <v>12</v>
      </c>
      <c r="E410" s="194">
        <v>23177000</v>
      </c>
    </row>
    <row r="411" spans="1:5" x14ac:dyDescent="0.35">
      <c r="A411" s="195">
        <v>2028</v>
      </c>
      <c r="B411" s="196" t="s">
        <v>0</v>
      </c>
      <c r="C411" s="196" t="s">
        <v>30</v>
      </c>
      <c r="D411" s="196" t="s">
        <v>8</v>
      </c>
      <c r="E411" s="197">
        <v>84768000</v>
      </c>
    </row>
    <row r="412" spans="1:5" x14ac:dyDescent="0.35">
      <c r="A412" s="192">
        <v>2028</v>
      </c>
      <c r="B412" s="193" t="s">
        <v>0</v>
      </c>
      <c r="C412" s="193" t="s">
        <v>30</v>
      </c>
      <c r="D412" s="193" t="s">
        <v>2</v>
      </c>
      <c r="E412" s="194">
        <v>32845000</v>
      </c>
    </row>
    <row r="413" spans="1:5" x14ac:dyDescent="0.35">
      <c r="A413" s="195">
        <v>2028</v>
      </c>
      <c r="B413" s="196" t="s">
        <v>0</v>
      </c>
      <c r="C413" s="196" t="s">
        <v>32</v>
      </c>
      <c r="D413" s="196" t="s">
        <v>26</v>
      </c>
      <c r="E413" s="197">
        <v>16376000</v>
      </c>
    </row>
    <row r="414" spans="1:5" x14ac:dyDescent="0.35">
      <c r="A414" s="192">
        <v>2028</v>
      </c>
      <c r="B414" s="193" t="s">
        <v>0</v>
      </c>
      <c r="C414" s="193" t="s">
        <v>31</v>
      </c>
      <c r="D414" s="193" t="s">
        <v>17</v>
      </c>
      <c r="E414" s="194">
        <v>53856000</v>
      </c>
    </row>
    <row r="415" spans="1:5" x14ac:dyDescent="0.35">
      <c r="A415" s="195">
        <v>2028</v>
      </c>
      <c r="B415" s="196" t="s">
        <v>0</v>
      </c>
      <c r="C415" s="196" t="s">
        <v>30</v>
      </c>
      <c r="D415" s="196" t="s">
        <v>3</v>
      </c>
      <c r="E415" s="197">
        <v>12161000</v>
      </c>
    </row>
    <row r="416" spans="1:5" x14ac:dyDescent="0.35">
      <c r="A416" s="192">
        <v>2028</v>
      </c>
      <c r="B416" s="193" t="s">
        <v>0</v>
      </c>
      <c r="C416" s="193" t="s">
        <v>28</v>
      </c>
      <c r="D416" s="193" t="s">
        <v>24</v>
      </c>
      <c r="E416" s="194">
        <v>101043000</v>
      </c>
    </row>
    <row r="417" spans="1:5" x14ac:dyDescent="0.35">
      <c r="A417" s="195">
        <v>2028</v>
      </c>
      <c r="B417" s="196" t="s">
        <v>0</v>
      </c>
      <c r="C417" s="196" t="s">
        <v>29</v>
      </c>
      <c r="D417" s="196" t="s">
        <v>16</v>
      </c>
      <c r="E417" s="197">
        <v>1610000</v>
      </c>
    </row>
    <row r="418" spans="1:5" x14ac:dyDescent="0.35">
      <c r="A418" s="192">
        <v>2028</v>
      </c>
      <c r="B418" s="193" t="s">
        <v>0</v>
      </c>
      <c r="C418" s="193" t="s">
        <v>29</v>
      </c>
      <c r="D418" s="193" t="s">
        <v>5</v>
      </c>
      <c r="E418" s="194">
        <v>130620000</v>
      </c>
    </row>
    <row r="419" spans="1:5" x14ac:dyDescent="0.35">
      <c r="A419" s="195">
        <v>2028</v>
      </c>
      <c r="B419" s="196" t="s">
        <v>0</v>
      </c>
      <c r="C419" s="196" t="s">
        <v>30</v>
      </c>
      <c r="D419" s="196" t="s">
        <v>1</v>
      </c>
      <c r="E419" s="197">
        <v>7621000</v>
      </c>
    </row>
    <row r="420" spans="1:5" x14ac:dyDescent="0.35">
      <c r="A420" s="192">
        <v>2028</v>
      </c>
      <c r="B420" s="193" t="s">
        <v>0</v>
      </c>
      <c r="C420" s="193" t="s">
        <v>29</v>
      </c>
      <c r="D420" s="193" t="s">
        <v>15</v>
      </c>
      <c r="E420" s="194">
        <v>31688000</v>
      </c>
    </row>
    <row r="421" spans="1:5" x14ac:dyDescent="0.35">
      <c r="A421" s="195">
        <v>2028</v>
      </c>
      <c r="B421" s="196" t="s">
        <v>0</v>
      </c>
      <c r="C421" s="196" t="s">
        <v>32</v>
      </c>
      <c r="D421" s="196" t="s">
        <v>25</v>
      </c>
      <c r="E421" s="197">
        <v>37185000</v>
      </c>
    </row>
    <row r="422" spans="1:5" x14ac:dyDescent="0.35">
      <c r="A422" s="192">
        <v>2028</v>
      </c>
      <c r="B422" s="193" t="s">
        <v>0</v>
      </c>
      <c r="C422" s="193" t="s">
        <v>28</v>
      </c>
      <c r="D422" s="193" t="s">
        <v>7</v>
      </c>
      <c r="E422" s="194">
        <v>135044000</v>
      </c>
    </row>
    <row r="423" spans="1:5" x14ac:dyDescent="0.35">
      <c r="A423" s="195">
        <v>2028</v>
      </c>
      <c r="B423" s="196" t="s">
        <v>0</v>
      </c>
      <c r="C423" s="196" t="s">
        <v>30</v>
      </c>
      <c r="D423" s="196" t="s">
        <v>13</v>
      </c>
      <c r="E423" s="197">
        <v>31821000</v>
      </c>
    </row>
    <row r="424" spans="1:5" x14ac:dyDescent="0.35">
      <c r="A424" s="192">
        <v>2028</v>
      </c>
      <c r="B424" s="193" t="s">
        <v>0</v>
      </c>
      <c r="C424" s="193" t="s">
        <v>30</v>
      </c>
      <c r="D424" s="193" t="s">
        <v>14</v>
      </c>
      <c r="E424" s="194">
        <v>14350000</v>
      </c>
    </row>
    <row r="425" spans="1:5" x14ac:dyDescent="0.35">
      <c r="A425" s="195">
        <v>2028</v>
      </c>
      <c r="B425" s="196" t="s">
        <v>0</v>
      </c>
      <c r="C425" s="196" t="s">
        <v>28</v>
      </c>
      <c r="D425" s="196" t="s">
        <v>162</v>
      </c>
      <c r="E425" s="197">
        <v>716000</v>
      </c>
    </row>
    <row r="426" spans="1:5" x14ac:dyDescent="0.35">
      <c r="A426" s="192">
        <v>2028</v>
      </c>
      <c r="B426" s="193" t="s">
        <v>0</v>
      </c>
      <c r="C426" s="193" t="s">
        <v>28</v>
      </c>
      <c r="D426" s="193" t="s">
        <v>23</v>
      </c>
      <c r="E426" s="194">
        <v>47499000</v>
      </c>
    </row>
    <row r="427" spans="1:5" x14ac:dyDescent="0.35">
      <c r="A427" s="195">
        <v>2028</v>
      </c>
      <c r="B427" s="196" t="s">
        <v>0</v>
      </c>
      <c r="C427" s="196" t="s">
        <v>31</v>
      </c>
      <c r="D427" s="196" t="s">
        <v>18</v>
      </c>
      <c r="E427" s="197">
        <v>69497000</v>
      </c>
    </row>
    <row r="428" spans="1:5" x14ac:dyDescent="0.35">
      <c r="A428" s="192">
        <v>2028</v>
      </c>
      <c r="B428" s="193" t="s">
        <v>0</v>
      </c>
      <c r="C428" s="193" t="s">
        <v>29</v>
      </c>
      <c r="D428" s="193" t="s">
        <v>6</v>
      </c>
      <c r="E428" s="194">
        <v>91061000</v>
      </c>
    </row>
    <row r="429" spans="1:5" x14ac:dyDescent="0.35">
      <c r="A429" s="195">
        <v>2029</v>
      </c>
      <c r="B429" s="196" t="s">
        <v>0</v>
      </c>
      <c r="C429" s="196" t="s">
        <v>28</v>
      </c>
      <c r="D429" s="196" t="s">
        <v>24</v>
      </c>
      <c r="E429" s="197">
        <v>101372000</v>
      </c>
    </row>
    <row r="430" spans="1:5" x14ac:dyDescent="0.35">
      <c r="A430" s="192">
        <v>2029</v>
      </c>
      <c r="B430" s="193" t="s">
        <v>0</v>
      </c>
      <c r="C430" s="193" t="s">
        <v>32</v>
      </c>
      <c r="D430" s="193" t="s">
        <v>25</v>
      </c>
      <c r="E430" s="194">
        <v>37481000</v>
      </c>
    </row>
    <row r="431" spans="1:5" x14ac:dyDescent="0.35">
      <c r="A431" s="195">
        <v>2029</v>
      </c>
      <c r="B431" s="196" t="s">
        <v>0</v>
      </c>
      <c r="C431" s="196" t="s">
        <v>29</v>
      </c>
      <c r="D431" s="196" t="s">
        <v>9</v>
      </c>
      <c r="E431" s="197">
        <v>78013000</v>
      </c>
    </row>
    <row r="432" spans="1:5" x14ac:dyDescent="0.35">
      <c r="A432" s="192">
        <v>2029</v>
      </c>
      <c r="B432" s="193" t="s">
        <v>0</v>
      </c>
      <c r="C432" s="193" t="s">
        <v>31</v>
      </c>
      <c r="D432" s="193" t="s">
        <v>17</v>
      </c>
      <c r="E432" s="194">
        <v>53950000</v>
      </c>
    </row>
    <row r="433" spans="1:5" x14ac:dyDescent="0.35">
      <c r="A433" s="195">
        <v>2029</v>
      </c>
      <c r="B433" s="196" t="s">
        <v>0</v>
      </c>
      <c r="C433" s="196" t="s">
        <v>28</v>
      </c>
      <c r="D433" s="196" t="s">
        <v>7</v>
      </c>
      <c r="E433" s="197">
        <v>136799000</v>
      </c>
    </row>
    <row r="434" spans="1:5" x14ac:dyDescent="0.35">
      <c r="A434" s="192">
        <v>2029</v>
      </c>
      <c r="B434" s="193" t="s">
        <v>0</v>
      </c>
      <c r="C434" s="193" t="s">
        <v>31</v>
      </c>
      <c r="D434" s="193" t="s">
        <v>18</v>
      </c>
      <c r="E434" s="194">
        <v>69835000</v>
      </c>
    </row>
    <row r="435" spans="1:5" x14ac:dyDescent="0.35">
      <c r="A435" s="195">
        <v>2029</v>
      </c>
      <c r="B435" s="196" t="s">
        <v>0</v>
      </c>
      <c r="C435" s="196" t="s">
        <v>30</v>
      </c>
      <c r="D435" s="196" t="s">
        <v>4</v>
      </c>
      <c r="E435" s="197">
        <v>247563000</v>
      </c>
    </row>
    <row r="436" spans="1:5" x14ac:dyDescent="0.35">
      <c r="A436" s="192">
        <v>2029</v>
      </c>
      <c r="B436" s="193" t="s">
        <v>0</v>
      </c>
      <c r="C436" s="193" t="s">
        <v>31</v>
      </c>
      <c r="D436" s="193" t="s">
        <v>21</v>
      </c>
      <c r="E436" s="194">
        <v>38921000</v>
      </c>
    </row>
    <row r="437" spans="1:5" x14ac:dyDescent="0.35">
      <c r="A437" s="195">
        <v>2029</v>
      </c>
      <c r="B437" s="196" t="s">
        <v>0</v>
      </c>
      <c r="C437" s="196" t="s">
        <v>30</v>
      </c>
      <c r="D437" s="196" t="s">
        <v>14</v>
      </c>
      <c r="E437" s="197">
        <v>14445000</v>
      </c>
    </row>
    <row r="438" spans="1:5" x14ac:dyDescent="0.35">
      <c r="A438" s="192">
        <v>2029</v>
      </c>
      <c r="B438" s="193" t="s">
        <v>0</v>
      </c>
      <c r="C438" s="193" t="s">
        <v>28</v>
      </c>
      <c r="D438" s="193" t="s">
        <v>23</v>
      </c>
      <c r="E438" s="194">
        <v>47722000</v>
      </c>
    </row>
    <row r="439" spans="1:5" x14ac:dyDescent="0.35">
      <c r="A439" s="195">
        <v>2029</v>
      </c>
      <c r="B439" s="196" t="s">
        <v>0</v>
      </c>
      <c r="C439" s="196" t="s">
        <v>30</v>
      </c>
      <c r="D439" s="196" t="s">
        <v>13</v>
      </c>
      <c r="E439" s="197">
        <v>32150000</v>
      </c>
    </row>
    <row r="440" spans="1:5" x14ac:dyDescent="0.35">
      <c r="A440" s="192">
        <v>2029</v>
      </c>
      <c r="B440" s="193" t="s">
        <v>0</v>
      </c>
      <c r="C440" s="193" t="s">
        <v>29</v>
      </c>
      <c r="D440" s="193" t="s">
        <v>6</v>
      </c>
      <c r="E440" s="194">
        <v>91938000</v>
      </c>
    </row>
    <row r="441" spans="1:5" x14ac:dyDescent="0.35">
      <c r="A441" s="195">
        <v>2029</v>
      </c>
      <c r="B441" s="196" t="s">
        <v>0</v>
      </c>
      <c r="C441" s="196" t="s">
        <v>28</v>
      </c>
      <c r="D441" s="196" t="s">
        <v>162</v>
      </c>
      <c r="E441" s="197">
        <v>722000</v>
      </c>
    </row>
    <row r="442" spans="1:5" x14ac:dyDescent="0.35">
      <c r="A442" s="192">
        <v>2029</v>
      </c>
      <c r="B442" s="193" t="s">
        <v>0</v>
      </c>
      <c r="C442" s="193" t="s">
        <v>30</v>
      </c>
      <c r="D442" s="193" t="s">
        <v>3</v>
      </c>
      <c r="E442" s="194">
        <v>12267000</v>
      </c>
    </row>
    <row r="443" spans="1:5" x14ac:dyDescent="0.35">
      <c r="A443" s="195">
        <v>2029</v>
      </c>
      <c r="B443" s="196" t="s">
        <v>0</v>
      </c>
      <c r="C443" s="196" t="s">
        <v>30</v>
      </c>
      <c r="D443" s="196" t="s">
        <v>1</v>
      </c>
      <c r="E443" s="197">
        <v>7648000</v>
      </c>
    </row>
    <row r="444" spans="1:5" x14ac:dyDescent="0.35">
      <c r="A444" s="192">
        <v>2029</v>
      </c>
      <c r="B444" s="193" t="s">
        <v>0</v>
      </c>
      <c r="C444" s="193" t="s">
        <v>29</v>
      </c>
      <c r="D444" s="193" t="s">
        <v>16</v>
      </c>
      <c r="E444" s="194">
        <v>1617000</v>
      </c>
    </row>
    <row r="445" spans="1:5" x14ac:dyDescent="0.35">
      <c r="A445" s="195">
        <v>2029</v>
      </c>
      <c r="B445" s="196" t="s">
        <v>0</v>
      </c>
      <c r="C445" s="196" t="s">
        <v>32</v>
      </c>
      <c r="D445" s="196" t="s">
        <v>26</v>
      </c>
      <c r="E445" s="197">
        <v>16505000</v>
      </c>
    </row>
    <row r="446" spans="1:5" x14ac:dyDescent="0.35">
      <c r="A446" s="192">
        <v>2029</v>
      </c>
      <c r="B446" s="193" t="s">
        <v>0</v>
      </c>
      <c r="C446" s="193" t="s">
        <v>30</v>
      </c>
      <c r="D446" s="193" t="s">
        <v>2</v>
      </c>
      <c r="E446" s="194">
        <v>33008000</v>
      </c>
    </row>
    <row r="447" spans="1:5" x14ac:dyDescent="0.35">
      <c r="A447" s="195">
        <v>2029</v>
      </c>
      <c r="B447" s="196" t="s">
        <v>0</v>
      </c>
      <c r="C447" s="196" t="s">
        <v>29</v>
      </c>
      <c r="D447" s="196" t="s">
        <v>15</v>
      </c>
      <c r="E447" s="197">
        <v>31990000</v>
      </c>
    </row>
    <row r="448" spans="1:5" x14ac:dyDescent="0.35">
      <c r="A448" s="192">
        <v>2029</v>
      </c>
      <c r="B448" s="193" t="s">
        <v>0</v>
      </c>
      <c r="C448" s="193" t="s">
        <v>30</v>
      </c>
      <c r="D448" s="193" t="s">
        <v>12</v>
      </c>
      <c r="E448" s="194">
        <v>23580000</v>
      </c>
    </row>
    <row r="449" spans="1:5" x14ac:dyDescent="0.35">
      <c r="A449" s="195">
        <v>2029</v>
      </c>
      <c r="B449" s="196" t="s">
        <v>0</v>
      </c>
      <c r="C449" s="196" t="s">
        <v>28</v>
      </c>
      <c r="D449" s="196" t="s">
        <v>22</v>
      </c>
      <c r="E449" s="197">
        <v>42121000</v>
      </c>
    </row>
    <row r="450" spans="1:5" x14ac:dyDescent="0.35">
      <c r="A450" s="192">
        <v>2029</v>
      </c>
      <c r="B450" s="193" t="s">
        <v>0</v>
      </c>
      <c r="C450" s="193" t="s">
        <v>29</v>
      </c>
      <c r="D450" s="193" t="s">
        <v>5</v>
      </c>
      <c r="E450" s="194">
        <v>131449000</v>
      </c>
    </row>
    <row r="451" spans="1:5" x14ac:dyDescent="0.35">
      <c r="A451" s="195">
        <v>2029</v>
      </c>
      <c r="B451" s="196" t="s">
        <v>0</v>
      </c>
      <c r="C451" s="196" t="s">
        <v>31</v>
      </c>
      <c r="D451" s="196" t="s">
        <v>20</v>
      </c>
      <c r="E451" s="197">
        <v>79685000</v>
      </c>
    </row>
    <row r="452" spans="1:5" x14ac:dyDescent="0.35">
      <c r="A452" s="192">
        <v>2029</v>
      </c>
      <c r="B452" s="193" t="s">
        <v>0</v>
      </c>
      <c r="C452" s="193" t="s">
        <v>30</v>
      </c>
      <c r="D452" s="193" t="s">
        <v>8</v>
      </c>
      <c r="E452" s="194">
        <v>85479000</v>
      </c>
    </row>
    <row r="453" spans="1:5" x14ac:dyDescent="0.35">
      <c r="A453" s="195">
        <v>2029</v>
      </c>
      <c r="B453" s="196" t="s">
        <v>0</v>
      </c>
      <c r="C453" s="196" t="s">
        <v>31</v>
      </c>
      <c r="D453" s="196" t="s">
        <v>19</v>
      </c>
      <c r="E453" s="197">
        <v>36459000</v>
      </c>
    </row>
    <row r="454" spans="1:5" x14ac:dyDescent="0.35">
      <c r="A454" s="192">
        <v>2030</v>
      </c>
      <c r="B454" s="193" t="s">
        <v>0</v>
      </c>
      <c r="C454" s="193" t="s">
        <v>31</v>
      </c>
      <c r="D454" s="193" t="s">
        <v>19</v>
      </c>
      <c r="E454" s="194">
        <v>36556000</v>
      </c>
    </row>
    <row r="455" spans="1:5" x14ac:dyDescent="0.35">
      <c r="A455" s="195">
        <v>2030</v>
      </c>
      <c r="B455" s="196" t="s">
        <v>0</v>
      </c>
      <c r="C455" s="196" t="s">
        <v>32</v>
      </c>
      <c r="D455" s="196" t="s">
        <v>26</v>
      </c>
      <c r="E455" s="197">
        <v>16634000</v>
      </c>
    </row>
    <row r="456" spans="1:5" x14ac:dyDescent="0.35">
      <c r="A456" s="192">
        <v>2030</v>
      </c>
      <c r="B456" s="193" t="s">
        <v>0</v>
      </c>
      <c r="C456" s="193" t="s">
        <v>30</v>
      </c>
      <c r="D456" s="193" t="s">
        <v>8</v>
      </c>
      <c r="E456" s="194">
        <v>86190000</v>
      </c>
    </row>
    <row r="457" spans="1:5" x14ac:dyDescent="0.35">
      <c r="A457" s="195">
        <v>2030</v>
      </c>
      <c r="B457" s="196" t="s">
        <v>0</v>
      </c>
      <c r="C457" s="196" t="s">
        <v>31</v>
      </c>
      <c r="D457" s="196" t="s">
        <v>20</v>
      </c>
      <c r="E457" s="197">
        <v>79833000</v>
      </c>
    </row>
    <row r="458" spans="1:5" x14ac:dyDescent="0.35">
      <c r="A458" s="192">
        <v>2030</v>
      </c>
      <c r="B458" s="193" t="s">
        <v>0</v>
      </c>
      <c r="C458" s="193" t="s">
        <v>32</v>
      </c>
      <c r="D458" s="193" t="s">
        <v>25</v>
      </c>
      <c r="E458" s="194">
        <v>37777000</v>
      </c>
    </row>
    <row r="459" spans="1:5" x14ac:dyDescent="0.35">
      <c r="A459" s="195">
        <v>2030</v>
      </c>
      <c r="B459" s="196" t="s">
        <v>0</v>
      </c>
      <c r="C459" s="196" t="s">
        <v>29</v>
      </c>
      <c r="D459" s="196" t="s">
        <v>16</v>
      </c>
      <c r="E459" s="197">
        <v>1624000</v>
      </c>
    </row>
    <row r="460" spans="1:5" x14ac:dyDescent="0.35">
      <c r="A460" s="192">
        <v>2030</v>
      </c>
      <c r="B460" s="193" t="s">
        <v>0</v>
      </c>
      <c r="C460" s="193" t="s">
        <v>30</v>
      </c>
      <c r="D460" s="193" t="s">
        <v>1</v>
      </c>
      <c r="E460" s="194">
        <v>7674000</v>
      </c>
    </row>
    <row r="461" spans="1:5" x14ac:dyDescent="0.35">
      <c r="A461" s="195">
        <v>2030</v>
      </c>
      <c r="B461" s="196" t="s">
        <v>0</v>
      </c>
      <c r="C461" s="196" t="s">
        <v>31</v>
      </c>
      <c r="D461" s="196" t="s">
        <v>21</v>
      </c>
      <c r="E461" s="197">
        <v>39035000</v>
      </c>
    </row>
    <row r="462" spans="1:5" x14ac:dyDescent="0.35">
      <c r="A462" s="192">
        <v>2030</v>
      </c>
      <c r="B462" s="193" t="s">
        <v>0</v>
      </c>
      <c r="C462" s="193" t="s">
        <v>30</v>
      </c>
      <c r="D462" s="193" t="s">
        <v>13</v>
      </c>
      <c r="E462" s="194">
        <v>32479000</v>
      </c>
    </row>
    <row r="463" spans="1:5" x14ac:dyDescent="0.35">
      <c r="A463" s="195">
        <v>2030</v>
      </c>
      <c r="B463" s="196" t="s">
        <v>0</v>
      </c>
      <c r="C463" s="196" t="s">
        <v>30</v>
      </c>
      <c r="D463" s="196" t="s">
        <v>12</v>
      </c>
      <c r="E463" s="197">
        <v>23982000</v>
      </c>
    </row>
    <row r="464" spans="1:5" x14ac:dyDescent="0.35">
      <c r="A464" s="192">
        <v>2030</v>
      </c>
      <c r="B464" s="193" t="s">
        <v>0</v>
      </c>
      <c r="C464" s="193" t="s">
        <v>28</v>
      </c>
      <c r="D464" s="193" t="s">
        <v>162</v>
      </c>
      <c r="E464" s="194">
        <v>728000</v>
      </c>
    </row>
    <row r="465" spans="1:5" x14ac:dyDescent="0.35">
      <c r="A465" s="195">
        <v>2030</v>
      </c>
      <c r="B465" s="196" t="s">
        <v>0</v>
      </c>
      <c r="C465" s="196" t="s">
        <v>31</v>
      </c>
      <c r="D465" s="196" t="s">
        <v>18</v>
      </c>
      <c r="E465" s="197">
        <v>70173000</v>
      </c>
    </row>
    <row r="466" spans="1:5" x14ac:dyDescent="0.35">
      <c r="A466" s="192">
        <v>2030</v>
      </c>
      <c r="B466" s="193" t="s">
        <v>0</v>
      </c>
      <c r="C466" s="193" t="s">
        <v>30</v>
      </c>
      <c r="D466" s="193" t="s">
        <v>4</v>
      </c>
      <c r="E466" s="194">
        <v>249384000</v>
      </c>
    </row>
    <row r="467" spans="1:5" x14ac:dyDescent="0.35">
      <c r="A467" s="195">
        <v>2030</v>
      </c>
      <c r="B467" s="196" t="s">
        <v>0</v>
      </c>
      <c r="C467" s="196" t="s">
        <v>31</v>
      </c>
      <c r="D467" s="196" t="s">
        <v>17</v>
      </c>
      <c r="E467" s="197">
        <v>54043000</v>
      </c>
    </row>
    <row r="468" spans="1:5" x14ac:dyDescent="0.35">
      <c r="A468" s="192">
        <v>2030</v>
      </c>
      <c r="B468" s="193" t="s">
        <v>0</v>
      </c>
      <c r="C468" s="193" t="s">
        <v>30</v>
      </c>
      <c r="D468" s="193" t="s">
        <v>2</v>
      </c>
      <c r="E468" s="194">
        <v>33173000</v>
      </c>
    </row>
    <row r="469" spans="1:5" x14ac:dyDescent="0.35">
      <c r="A469" s="195">
        <v>2030</v>
      </c>
      <c r="B469" s="196" t="s">
        <v>0</v>
      </c>
      <c r="C469" s="196" t="s">
        <v>30</v>
      </c>
      <c r="D469" s="196" t="s">
        <v>14</v>
      </c>
      <c r="E469" s="197">
        <v>14539000</v>
      </c>
    </row>
    <row r="470" spans="1:5" x14ac:dyDescent="0.35">
      <c r="A470" s="192">
        <v>2030</v>
      </c>
      <c r="B470" s="193" t="s">
        <v>0</v>
      </c>
      <c r="C470" s="193" t="s">
        <v>28</v>
      </c>
      <c r="D470" s="193" t="s">
        <v>7</v>
      </c>
      <c r="E470" s="194">
        <v>138554000</v>
      </c>
    </row>
    <row r="471" spans="1:5" x14ac:dyDescent="0.35">
      <c r="A471" s="195">
        <v>2030</v>
      </c>
      <c r="B471" s="196" t="s">
        <v>0</v>
      </c>
      <c r="C471" s="196" t="s">
        <v>30</v>
      </c>
      <c r="D471" s="196" t="s">
        <v>3</v>
      </c>
      <c r="E471" s="197">
        <v>12374000</v>
      </c>
    </row>
    <row r="472" spans="1:5" x14ac:dyDescent="0.35">
      <c r="A472" s="192">
        <v>2030</v>
      </c>
      <c r="B472" s="193" t="s">
        <v>0</v>
      </c>
      <c r="C472" s="193" t="s">
        <v>29</v>
      </c>
      <c r="D472" s="193" t="s">
        <v>5</v>
      </c>
      <c r="E472" s="194">
        <v>132277000</v>
      </c>
    </row>
    <row r="473" spans="1:5" x14ac:dyDescent="0.35">
      <c r="A473" s="195">
        <v>2030</v>
      </c>
      <c r="B473" s="196" t="s">
        <v>0</v>
      </c>
      <c r="C473" s="196" t="s">
        <v>29</v>
      </c>
      <c r="D473" s="196" t="s">
        <v>15</v>
      </c>
      <c r="E473" s="197">
        <v>32292000</v>
      </c>
    </row>
    <row r="474" spans="1:5" x14ac:dyDescent="0.35">
      <c r="A474" s="192">
        <v>2030</v>
      </c>
      <c r="B474" s="193" t="s">
        <v>0</v>
      </c>
      <c r="C474" s="193" t="s">
        <v>28</v>
      </c>
      <c r="D474" s="193" t="s">
        <v>23</v>
      </c>
      <c r="E474" s="194">
        <v>47944000</v>
      </c>
    </row>
    <row r="475" spans="1:5" x14ac:dyDescent="0.35">
      <c r="A475" s="195">
        <v>2030</v>
      </c>
      <c r="B475" s="196" t="s">
        <v>0</v>
      </c>
      <c r="C475" s="196" t="s">
        <v>28</v>
      </c>
      <c r="D475" s="196" t="s">
        <v>24</v>
      </c>
      <c r="E475" s="197">
        <v>101701000</v>
      </c>
    </row>
    <row r="476" spans="1:5" x14ac:dyDescent="0.35">
      <c r="A476" s="192">
        <v>2030</v>
      </c>
      <c r="B476" s="193" t="s">
        <v>0</v>
      </c>
      <c r="C476" s="193" t="s">
        <v>29</v>
      </c>
      <c r="D476" s="193" t="s">
        <v>9</v>
      </c>
      <c r="E476" s="194">
        <v>78938000</v>
      </c>
    </row>
    <row r="477" spans="1:5" x14ac:dyDescent="0.35">
      <c r="A477" s="195">
        <v>2030</v>
      </c>
      <c r="B477" s="196" t="s">
        <v>0</v>
      </c>
      <c r="C477" s="196" t="s">
        <v>29</v>
      </c>
      <c r="D477" s="196" t="s">
        <v>6</v>
      </c>
      <c r="E477" s="197">
        <v>92815000</v>
      </c>
    </row>
    <row r="478" spans="1:5" x14ac:dyDescent="0.35">
      <c r="A478" s="192">
        <v>2030</v>
      </c>
      <c r="B478" s="193" t="s">
        <v>0</v>
      </c>
      <c r="C478" s="193" t="s">
        <v>28</v>
      </c>
      <c r="D478" s="193" t="s">
        <v>22</v>
      </c>
      <c r="E478" s="194">
        <v>42572000</v>
      </c>
    </row>
    <row r="479" spans="1:5" x14ac:dyDescent="0.35">
      <c r="A479" s="195">
        <v>2031</v>
      </c>
      <c r="B479" s="196" t="s">
        <v>0</v>
      </c>
      <c r="C479" s="196" t="s">
        <v>31</v>
      </c>
      <c r="D479" s="196" t="s">
        <v>20</v>
      </c>
      <c r="E479" s="197">
        <v>79981000</v>
      </c>
    </row>
    <row r="480" spans="1:5" x14ac:dyDescent="0.35">
      <c r="A480" s="192">
        <v>2031</v>
      </c>
      <c r="B480" s="193" t="s">
        <v>0</v>
      </c>
      <c r="C480" s="193" t="s">
        <v>30</v>
      </c>
      <c r="D480" s="193" t="s">
        <v>14</v>
      </c>
      <c r="E480" s="194">
        <v>14633000</v>
      </c>
    </row>
    <row r="481" spans="1:5" x14ac:dyDescent="0.35">
      <c r="A481" s="195">
        <v>2031</v>
      </c>
      <c r="B481" s="196" t="s">
        <v>0</v>
      </c>
      <c r="C481" s="196" t="s">
        <v>30</v>
      </c>
      <c r="D481" s="196" t="s">
        <v>2</v>
      </c>
      <c r="E481" s="197">
        <v>33337000</v>
      </c>
    </row>
    <row r="482" spans="1:5" x14ac:dyDescent="0.35">
      <c r="A482" s="192">
        <v>2031</v>
      </c>
      <c r="B482" s="193" t="s">
        <v>0</v>
      </c>
      <c r="C482" s="193" t="s">
        <v>28</v>
      </c>
      <c r="D482" s="193" t="s">
        <v>24</v>
      </c>
      <c r="E482" s="194">
        <v>102030000</v>
      </c>
    </row>
    <row r="483" spans="1:5" x14ac:dyDescent="0.35">
      <c r="A483" s="195">
        <v>2031</v>
      </c>
      <c r="B483" s="196" t="s">
        <v>0</v>
      </c>
      <c r="C483" s="196" t="s">
        <v>32</v>
      </c>
      <c r="D483" s="196" t="s">
        <v>26</v>
      </c>
      <c r="E483" s="197">
        <v>16764000</v>
      </c>
    </row>
    <row r="484" spans="1:5" x14ac:dyDescent="0.35">
      <c r="A484" s="192">
        <v>2031</v>
      </c>
      <c r="B484" s="193" t="s">
        <v>0</v>
      </c>
      <c r="C484" s="193" t="s">
        <v>31</v>
      </c>
      <c r="D484" s="193" t="s">
        <v>17</v>
      </c>
      <c r="E484" s="194">
        <v>54136000</v>
      </c>
    </row>
    <row r="485" spans="1:5" x14ac:dyDescent="0.35">
      <c r="A485" s="195">
        <v>2031</v>
      </c>
      <c r="B485" s="196" t="s">
        <v>0</v>
      </c>
      <c r="C485" s="196" t="s">
        <v>28</v>
      </c>
      <c r="D485" s="196" t="s">
        <v>23</v>
      </c>
      <c r="E485" s="197">
        <v>48167000</v>
      </c>
    </row>
    <row r="486" spans="1:5" x14ac:dyDescent="0.35">
      <c r="A486" s="192">
        <v>2031</v>
      </c>
      <c r="B486" s="193" t="s">
        <v>0</v>
      </c>
      <c r="C486" s="193" t="s">
        <v>28</v>
      </c>
      <c r="D486" s="193" t="s">
        <v>7</v>
      </c>
      <c r="E486" s="194">
        <v>140309000</v>
      </c>
    </row>
    <row r="487" spans="1:5" x14ac:dyDescent="0.35">
      <c r="A487" s="195">
        <v>2031</v>
      </c>
      <c r="B487" s="196" t="s">
        <v>0</v>
      </c>
      <c r="C487" s="196" t="s">
        <v>29</v>
      </c>
      <c r="D487" s="196" t="s">
        <v>15</v>
      </c>
      <c r="E487" s="197">
        <v>32593000</v>
      </c>
    </row>
    <row r="488" spans="1:5" x14ac:dyDescent="0.35">
      <c r="A488" s="192">
        <v>2031</v>
      </c>
      <c r="B488" s="193" t="s">
        <v>0</v>
      </c>
      <c r="C488" s="193" t="s">
        <v>28</v>
      </c>
      <c r="D488" s="193" t="s">
        <v>22</v>
      </c>
      <c r="E488" s="194">
        <v>43022000</v>
      </c>
    </row>
    <row r="489" spans="1:5" x14ac:dyDescent="0.35">
      <c r="A489" s="195">
        <v>2031</v>
      </c>
      <c r="B489" s="196" t="s">
        <v>0</v>
      </c>
      <c r="C489" s="196" t="s">
        <v>31</v>
      </c>
      <c r="D489" s="196" t="s">
        <v>19</v>
      </c>
      <c r="E489" s="197">
        <v>36654000</v>
      </c>
    </row>
    <row r="490" spans="1:5" x14ac:dyDescent="0.35">
      <c r="A490" s="192">
        <v>2031</v>
      </c>
      <c r="B490" s="193" t="s">
        <v>0</v>
      </c>
      <c r="C490" s="193" t="s">
        <v>28</v>
      </c>
      <c r="D490" s="193" t="s">
        <v>162</v>
      </c>
      <c r="E490" s="194">
        <v>733000</v>
      </c>
    </row>
    <row r="491" spans="1:5" x14ac:dyDescent="0.35">
      <c r="A491" s="195">
        <v>2031</v>
      </c>
      <c r="B491" s="196" t="s">
        <v>0</v>
      </c>
      <c r="C491" s="196" t="s">
        <v>30</v>
      </c>
      <c r="D491" s="196" t="s">
        <v>12</v>
      </c>
      <c r="E491" s="197">
        <v>24385000</v>
      </c>
    </row>
    <row r="492" spans="1:5" x14ac:dyDescent="0.35">
      <c r="A492" s="192">
        <v>2031</v>
      </c>
      <c r="B492" s="193" t="s">
        <v>0</v>
      </c>
      <c r="C492" s="193" t="s">
        <v>30</v>
      </c>
      <c r="D492" s="193" t="s">
        <v>8</v>
      </c>
      <c r="E492" s="194">
        <v>86901000</v>
      </c>
    </row>
    <row r="493" spans="1:5" x14ac:dyDescent="0.35">
      <c r="A493" s="195">
        <v>2031</v>
      </c>
      <c r="B493" s="196" t="s">
        <v>0</v>
      </c>
      <c r="C493" s="196" t="s">
        <v>29</v>
      </c>
      <c r="D493" s="196" t="s">
        <v>6</v>
      </c>
      <c r="E493" s="197">
        <v>93691000</v>
      </c>
    </row>
    <row r="494" spans="1:5" x14ac:dyDescent="0.35">
      <c r="A494" s="192">
        <v>2031</v>
      </c>
      <c r="B494" s="193" t="s">
        <v>0</v>
      </c>
      <c r="C494" s="193" t="s">
        <v>30</v>
      </c>
      <c r="D494" s="193" t="s">
        <v>13</v>
      </c>
      <c r="E494" s="194">
        <v>32809000</v>
      </c>
    </row>
    <row r="495" spans="1:5" x14ac:dyDescent="0.35">
      <c r="A495" s="195">
        <v>2031</v>
      </c>
      <c r="B495" s="196" t="s">
        <v>0</v>
      </c>
      <c r="C495" s="196" t="s">
        <v>30</v>
      </c>
      <c r="D495" s="196" t="s">
        <v>3</v>
      </c>
      <c r="E495" s="197">
        <v>12480000</v>
      </c>
    </row>
    <row r="496" spans="1:5" x14ac:dyDescent="0.35">
      <c r="A496" s="192">
        <v>2031</v>
      </c>
      <c r="B496" s="193" t="s">
        <v>0</v>
      </c>
      <c r="C496" s="193" t="s">
        <v>31</v>
      </c>
      <c r="D496" s="193" t="s">
        <v>18</v>
      </c>
      <c r="E496" s="194">
        <v>70511000</v>
      </c>
    </row>
    <row r="497" spans="1:5" x14ac:dyDescent="0.35">
      <c r="A497" s="195">
        <v>2031</v>
      </c>
      <c r="B497" s="196" t="s">
        <v>0</v>
      </c>
      <c r="C497" s="196" t="s">
        <v>29</v>
      </c>
      <c r="D497" s="196" t="s">
        <v>9</v>
      </c>
      <c r="E497" s="197">
        <v>79861000</v>
      </c>
    </row>
    <row r="498" spans="1:5" x14ac:dyDescent="0.35">
      <c r="A498" s="192">
        <v>2031</v>
      </c>
      <c r="B498" s="193" t="s">
        <v>0</v>
      </c>
      <c r="C498" s="193" t="s">
        <v>30</v>
      </c>
      <c r="D498" s="193" t="s">
        <v>4</v>
      </c>
      <c r="E498" s="194">
        <v>251205000</v>
      </c>
    </row>
    <row r="499" spans="1:5" x14ac:dyDescent="0.35">
      <c r="A499" s="195">
        <v>2031</v>
      </c>
      <c r="B499" s="196" t="s">
        <v>0</v>
      </c>
      <c r="C499" s="196" t="s">
        <v>31</v>
      </c>
      <c r="D499" s="196" t="s">
        <v>21</v>
      </c>
      <c r="E499" s="197">
        <v>39150000</v>
      </c>
    </row>
    <row r="500" spans="1:5" x14ac:dyDescent="0.35">
      <c r="A500" s="192">
        <v>2031</v>
      </c>
      <c r="B500" s="193" t="s">
        <v>0</v>
      </c>
      <c r="C500" s="193" t="s">
        <v>30</v>
      </c>
      <c r="D500" s="193" t="s">
        <v>1</v>
      </c>
      <c r="E500" s="194">
        <v>7701000</v>
      </c>
    </row>
    <row r="501" spans="1:5" x14ac:dyDescent="0.35">
      <c r="A501" s="195">
        <v>2031</v>
      </c>
      <c r="B501" s="196" t="s">
        <v>0</v>
      </c>
      <c r="C501" s="196" t="s">
        <v>29</v>
      </c>
      <c r="D501" s="196" t="s">
        <v>16</v>
      </c>
      <c r="E501" s="197">
        <v>1631000</v>
      </c>
    </row>
    <row r="502" spans="1:5" x14ac:dyDescent="0.35">
      <c r="A502" s="192">
        <v>2031</v>
      </c>
      <c r="B502" s="193" t="s">
        <v>0</v>
      </c>
      <c r="C502" s="193" t="s">
        <v>29</v>
      </c>
      <c r="D502" s="193" t="s">
        <v>5</v>
      </c>
      <c r="E502" s="194">
        <v>133106000</v>
      </c>
    </row>
    <row r="503" spans="1:5" x14ac:dyDescent="0.35">
      <c r="A503" s="195">
        <v>2031</v>
      </c>
      <c r="B503" s="196" t="s">
        <v>0</v>
      </c>
      <c r="C503" s="196" t="s">
        <v>32</v>
      </c>
      <c r="D503" s="196" t="s">
        <v>25</v>
      </c>
      <c r="E503" s="197">
        <v>38073000</v>
      </c>
    </row>
    <row r="504" spans="1:5" x14ac:dyDescent="0.35">
      <c r="A504" s="192">
        <v>2032</v>
      </c>
      <c r="B504" s="193" t="s">
        <v>0</v>
      </c>
      <c r="C504" s="193" t="s">
        <v>31</v>
      </c>
      <c r="D504" s="193" t="s">
        <v>19</v>
      </c>
      <c r="E504" s="194">
        <v>36724000</v>
      </c>
    </row>
    <row r="505" spans="1:5" x14ac:dyDescent="0.35">
      <c r="A505" s="195">
        <v>2032</v>
      </c>
      <c r="B505" s="196" t="s">
        <v>0</v>
      </c>
      <c r="C505" s="196" t="s">
        <v>31</v>
      </c>
      <c r="D505" s="196" t="s">
        <v>21</v>
      </c>
      <c r="E505" s="197">
        <v>39233000</v>
      </c>
    </row>
    <row r="506" spans="1:5" x14ac:dyDescent="0.35">
      <c r="A506" s="192">
        <v>2032</v>
      </c>
      <c r="B506" s="193" t="s">
        <v>0</v>
      </c>
      <c r="C506" s="193" t="s">
        <v>32</v>
      </c>
      <c r="D506" s="193" t="s">
        <v>25</v>
      </c>
      <c r="E506" s="194">
        <v>38337000</v>
      </c>
    </row>
    <row r="507" spans="1:5" x14ac:dyDescent="0.35">
      <c r="A507" s="195">
        <v>2032</v>
      </c>
      <c r="B507" s="196" t="s">
        <v>0</v>
      </c>
      <c r="C507" s="196" t="s">
        <v>29</v>
      </c>
      <c r="D507" s="196" t="s">
        <v>6</v>
      </c>
      <c r="E507" s="197">
        <v>94494000</v>
      </c>
    </row>
    <row r="508" spans="1:5" x14ac:dyDescent="0.35">
      <c r="A508" s="192">
        <v>2032</v>
      </c>
      <c r="B508" s="193" t="s">
        <v>0</v>
      </c>
      <c r="C508" s="193" t="s">
        <v>28</v>
      </c>
      <c r="D508" s="193" t="s">
        <v>22</v>
      </c>
      <c r="E508" s="194">
        <v>43436000</v>
      </c>
    </row>
    <row r="509" spans="1:5" x14ac:dyDescent="0.35">
      <c r="A509" s="195">
        <v>2032</v>
      </c>
      <c r="B509" s="196" t="s">
        <v>0</v>
      </c>
      <c r="C509" s="196" t="s">
        <v>29</v>
      </c>
      <c r="D509" s="196" t="s">
        <v>15</v>
      </c>
      <c r="E509" s="197">
        <v>32878000</v>
      </c>
    </row>
    <row r="510" spans="1:5" x14ac:dyDescent="0.35">
      <c r="A510" s="192">
        <v>2032</v>
      </c>
      <c r="B510" s="193" t="s">
        <v>0</v>
      </c>
      <c r="C510" s="193" t="s">
        <v>30</v>
      </c>
      <c r="D510" s="193" t="s">
        <v>2</v>
      </c>
      <c r="E510" s="194">
        <v>33477000</v>
      </c>
    </row>
    <row r="511" spans="1:5" x14ac:dyDescent="0.35">
      <c r="A511" s="195">
        <v>2032</v>
      </c>
      <c r="B511" s="196" t="s">
        <v>0</v>
      </c>
      <c r="C511" s="196" t="s">
        <v>31</v>
      </c>
      <c r="D511" s="196" t="s">
        <v>18</v>
      </c>
      <c r="E511" s="197">
        <v>70803000</v>
      </c>
    </row>
    <row r="512" spans="1:5" x14ac:dyDescent="0.35">
      <c r="A512" s="192">
        <v>2032</v>
      </c>
      <c r="B512" s="193" t="s">
        <v>0</v>
      </c>
      <c r="C512" s="193" t="s">
        <v>30</v>
      </c>
      <c r="D512" s="193" t="s">
        <v>3</v>
      </c>
      <c r="E512" s="194">
        <v>12577000</v>
      </c>
    </row>
    <row r="513" spans="1:5" x14ac:dyDescent="0.35">
      <c r="A513" s="195">
        <v>2032</v>
      </c>
      <c r="B513" s="196" t="s">
        <v>0</v>
      </c>
      <c r="C513" s="196" t="s">
        <v>30</v>
      </c>
      <c r="D513" s="196" t="s">
        <v>13</v>
      </c>
      <c r="E513" s="197">
        <v>33123000</v>
      </c>
    </row>
    <row r="514" spans="1:5" x14ac:dyDescent="0.35">
      <c r="A514" s="192">
        <v>2032</v>
      </c>
      <c r="B514" s="193" t="s">
        <v>0</v>
      </c>
      <c r="C514" s="193" t="s">
        <v>29</v>
      </c>
      <c r="D514" s="193" t="s">
        <v>9</v>
      </c>
      <c r="E514" s="194">
        <v>80799000</v>
      </c>
    </row>
    <row r="515" spans="1:5" x14ac:dyDescent="0.35">
      <c r="A515" s="195">
        <v>2032</v>
      </c>
      <c r="B515" s="196" t="s">
        <v>0</v>
      </c>
      <c r="C515" s="196" t="s">
        <v>28</v>
      </c>
      <c r="D515" s="196" t="s">
        <v>162</v>
      </c>
      <c r="E515" s="197">
        <v>738000</v>
      </c>
    </row>
    <row r="516" spans="1:5" x14ac:dyDescent="0.35">
      <c r="A516" s="192">
        <v>2032</v>
      </c>
      <c r="B516" s="193" t="s">
        <v>0</v>
      </c>
      <c r="C516" s="193" t="s">
        <v>28</v>
      </c>
      <c r="D516" s="193" t="s">
        <v>24</v>
      </c>
      <c r="E516" s="194">
        <v>102256000</v>
      </c>
    </row>
    <row r="517" spans="1:5" x14ac:dyDescent="0.35">
      <c r="A517" s="195">
        <v>2032</v>
      </c>
      <c r="B517" s="196" t="s">
        <v>0</v>
      </c>
      <c r="C517" s="196" t="s">
        <v>29</v>
      </c>
      <c r="D517" s="196" t="s">
        <v>16</v>
      </c>
      <c r="E517" s="197">
        <v>1637000</v>
      </c>
    </row>
    <row r="518" spans="1:5" x14ac:dyDescent="0.35">
      <c r="A518" s="192">
        <v>2032</v>
      </c>
      <c r="B518" s="193" t="s">
        <v>0</v>
      </c>
      <c r="C518" s="193" t="s">
        <v>32</v>
      </c>
      <c r="D518" s="193" t="s">
        <v>26</v>
      </c>
      <c r="E518" s="194">
        <v>16880000</v>
      </c>
    </row>
    <row r="519" spans="1:5" x14ac:dyDescent="0.35">
      <c r="A519" s="195">
        <v>2032</v>
      </c>
      <c r="B519" s="196" t="s">
        <v>0</v>
      </c>
      <c r="C519" s="196" t="s">
        <v>30</v>
      </c>
      <c r="D519" s="196" t="s">
        <v>12</v>
      </c>
      <c r="E519" s="197">
        <v>24790000</v>
      </c>
    </row>
    <row r="520" spans="1:5" x14ac:dyDescent="0.35">
      <c r="A520" s="192">
        <v>2032</v>
      </c>
      <c r="B520" s="193" t="s">
        <v>0</v>
      </c>
      <c r="C520" s="193" t="s">
        <v>29</v>
      </c>
      <c r="D520" s="193" t="s">
        <v>5</v>
      </c>
      <c r="E520" s="194">
        <v>133837000</v>
      </c>
    </row>
    <row r="521" spans="1:5" x14ac:dyDescent="0.35">
      <c r="A521" s="195">
        <v>2032</v>
      </c>
      <c r="B521" s="196" t="s">
        <v>0</v>
      </c>
      <c r="C521" s="196" t="s">
        <v>31</v>
      </c>
      <c r="D521" s="196" t="s">
        <v>17</v>
      </c>
      <c r="E521" s="197">
        <v>54184000</v>
      </c>
    </row>
    <row r="522" spans="1:5" x14ac:dyDescent="0.35">
      <c r="A522" s="192">
        <v>2032</v>
      </c>
      <c r="B522" s="193" t="s">
        <v>0</v>
      </c>
      <c r="C522" s="193" t="s">
        <v>30</v>
      </c>
      <c r="D522" s="193" t="s">
        <v>4</v>
      </c>
      <c r="E522" s="194">
        <v>252783000</v>
      </c>
    </row>
    <row r="523" spans="1:5" x14ac:dyDescent="0.35">
      <c r="A523" s="195">
        <v>2032</v>
      </c>
      <c r="B523" s="196" t="s">
        <v>0</v>
      </c>
      <c r="C523" s="196" t="s">
        <v>31</v>
      </c>
      <c r="D523" s="196" t="s">
        <v>20</v>
      </c>
      <c r="E523" s="197">
        <v>80067000</v>
      </c>
    </row>
    <row r="524" spans="1:5" x14ac:dyDescent="0.35">
      <c r="A524" s="192">
        <v>2032</v>
      </c>
      <c r="B524" s="193" t="s">
        <v>0</v>
      </c>
      <c r="C524" s="193" t="s">
        <v>30</v>
      </c>
      <c r="D524" s="193" t="s">
        <v>14</v>
      </c>
      <c r="E524" s="194">
        <v>14718000</v>
      </c>
    </row>
    <row r="525" spans="1:5" x14ac:dyDescent="0.35">
      <c r="A525" s="195">
        <v>2032</v>
      </c>
      <c r="B525" s="196" t="s">
        <v>0</v>
      </c>
      <c r="C525" s="196" t="s">
        <v>28</v>
      </c>
      <c r="D525" s="196" t="s">
        <v>23</v>
      </c>
      <c r="E525" s="197">
        <v>48349000</v>
      </c>
    </row>
    <row r="526" spans="1:5" x14ac:dyDescent="0.35">
      <c r="A526" s="192">
        <v>2032</v>
      </c>
      <c r="B526" s="193" t="s">
        <v>0</v>
      </c>
      <c r="C526" s="193" t="s">
        <v>30</v>
      </c>
      <c r="D526" s="193" t="s">
        <v>1</v>
      </c>
      <c r="E526" s="194">
        <v>7720000</v>
      </c>
    </row>
    <row r="527" spans="1:5" x14ac:dyDescent="0.35">
      <c r="A527" s="195">
        <v>2032</v>
      </c>
      <c r="B527" s="196" t="s">
        <v>0</v>
      </c>
      <c r="C527" s="196" t="s">
        <v>30</v>
      </c>
      <c r="D527" s="196" t="s">
        <v>8</v>
      </c>
      <c r="E527" s="197">
        <v>87590000</v>
      </c>
    </row>
    <row r="528" spans="1:5" x14ac:dyDescent="0.35">
      <c r="A528" s="192">
        <v>2032</v>
      </c>
      <c r="B528" s="193" t="s">
        <v>0</v>
      </c>
      <c r="C528" s="193" t="s">
        <v>28</v>
      </c>
      <c r="D528" s="193" t="s">
        <v>7</v>
      </c>
      <c r="E528" s="194">
        <v>141920000</v>
      </c>
    </row>
    <row r="529" spans="1:5" x14ac:dyDescent="0.35">
      <c r="A529" s="195">
        <v>2033</v>
      </c>
      <c r="B529" s="196" t="s">
        <v>0</v>
      </c>
      <c r="C529" s="196" t="s">
        <v>29</v>
      </c>
      <c r="D529" s="196" t="s">
        <v>9</v>
      </c>
      <c r="E529" s="197">
        <v>81747000</v>
      </c>
    </row>
    <row r="530" spans="1:5" x14ac:dyDescent="0.35">
      <c r="A530" s="192">
        <v>2033</v>
      </c>
      <c r="B530" s="193" t="s">
        <v>0</v>
      </c>
      <c r="C530" s="193" t="s">
        <v>31</v>
      </c>
      <c r="D530" s="193" t="s">
        <v>20</v>
      </c>
      <c r="E530" s="194">
        <v>80108000</v>
      </c>
    </row>
    <row r="531" spans="1:5" x14ac:dyDescent="0.35">
      <c r="A531" s="195">
        <v>2033</v>
      </c>
      <c r="B531" s="196" t="s">
        <v>0</v>
      </c>
      <c r="C531" s="196" t="s">
        <v>30</v>
      </c>
      <c r="D531" s="196" t="s">
        <v>14</v>
      </c>
      <c r="E531" s="197">
        <v>14796000</v>
      </c>
    </row>
    <row r="532" spans="1:5" x14ac:dyDescent="0.35">
      <c r="A532" s="192">
        <v>2033</v>
      </c>
      <c r="B532" s="193" t="s">
        <v>0</v>
      </c>
      <c r="C532" s="193" t="s">
        <v>30</v>
      </c>
      <c r="D532" s="193" t="s">
        <v>4</v>
      </c>
      <c r="E532" s="194">
        <v>254188000</v>
      </c>
    </row>
    <row r="533" spans="1:5" x14ac:dyDescent="0.35">
      <c r="A533" s="195">
        <v>2033</v>
      </c>
      <c r="B533" s="196" t="s">
        <v>0</v>
      </c>
      <c r="C533" s="196" t="s">
        <v>28</v>
      </c>
      <c r="D533" s="196" t="s">
        <v>22</v>
      </c>
      <c r="E533" s="197">
        <v>43826000</v>
      </c>
    </row>
    <row r="534" spans="1:5" x14ac:dyDescent="0.35">
      <c r="A534" s="192">
        <v>2033</v>
      </c>
      <c r="B534" s="193" t="s">
        <v>0</v>
      </c>
      <c r="C534" s="193" t="s">
        <v>30</v>
      </c>
      <c r="D534" s="193" t="s">
        <v>3</v>
      </c>
      <c r="E534" s="194">
        <v>12667000</v>
      </c>
    </row>
    <row r="535" spans="1:5" x14ac:dyDescent="0.35">
      <c r="A535" s="195">
        <v>2033</v>
      </c>
      <c r="B535" s="196" t="s">
        <v>0</v>
      </c>
      <c r="C535" s="196" t="s">
        <v>28</v>
      </c>
      <c r="D535" s="196" t="s">
        <v>24</v>
      </c>
      <c r="E535" s="197">
        <v>102409000</v>
      </c>
    </row>
    <row r="536" spans="1:5" x14ac:dyDescent="0.35">
      <c r="A536" s="192">
        <v>2033</v>
      </c>
      <c r="B536" s="193" t="s">
        <v>0</v>
      </c>
      <c r="C536" s="193" t="s">
        <v>28</v>
      </c>
      <c r="D536" s="193" t="s">
        <v>162</v>
      </c>
      <c r="E536" s="194">
        <v>743000</v>
      </c>
    </row>
    <row r="537" spans="1:5" x14ac:dyDescent="0.35">
      <c r="A537" s="195">
        <v>2033</v>
      </c>
      <c r="B537" s="196" t="s">
        <v>0</v>
      </c>
      <c r="C537" s="196" t="s">
        <v>29</v>
      </c>
      <c r="D537" s="196" t="s">
        <v>16</v>
      </c>
      <c r="E537" s="197">
        <v>1643000</v>
      </c>
    </row>
    <row r="538" spans="1:5" x14ac:dyDescent="0.35">
      <c r="A538" s="192">
        <v>2033</v>
      </c>
      <c r="B538" s="193" t="s">
        <v>0</v>
      </c>
      <c r="C538" s="193" t="s">
        <v>29</v>
      </c>
      <c r="D538" s="193" t="s">
        <v>5</v>
      </c>
      <c r="E538" s="194">
        <v>134500000</v>
      </c>
    </row>
    <row r="539" spans="1:5" x14ac:dyDescent="0.35">
      <c r="A539" s="195">
        <v>2033</v>
      </c>
      <c r="B539" s="196" t="s">
        <v>0</v>
      </c>
      <c r="C539" s="196" t="s">
        <v>30</v>
      </c>
      <c r="D539" s="196" t="s">
        <v>8</v>
      </c>
      <c r="E539" s="197">
        <v>88263000</v>
      </c>
    </row>
    <row r="540" spans="1:5" x14ac:dyDescent="0.35">
      <c r="A540" s="192">
        <v>2033</v>
      </c>
      <c r="B540" s="193" t="s">
        <v>0</v>
      </c>
      <c r="C540" s="193" t="s">
        <v>29</v>
      </c>
      <c r="D540" s="193" t="s">
        <v>6</v>
      </c>
      <c r="E540" s="194">
        <v>95244000</v>
      </c>
    </row>
    <row r="541" spans="1:5" x14ac:dyDescent="0.35">
      <c r="A541" s="195">
        <v>2033</v>
      </c>
      <c r="B541" s="196" t="s">
        <v>0</v>
      </c>
      <c r="C541" s="196" t="s">
        <v>31</v>
      </c>
      <c r="D541" s="196" t="s">
        <v>19</v>
      </c>
      <c r="E541" s="197">
        <v>36775000</v>
      </c>
    </row>
    <row r="542" spans="1:5" x14ac:dyDescent="0.35">
      <c r="A542" s="192">
        <v>2033</v>
      </c>
      <c r="B542" s="193" t="s">
        <v>0</v>
      </c>
      <c r="C542" s="193" t="s">
        <v>30</v>
      </c>
      <c r="D542" s="193" t="s">
        <v>12</v>
      </c>
      <c r="E542" s="194">
        <v>25198000</v>
      </c>
    </row>
    <row r="543" spans="1:5" x14ac:dyDescent="0.35">
      <c r="A543" s="195">
        <v>2033</v>
      </c>
      <c r="B543" s="196" t="s">
        <v>0</v>
      </c>
      <c r="C543" s="196" t="s">
        <v>28</v>
      </c>
      <c r="D543" s="196" t="s">
        <v>7</v>
      </c>
      <c r="E543" s="197">
        <v>143427000</v>
      </c>
    </row>
    <row r="544" spans="1:5" x14ac:dyDescent="0.35">
      <c r="A544" s="192">
        <v>2033</v>
      </c>
      <c r="B544" s="193" t="s">
        <v>0</v>
      </c>
      <c r="C544" s="193" t="s">
        <v>31</v>
      </c>
      <c r="D544" s="193" t="s">
        <v>18</v>
      </c>
      <c r="E544" s="194">
        <v>71062000</v>
      </c>
    </row>
    <row r="545" spans="1:5" x14ac:dyDescent="0.35">
      <c r="A545" s="195">
        <v>2033</v>
      </c>
      <c r="B545" s="196" t="s">
        <v>0</v>
      </c>
      <c r="C545" s="196" t="s">
        <v>30</v>
      </c>
      <c r="D545" s="196" t="s">
        <v>2</v>
      </c>
      <c r="E545" s="197">
        <v>33599000</v>
      </c>
    </row>
    <row r="546" spans="1:5" x14ac:dyDescent="0.35">
      <c r="A546" s="192">
        <v>2033</v>
      </c>
      <c r="B546" s="193" t="s">
        <v>0</v>
      </c>
      <c r="C546" s="193" t="s">
        <v>31</v>
      </c>
      <c r="D546" s="193" t="s">
        <v>21</v>
      </c>
      <c r="E546" s="194">
        <v>39285000</v>
      </c>
    </row>
    <row r="547" spans="1:5" x14ac:dyDescent="0.35">
      <c r="A547" s="195">
        <v>2033</v>
      </c>
      <c r="B547" s="196" t="s">
        <v>0</v>
      </c>
      <c r="C547" s="196" t="s">
        <v>30</v>
      </c>
      <c r="D547" s="196" t="s">
        <v>1</v>
      </c>
      <c r="E547" s="197">
        <v>7735000</v>
      </c>
    </row>
    <row r="548" spans="1:5" x14ac:dyDescent="0.35">
      <c r="A548" s="192">
        <v>2033</v>
      </c>
      <c r="B548" s="193" t="s">
        <v>0</v>
      </c>
      <c r="C548" s="193" t="s">
        <v>28</v>
      </c>
      <c r="D548" s="193" t="s">
        <v>23</v>
      </c>
      <c r="E548" s="194">
        <v>48502000</v>
      </c>
    </row>
    <row r="549" spans="1:5" x14ac:dyDescent="0.35">
      <c r="A549" s="195">
        <v>2033</v>
      </c>
      <c r="B549" s="196" t="s">
        <v>0</v>
      </c>
      <c r="C549" s="196" t="s">
        <v>30</v>
      </c>
      <c r="D549" s="196" t="s">
        <v>13</v>
      </c>
      <c r="E549" s="197">
        <v>33428000</v>
      </c>
    </row>
    <row r="550" spans="1:5" x14ac:dyDescent="0.35">
      <c r="A550" s="192">
        <v>2033</v>
      </c>
      <c r="B550" s="193" t="s">
        <v>0</v>
      </c>
      <c r="C550" s="193" t="s">
        <v>31</v>
      </c>
      <c r="D550" s="193" t="s">
        <v>17</v>
      </c>
      <c r="E550" s="194">
        <v>54199000</v>
      </c>
    </row>
    <row r="551" spans="1:5" x14ac:dyDescent="0.35">
      <c r="A551" s="195">
        <v>2033</v>
      </c>
      <c r="B551" s="196" t="s">
        <v>0</v>
      </c>
      <c r="C551" s="196" t="s">
        <v>32</v>
      </c>
      <c r="D551" s="196" t="s">
        <v>26</v>
      </c>
      <c r="E551" s="197">
        <v>16981000</v>
      </c>
    </row>
    <row r="552" spans="1:5" x14ac:dyDescent="0.35">
      <c r="A552" s="192">
        <v>2033</v>
      </c>
      <c r="B552" s="193" t="s">
        <v>0</v>
      </c>
      <c r="C552" s="193" t="s">
        <v>29</v>
      </c>
      <c r="D552" s="193" t="s">
        <v>15</v>
      </c>
      <c r="E552" s="194">
        <v>33150000</v>
      </c>
    </row>
    <row r="553" spans="1:5" x14ac:dyDescent="0.35">
      <c r="A553" s="195">
        <v>2033</v>
      </c>
      <c r="B553" s="196" t="s">
        <v>0</v>
      </c>
      <c r="C553" s="196" t="s">
        <v>32</v>
      </c>
      <c r="D553" s="196" t="s">
        <v>25</v>
      </c>
      <c r="E553" s="197">
        <v>38577000</v>
      </c>
    </row>
    <row r="554" spans="1:5" x14ac:dyDescent="0.35">
      <c r="A554" s="192">
        <v>2034</v>
      </c>
      <c r="B554" s="193" t="s">
        <v>0</v>
      </c>
      <c r="C554" s="193" t="s">
        <v>28</v>
      </c>
      <c r="D554" s="193" t="s">
        <v>22</v>
      </c>
      <c r="E554" s="194">
        <v>44215000</v>
      </c>
    </row>
    <row r="555" spans="1:5" x14ac:dyDescent="0.35">
      <c r="A555" s="195">
        <v>2034</v>
      </c>
      <c r="B555" s="196" t="s">
        <v>0</v>
      </c>
      <c r="C555" s="196" t="s">
        <v>30</v>
      </c>
      <c r="D555" s="196" t="s">
        <v>14</v>
      </c>
      <c r="E555" s="197">
        <v>14874000</v>
      </c>
    </row>
    <row r="556" spans="1:5" x14ac:dyDescent="0.35">
      <c r="A556" s="192">
        <v>2034</v>
      </c>
      <c r="B556" s="193" t="s">
        <v>0</v>
      </c>
      <c r="C556" s="193" t="s">
        <v>29</v>
      </c>
      <c r="D556" s="193" t="s">
        <v>5</v>
      </c>
      <c r="E556" s="194">
        <v>135163000</v>
      </c>
    </row>
    <row r="557" spans="1:5" x14ac:dyDescent="0.35">
      <c r="A557" s="195">
        <v>2034</v>
      </c>
      <c r="B557" s="196" t="s">
        <v>0</v>
      </c>
      <c r="C557" s="196" t="s">
        <v>31</v>
      </c>
      <c r="D557" s="196" t="s">
        <v>21</v>
      </c>
      <c r="E557" s="197">
        <v>39337000</v>
      </c>
    </row>
    <row r="558" spans="1:5" x14ac:dyDescent="0.35">
      <c r="A558" s="192">
        <v>2034</v>
      </c>
      <c r="B558" s="193" t="s">
        <v>0</v>
      </c>
      <c r="C558" s="193" t="s">
        <v>30</v>
      </c>
      <c r="D558" s="193" t="s">
        <v>12</v>
      </c>
      <c r="E558" s="194">
        <v>25606000</v>
      </c>
    </row>
    <row r="559" spans="1:5" x14ac:dyDescent="0.35">
      <c r="A559" s="195">
        <v>2034</v>
      </c>
      <c r="B559" s="196" t="s">
        <v>0</v>
      </c>
      <c r="C559" s="196" t="s">
        <v>31</v>
      </c>
      <c r="D559" s="196" t="s">
        <v>17</v>
      </c>
      <c r="E559" s="197">
        <v>54215000</v>
      </c>
    </row>
    <row r="560" spans="1:5" x14ac:dyDescent="0.35">
      <c r="A560" s="192">
        <v>2034</v>
      </c>
      <c r="B560" s="193" t="s">
        <v>0</v>
      </c>
      <c r="C560" s="193" t="s">
        <v>32</v>
      </c>
      <c r="D560" s="193" t="s">
        <v>26</v>
      </c>
      <c r="E560" s="194">
        <v>17084000</v>
      </c>
    </row>
    <row r="561" spans="1:5" x14ac:dyDescent="0.35">
      <c r="A561" s="195">
        <v>2034</v>
      </c>
      <c r="B561" s="196" t="s">
        <v>0</v>
      </c>
      <c r="C561" s="196" t="s">
        <v>31</v>
      </c>
      <c r="D561" s="196" t="s">
        <v>20</v>
      </c>
      <c r="E561" s="197">
        <v>80150000</v>
      </c>
    </row>
    <row r="562" spans="1:5" x14ac:dyDescent="0.35">
      <c r="A562" s="192">
        <v>2034</v>
      </c>
      <c r="B562" s="193" t="s">
        <v>0</v>
      </c>
      <c r="C562" s="193" t="s">
        <v>30</v>
      </c>
      <c r="D562" s="193" t="s">
        <v>1</v>
      </c>
      <c r="E562" s="194">
        <v>7750000</v>
      </c>
    </row>
    <row r="563" spans="1:5" x14ac:dyDescent="0.35">
      <c r="A563" s="195">
        <v>2034</v>
      </c>
      <c r="B563" s="196" t="s">
        <v>0</v>
      </c>
      <c r="C563" s="196" t="s">
        <v>30</v>
      </c>
      <c r="D563" s="196" t="s">
        <v>8</v>
      </c>
      <c r="E563" s="197">
        <v>88936000</v>
      </c>
    </row>
    <row r="564" spans="1:5" x14ac:dyDescent="0.35">
      <c r="A564" s="192">
        <v>2034</v>
      </c>
      <c r="B564" s="193" t="s">
        <v>0</v>
      </c>
      <c r="C564" s="193" t="s">
        <v>28</v>
      </c>
      <c r="D564" s="193" t="s">
        <v>7</v>
      </c>
      <c r="E564" s="194">
        <v>144934000</v>
      </c>
    </row>
    <row r="565" spans="1:5" x14ac:dyDescent="0.35">
      <c r="A565" s="195">
        <v>2034</v>
      </c>
      <c r="B565" s="196" t="s">
        <v>0</v>
      </c>
      <c r="C565" s="196" t="s">
        <v>29</v>
      </c>
      <c r="D565" s="196" t="s">
        <v>6</v>
      </c>
      <c r="E565" s="197">
        <v>95993000</v>
      </c>
    </row>
    <row r="566" spans="1:5" x14ac:dyDescent="0.35">
      <c r="A566" s="192">
        <v>2034</v>
      </c>
      <c r="B566" s="193" t="s">
        <v>0</v>
      </c>
      <c r="C566" s="193" t="s">
        <v>31</v>
      </c>
      <c r="D566" s="193" t="s">
        <v>19</v>
      </c>
      <c r="E566" s="194">
        <v>36826000</v>
      </c>
    </row>
    <row r="567" spans="1:5" x14ac:dyDescent="0.35">
      <c r="A567" s="195">
        <v>2034</v>
      </c>
      <c r="B567" s="196" t="s">
        <v>0</v>
      </c>
      <c r="C567" s="196" t="s">
        <v>31</v>
      </c>
      <c r="D567" s="196" t="s">
        <v>18</v>
      </c>
      <c r="E567" s="197">
        <v>71321000</v>
      </c>
    </row>
    <row r="568" spans="1:5" x14ac:dyDescent="0.35">
      <c r="A568" s="192">
        <v>2034</v>
      </c>
      <c r="B568" s="193" t="s">
        <v>0</v>
      </c>
      <c r="C568" s="193" t="s">
        <v>28</v>
      </c>
      <c r="D568" s="193" t="s">
        <v>162</v>
      </c>
      <c r="E568" s="194">
        <v>747000</v>
      </c>
    </row>
    <row r="569" spans="1:5" x14ac:dyDescent="0.35">
      <c r="A569" s="195">
        <v>2034</v>
      </c>
      <c r="B569" s="196" t="s">
        <v>0</v>
      </c>
      <c r="C569" s="196" t="s">
        <v>30</v>
      </c>
      <c r="D569" s="196" t="s">
        <v>4</v>
      </c>
      <c r="E569" s="197">
        <v>255594000</v>
      </c>
    </row>
    <row r="570" spans="1:5" x14ac:dyDescent="0.35">
      <c r="A570" s="192">
        <v>2034</v>
      </c>
      <c r="B570" s="193" t="s">
        <v>0</v>
      </c>
      <c r="C570" s="193" t="s">
        <v>30</v>
      </c>
      <c r="D570" s="193" t="s">
        <v>3</v>
      </c>
      <c r="E570" s="194">
        <v>12757000</v>
      </c>
    </row>
    <row r="571" spans="1:5" x14ac:dyDescent="0.35">
      <c r="A571" s="195">
        <v>2034</v>
      </c>
      <c r="B571" s="196" t="s">
        <v>0</v>
      </c>
      <c r="C571" s="196" t="s">
        <v>32</v>
      </c>
      <c r="D571" s="196" t="s">
        <v>25</v>
      </c>
      <c r="E571" s="197">
        <v>38818000</v>
      </c>
    </row>
    <row r="572" spans="1:5" x14ac:dyDescent="0.35">
      <c r="A572" s="192">
        <v>2034</v>
      </c>
      <c r="B572" s="193" t="s">
        <v>0</v>
      </c>
      <c r="C572" s="193" t="s">
        <v>29</v>
      </c>
      <c r="D572" s="193" t="s">
        <v>9</v>
      </c>
      <c r="E572" s="194">
        <v>82696000</v>
      </c>
    </row>
    <row r="573" spans="1:5" x14ac:dyDescent="0.35">
      <c r="A573" s="195">
        <v>2034</v>
      </c>
      <c r="B573" s="196" t="s">
        <v>0</v>
      </c>
      <c r="C573" s="196" t="s">
        <v>30</v>
      </c>
      <c r="D573" s="196" t="s">
        <v>2</v>
      </c>
      <c r="E573" s="197">
        <v>33722000</v>
      </c>
    </row>
    <row r="574" spans="1:5" x14ac:dyDescent="0.35">
      <c r="A574" s="192">
        <v>2034</v>
      </c>
      <c r="B574" s="193" t="s">
        <v>0</v>
      </c>
      <c r="C574" s="193" t="s">
        <v>29</v>
      </c>
      <c r="D574" s="193" t="s">
        <v>15</v>
      </c>
      <c r="E574" s="194">
        <v>33423000</v>
      </c>
    </row>
    <row r="575" spans="1:5" x14ac:dyDescent="0.35">
      <c r="A575" s="195">
        <v>2034</v>
      </c>
      <c r="B575" s="196" t="s">
        <v>0</v>
      </c>
      <c r="C575" s="196" t="s">
        <v>29</v>
      </c>
      <c r="D575" s="196" t="s">
        <v>16</v>
      </c>
      <c r="E575" s="197">
        <v>1649000</v>
      </c>
    </row>
    <row r="576" spans="1:5" x14ac:dyDescent="0.35">
      <c r="A576" s="192">
        <v>2034</v>
      </c>
      <c r="B576" s="193" t="s">
        <v>0</v>
      </c>
      <c r="C576" s="193" t="s">
        <v>30</v>
      </c>
      <c r="D576" s="193" t="s">
        <v>13</v>
      </c>
      <c r="E576" s="194">
        <v>33733000</v>
      </c>
    </row>
    <row r="577" spans="1:5" x14ac:dyDescent="0.35">
      <c r="A577" s="195">
        <v>2034</v>
      </c>
      <c r="B577" s="196" t="s">
        <v>0</v>
      </c>
      <c r="C577" s="196" t="s">
        <v>28</v>
      </c>
      <c r="D577" s="196" t="s">
        <v>24</v>
      </c>
      <c r="E577" s="197">
        <v>102562000</v>
      </c>
    </row>
    <row r="578" spans="1:5" x14ac:dyDescent="0.35">
      <c r="A578" s="192">
        <v>2034</v>
      </c>
      <c r="B578" s="193" t="s">
        <v>0</v>
      </c>
      <c r="C578" s="193" t="s">
        <v>28</v>
      </c>
      <c r="D578" s="193" t="s">
        <v>23</v>
      </c>
      <c r="E578" s="194">
        <v>48656000</v>
      </c>
    </row>
    <row r="579" spans="1:5" x14ac:dyDescent="0.35">
      <c r="A579" s="195">
        <v>2035</v>
      </c>
      <c r="B579" s="196" t="s">
        <v>0</v>
      </c>
      <c r="C579" s="196" t="s">
        <v>30</v>
      </c>
      <c r="D579" s="196" t="s">
        <v>14</v>
      </c>
      <c r="E579" s="197">
        <v>14953000</v>
      </c>
    </row>
    <row r="580" spans="1:5" x14ac:dyDescent="0.35">
      <c r="A580" s="192">
        <v>2035</v>
      </c>
      <c r="B580" s="193" t="s">
        <v>0</v>
      </c>
      <c r="C580" s="193" t="s">
        <v>32</v>
      </c>
      <c r="D580" s="193" t="s">
        <v>26</v>
      </c>
      <c r="E580" s="194">
        <v>17186000</v>
      </c>
    </row>
    <row r="581" spans="1:5" x14ac:dyDescent="0.35">
      <c r="A581" s="195">
        <v>2035</v>
      </c>
      <c r="B581" s="196" t="s">
        <v>0</v>
      </c>
      <c r="C581" s="196" t="s">
        <v>31</v>
      </c>
      <c r="D581" s="196" t="s">
        <v>20</v>
      </c>
      <c r="E581" s="197">
        <v>80191000</v>
      </c>
    </row>
    <row r="582" spans="1:5" x14ac:dyDescent="0.35">
      <c r="A582" s="192">
        <v>2035</v>
      </c>
      <c r="B582" s="193" t="s">
        <v>0</v>
      </c>
      <c r="C582" s="193" t="s">
        <v>30</v>
      </c>
      <c r="D582" s="193" t="s">
        <v>12</v>
      </c>
      <c r="E582" s="194">
        <v>26013000</v>
      </c>
    </row>
    <row r="583" spans="1:5" x14ac:dyDescent="0.35">
      <c r="A583" s="195">
        <v>2035</v>
      </c>
      <c r="B583" s="196" t="s">
        <v>0</v>
      </c>
      <c r="C583" s="196" t="s">
        <v>28</v>
      </c>
      <c r="D583" s="196" t="s">
        <v>23</v>
      </c>
      <c r="E583" s="197">
        <v>48808000</v>
      </c>
    </row>
    <row r="584" spans="1:5" x14ac:dyDescent="0.35">
      <c r="A584" s="192">
        <v>2035</v>
      </c>
      <c r="B584" s="193" t="s">
        <v>0</v>
      </c>
      <c r="C584" s="193" t="s">
        <v>30</v>
      </c>
      <c r="D584" s="193" t="s">
        <v>2</v>
      </c>
      <c r="E584" s="194">
        <v>33844000</v>
      </c>
    </row>
    <row r="585" spans="1:5" x14ac:dyDescent="0.35">
      <c r="A585" s="195">
        <v>2035</v>
      </c>
      <c r="B585" s="196" t="s">
        <v>0</v>
      </c>
      <c r="C585" s="196" t="s">
        <v>28</v>
      </c>
      <c r="D585" s="196" t="s">
        <v>162</v>
      </c>
      <c r="E585" s="197">
        <v>752000</v>
      </c>
    </row>
    <row r="586" spans="1:5" x14ac:dyDescent="0.35">
      <c r="A586" s="192">
        <v>2035</v>
      </c>
      <c r="B586" s="193" t="s">
        <v>0</v>
      </c>
      <c r="C586" s="193" t="s">
        <v>29</v>
      </c>
      <c r="D586" s="193" t="s">
        <v>15</v>
      </c>
      <c r="E586" s="194">
        <v>33695000</v>
      </c>
    </row>
    <row r="587" spans="1:5" x14ac:dyDescent="0.35">
      <c r="A587" s="195">
        <v>2035</v>
      </c>
      <c r="B587" s="196" t="s">
        <v>0</v>
      </c>
      <c r="C587" s="196" t="s">
        <v>29</v>
      </c>
      <c r="D587" s="196" t="s">
        <v>16</v>
      </c>
      <c r="E587" s="197">
        <v>1654000</v>
      </c>
    </row>
    <row r="588" spans="1:5" x14ac:dyDescent="0.35">
      <c r="A588" s="192">
        <v>2035</v>
      </c>
      <c r="B588" s="193" t="s">
        <v>0</v>
      </c>
      <c r="C588" s="193" t="s">
        <v>28</v>
      </c>
      <c r="D588" s="193" t="s">
        <v>22</v>
      </c>
      <c r="E588" s="194">
        <v>44604000</v>
      </c>
    </row>
    <row r="589" spans="1:5" x14ac:dyDescent="0.35">
      <c r="A589" s="195">
        <v>2035</v>
      </c>
      <c r="B589" s="196" t="s">
        <v>0</v>
      </c>
      <c r="C589" s="196" t="s">
        <v>29</v>
      </c>
      <c r="D589" s="196" t="s">
        <v>6</v>
      </c>
      <c r="E589" s="197">
        <v>96743000</v>
      </c>
    </row>
    <row r="590" spans="1:5" x14ac:dyDescent="0.35">
      <c r="A590" s="192">
        <v>2035</v>
      </c>
      <c r="B590" s="193" t="s">
        <v>0</v>
      </c>
      <c r="C590" s="193" t="s">
        <v>30</v>
      </c>
      <c r="D590" s="193" t="s">
        <v>1</v>
      </c>
      <c r="E590" s="194">
        <v>7764000</v>
      </c>
    </row>
    <row r="591" spans="1:5" x14ac:dyDescent="0.35">
      <c r="A591" s="195">
        <v>2035</v>
      </c>
      <c r="B591" s="196" t="s">
        <v>0</v>
      </c>
      <c r="C591" s="196" t="s">
        <v>30</v>
      </c>
      <c r="D591" s="196" t="s">
        <v>13</v>
      </c>
      <c r="E591" s="197">
        <v>34037000</v>
      </c>
    </row>
    <row r="592" spans="1:5" x14ac:dyDescent="0.35">
      <c r="A592" s="192">
        <v>2035</v>
      </c>
      <c r="B592" s="193" t="s">
        <v>0</v>
      </c>
      <c r="C592" s="193" t="s">
        <v>30</v>
      </c>
      <c r="D592" s="193" t="s">
        <v>3</v>
      </c>
      <c r="E592" s="194">
        <v>12847000</v>
      </c>
    </row>
    <row r="593" spans="1:5" x14ac:dyDescent="0.35">
      <c r="A593" s="195">
        <v>2035</v>
      </c>
      <c r="B593" s="196" t="s">
        <v>0</v>
      </c>
      <c r="C593" s="196" t="s">
        <v>29</v>
      </c>
      <c r="D593" s="196" t="s">
        <v>5</v>
      </c>
      <c r="E593" s="197">
        <v>135825000</v>
      </c>
    </row>
    <row r="594" spans="1:5" x14ac:dyDescent="0.35">
      <c r="A594" s="192">
        <v>2035</v>
      </c>
      <c r="B594" s="193" t="s">
        <v>0</v>
      </c>
      <c r="C594" s="193" t="s">
        <v>28</v>
      </c>
      <c r="D594" s="193" t="s">
        <v>7</v>
      </c>
      <c r="E594" s="194">
        <v>146441000</v>
      </c>
    </row>
    <row r="595" spans="1:5" x14ac:dyDescent="0.35">
      <c r="A595" s="195">
        <v>2035</v>
      </c>
      <c r="B595" s="196" t="s">
        <v>0</v>
      </c>
      <c r="C595" s="196" t="s">
        <v>31</v>
      </c>
      <c r="D595" s="196" t="s">
        <v>18</v>
      </c>
      <c r="E595" s="197">
        <v>71581000</v>
      </c>
    </row>
    <row r="596" spans="1:5" x14ac:dyDescent="0.35">
      <c r="A596" s="192">
        <v>2035</v>
      </c>
      <c r="B596" s="193" t="s">
        <v>0</v>
      </c>
      <c r="C596" s="193" t="s">
        <v>28</v>
      </c>
      <c r="D596" s="193" t="s">
        <v>24</v>
      </c>
      <c r="E596" s="194">
        <v>102715000</v>
      </c>
    </row>
    <row r="597" spans="1:5" x14ac:dyDescent="0.35">
      <c r="A597" s="195">
        <v>2035</v>
      </c>
      <c r="B597" s="196" t="s">
        <v>0</v>
      </c>
      <c r="C597" s="196" t="s">
        <v>30</v>
      </c>
      <c r="D597" s="196" t="s">
        <v>8</v>
      </c>
      <c r="E597" s="197">
        <v>89609000</v>
      </c>
    </row>
    <row r="598" spans="1:5" x14ac:dyDescent="0.35">
      <c r="A598" s="192">
        <v>2035</v>
      </c>
      <c r="B598" s="193" t="s">
        <v>0</v>
      </c>
      <c r="C598" s="193" t="s">
        <v>31</v>
      </c>
      <c r="D598" s="193" t="s">
        <v>19</v>
      </c>
      <c r="E598" s="194">
        <v>36877000</v>
      </c>
    </row>
    <row r="599" spans="1:5" x14ac:dyDescent="0.35">
      <c r="A599" s="195">
        <v>2035</v>
      </c>
      <c r="B599" s="196" t="s">
        <v>0</v>
      </c>
      <c r="C599" s="196" t="s">
        <v>30</v>
      </c>
      <c r="D599" s="196" t="s">
        <v>4</v>
      </c>
      <c r="E599" s="197">
        <v>256999000</v>
      </c>
    </row>
    <row r="600" spans="1:5" x14ac:dyDescent="0.35">
      <c r="A600" s="192">
        <v>2035</v>
      </c>
      <c r="B600" s="193" t="s">
        <v>0</v>
      </c>
      <c r="C600" s="193" t="s">
        <v>31</v>
      </c>
      <c r="D600" s="193" t="s">
        <v>17</v>
      </c>
      <c r="E600" s="194">
        <v>54230000</v>
      </c>
    </row>
    <row r="601" spans="1:5" x14ac:dyDescent="0.35">
      <c r="A601" s="195">
        <v>2035</v>
      </c>
      <c r="B601" s="196" t="s">
        <v>0</v>
      </c>
      <c r="C601" s="196" t="s">
        <v>29</v>
      </c>
      <c r="D601" s="196" t="s">
        <v>9</v>
      </c>
      <c r="E601" s="197">
        <v>83644000</v>
      </c>
    </row>
    <row r="602" spans="1:5" x14ac:dyDescent="0.35">
      <c r="A602" s="192">
        <v>2035</v>
      </c>
      <c r="B602" s="193" t="s">
        <v>0</v>
      </c>
      <c r="C602" s="193" t="s">
        <v>31</v>
      </c>
      <c r="D602" s="193" t="s">
        <v>21</v>
      </c>
      <c r="E602" s="194">
        <v>39389000</v>
      </c>
    </row>
    <row r="603" spans="1:5" x14ac:dyDescent="0.35">
      <c r="A603" s="195">
        <v>2035</v>
      </c>
      <c r="B603" s="196" t="s">
        <v>0</v>
      </c>
      <c r="C603" s="196" t="s">
        <v>32</v>
      </c>
      <c r="D603" s="196" t="s">
        <v>25</v>
      </c>
      <c r="E603" s="197">
        <v>39058000</v>
      </c>
    </row>
    <row r="604" spans="1:5" x14ac:dyDescent="0.35">
      <c r="A604" s="192">
        <v>2036</v>
      </c>
      <c r="B604" s="193" t="s">
        <v>0</v>
      </c>
      <c r="C604" s="193" t="s">
        <v>28</v>
      </c>
      <c r="D604" s="193" t="s">
        <v>24</v>
      </c>
      <c r="E604" s="194">
        <v>102868000</v>
      </c>
    </row>
    <row r="605" spans="1:5" x14ac:dyDescent="0.35">
      <c r="A605" s="195">
        <v>2036</v>
      </c>
      <c r="B605" s="196" t="s">
        <v>0</v>
      </c>
      <c r="C605" s="196" t="s">
        <v>31</v>
      </c>
      <c r="D605" s="196" t="s">
        <v>19</v>
      </c>
      <c r="E605" s="197">
        <v>36927000</v>
      </c>
    </row>
    <row r="606" spans="1:5" x14ac:dyDescent="0.35">
      <c r="A606" s="192">
        <v>2036</v>
      </c>
      <c r="B606" s="193" t="s">
        <v>0</v>
      </c>
      <c r="C606" s="193" t="s">
        <v>28</v>
      </c>
      <c r="D606" s="193" t="s">
        <v>22</v>
      </c>
      <c r="E606" s="194">
        <v>44993000</v>
      </c>
    </row>
    <row r="607" spans="1:5" x14ac:dyDescent="0.35">
      <c r="A607" s="195">
        <v>2036</v>
      </c>
      <c r="B607" s="196" t="s">
        <v>0</v>
      </c>
      <c r="C607" s="196" t="s">
        <v>30</v>
      </c>
      <c r="D607" s="196" t="s">
        <v>3</v>
      </c>
      <c r="E607" s="197">
        <v>12937000</v>
      </c>
    </row>
    <row r="608" spans="1:5" x14ac:dyDescent="0.35">
      <c r="A608" s="192">
        <v>2036</v>
      </c>
      <c r="B608" s="193" t="s">
        <v>0</v>
      </c>
      <c r="C608" s="193" t="s">
        <v>28</v>
      </c>
      <c r="D608" s="193" t="s">
        <v>23</v>
      </c>
      <c r="E608" s="194">
        <v>48962000</v>
      </c>
    </row>
    <row r="609" spans="1:5" x14ac:dyDescent="0.35">
      <c r="A609" s="195">
        <v>2036</v>
      </c>
      <c r="B609" s="196" t="s">
        <v>0</v>
      </c>
      <c r="C609" s="196" t="s">
        <v>28</v>
      </c>
      <c r="D609" s="196" t="s">
        <v>162</v>
      </c>
      <c r="E609" s="197">
        <v>756000</v>
      </c>
    </row>
    <row r="610" spans="1:5" x14ac:dyDescent="0.35">
      <c r="A610" s="192">
        <v>2036</v>
      </c>
      <c r="B610" s="193" t="s">
        <v>0</v>
      </c>
      <c r="C610" s="193" t="s">
        <v>32</v>
      </c>
      <c r="D610" s="193" t="s">
        <v>25</v>
      </c>
      <c r="E610" s="194">
        <v>39299000</v>
      </c>
    </row>
    <row r="611" spans="1:5" x14ac:dyDescent="0.35">
      <c r="A611" s="195">
        <v>2036</v>
      </c>
      <c r="B611" s="196" t="s">
        <v>0</v>
      </c>
      <c r="C611" s="196" t="s">
        <v>31</v>
      </c>
      <c r="D611" s="196" t="s">
        <v>18</v>
      </c>
      <c r="E611" s="197">
        <v>71840000</v>
      </c>
    </row>
    <row r="612" spans="1:5" x14ac:dyDescent="0.35">
      <c r="A612" s="192">
        <v>2036</v>
      </c>
      <c r="B612" s="193" t="s">
        <v>0</v>
      </c>
      <c r="C612" s="193" t="s">
        <v>30</v>
      </c>
      <c r="D612" s="193" t="s">
        <v>13</v>
      </c>
      <c r="E612" s="194">
        <v>34342000</v>
      </c>
    </row>
    <row r="613" spans="1:5" x14ac:dyDescent="0.35">
      <c r="A613" s="195">
        <v>2036</v>
      </c>
      <c r="B613" s="196" t="s">
        <v>0</v>
      </c>
      <c r="C613" s="196" t="s">
        <v>28</v>
      </c>
      <c r="D613" s="196" t="s">
        <v>7</v>
      </c>
      <c r="E613" s="197">
        <v>147948000</v>
      </c>
    </row>
    <row r="614" spans="1:5" x14ac:dyDescent="0.35">
      <c r="A614" s="192">
        <v>2036</v>
      </c>
      <c r="B614" s="193" t="s">
        <v>0</v>
      </c>
      <c r="C614" s="193" t="s">
        <v>30</v>
      </c>
      <c r="D614" s="193" t="s">
        <v>8</v>
      </c>
      <c r="E614" s="194">
        <v>90282000</v>
      </c>
    </row>
    <row r="615" spans="1:5" x14ac:dyDescent="0.35">
      <c r="A615" s="195">
        <v>2036</v>
      </c>
      <c r="B615" s="196" t="s">
        <v>0</v>
      </c>
      <c r="C615" s="196" t="s">
        <v>29</v>
      </c>
      <c r="D615" s="196" t="s">
        <v>9</v>
      </c>
      <c r="E615" s="197">
        <v>84592000</v>
      </c>
    </row>
    <row r="616" spans="1:5" x14ac:dyDescent="0.35">
      <c r="A616" s="192">
        <v>2036</v>
      </c>
      <c r="B616" s="193" t="s">
        <v>0</v>
      </c>
      <c r="C616" s="193" t="s">
        <v>29</v>
      </c>
      <c r="D616" s="193" t="s">
        <v>5</v>
      </c>
      <c r="E616" s="194">
        <v>136488000</v>
      </c>
    </row>
    <row r="617" spans="1:5" x14ac:dyDescent="0.35">
      <c r="A617" s="195">
        <v>2036</v>
      </c>
      <c r="B617" s="196" t="s">
        <v>0</v>
      </c>
      <c r="C617" s="196" t="s">
        <v>29</v>
      </c>
      <c r="D617" s="196" t="s">
        <v>6</v>
      </c>
      <c r="E617" s="197">
        <v>97492000</v>
      </c>
    </row>
    <row r="618" spans="1:5" x14ac:dyDescent="0.35">
      <c r="A618" s="192">
        <v>2036</v>
      </c>
      <c r="B618" s="193" t="s">
        <v>0</v>
      </c>
      <c r="C618" s="193" t="s">
        <v>31</v>
      </c>
      <c r="D618" s="193" t="s">
        <v>20</v>
      </c>
      <c r="E618" s="194">
        <v>80233000</v>
      </c>
    </row>
    <row r="619" spans="1:5" x14ac:dyDescent="0.35">
      <c r="A619" s="195">
        <v>2036</v>
      </c>
      <c r="B619" s="196" t="s">
        <v>0</v>
      </c>
      <c r="C619" s="196" t="s">
        <v>29</v>
      </c>
      <c r="D619" s="196" t="s">
        <v>15</v>
      </c>
      <c r="E619" s="197">
        <v>33967000</v>
      </c>
    </row>
    <row r="620" spans="1:5" x14ac:dyDescent="0.35">
      <c r="A620" s="192">
        <v>2036</v>
      </c>
      <c r="B620" s="193" t="s">
        <v>0</v>
      </c>
      <c r="C620" s="193" t="s">
        <v>30</v>
      </c>
      <c r="D620" s="193" t="s">
        <v>12</v>
      </c>
      <c r="E620" s="194">
        <v>26421000</v>
      </c>
    </row>
    <row r="621" spans="1:5" x14ac:dyDescent="0.35">
      <c r="A621" s="195">
        <v>2036</v>
      </c>
      <c r="B621" s="196" t="s">
        <v>0</v>
      </c>
      <c r="C621" s="196" t="s">
        <v>31</v>
      </c>
      <c r="D621" s="196" t="s">
        <v>21</v>
      </c>
      <c r="E621" s="197">
        <v>39441000</v>
      </c>
    </row>
    <row r="622" spans="1:5" x14ac:dyDescent="0.35">
      <c r="A622" s="192">
        <v>2036</v>
      </c>
      <c r="B622" s="193" t="s">
        <v>0</v>
      </c>
      <c r="C622" s="193" t="s">
        <v>32</v>
      </c>
      <c r="D622" s="193" t="s">
        <v>26</v>
      </c>
      <c r="E622" s="194">
        <v>17288000</v>
      </c>
    </row>
    <row r="623" spans="1:5" x14ac:dyDescent="0.35">
      <c r="A623" s="195">
        <v>2036</v>
      </c>
      <c r="B623" s="196" t="s">
        <v>0</v>
      </c>
      <c r="C623" s="196" t="s">
        <v>31</v>
      </c>
      <c r="D623" s="196" t="s">
        <v>17</v>
      </c>
      <c r="E623" s="197">
        <v>54245000</v>
      </c>
    </row>
    <row r="624" spans="1:5" x14ac:dyDescent="0.35">
      <c r="A624" s="192">
        <v>2036</v>
      </c>
      <c r="B624" s="193" t="s">
        <v>0</v>
      </c>
      <c r="C624" s="193" t="s">
        <v>30</v>
      </c>
      <c r="D624" s="193" t="s">
        <v>14</v>
      </c>
      <c r="E624" s="194">
        <v>15030000</v>
      </c>
    </row>
    <row r="625" spans="1:5" x14ac:dyDescent="0.35">
      <c r="A625" s="195">
        <v>2036</v>
      </c>
      <c r="B625" s="196" t="s">
        <v>0</v>
      </c>
      <c r="C625" s="196" t="s">
        <v>30</v>
      </c>
      <c r="D625" s="196" t="s">
        <v>2</v>
      </c>
      <c r="E625" s="197">
        <v>33967000</v>
      </c>
    </row>
    <row r="626" spans="1:5" x14ac:dyDescent="0.35">
      <c r="A626" s="192">
        <v>2036</v>
      </c>
      <c r="B626" s="193" t="s">
        <v>0</v>
      </c>
      <c r="C626" s="193" t="s">
        <v>30</v>
      </c>
      <c r="D626" s="193" t="s">
        <v>1</v>
      </c>
      <c r="E626" s="194">
        <v>7779000</v>
      </c>
    </row>
    <row r="627" spans="1:5" x14ac:dyDescent="0.35">
      <c r="A627" s="195">
        <v>2036</v>
      </c>
      <c r="B627" s="196" t="s">
        <v>0</v>
      </c>
      <c r="C627" s="196" t="s">
        <v>29</v>
      </c>
      <c r="D627" s="196" t="s">
        <v>16</v>
      </c>
      <c r="E627" s="197">
        <v>1660000</v>
      </c>
    </row>
    <row r="628" spans="1:5" x14ac:dyDescent="0.35">
      <c r="A628" s="192">
        <v>2036</v>
      </c>
      <c r="B628" s="193" t="s">
        <v>0</v>
      </c>
      <c r="C628" s="193" t="s">
        <v>30</v>
      </c>
      <c r="D628" s="193" t="s">
        <v>4</v>
      </c>
      <c r="E628" s="194">
        <v>258405000</v>
      </c>
    </row>
    <row r="629" spans="1:5" x14ac:dyDescent="0.35">
      <c r="A629" s="195">
        <v>2037</v>
      </c>
      <c r="B629" s="196" t="s">
        <v>0</v>
      </c>
      <c r="C629" s="196" t="s">
        <v>29</v>
      </c>
      <c r="D629" s="196" t="s">
        <v>15</v>
      </c>
      <c r="E629" s="197">
        <v>34240000</v>
      </c>
    </row>
    <row r="630" spans="1:5" x14ac:dyDescent="0.35">
      <c r="A630" s="192">
        <v>2037</v>
      </c>
      <c r="B630" s="193" t="s">
        <v>0</v>
      </c>
      <c r="C630" s="193" t="s">
        <v>29</v>
      </c>
      <c r="D630" s="193" t="s">
        <v>9</v>
      </c>
      <c r="E630" s="194">
        <v>85541000</v>
      </c>
    </row>
    <row r="631" spans="1:5" x14ac:dyDescent="0.35">
      <c r="A631" s="195">
        <v>2037</v>
      </c>
      <c r="B631" s="196" t="s">
        <v>0</v>
      </c>
      <c r="C631" s="196" t="s">
        <v>30</v>
      </c>
      <c r="D631" s="196" t="s">
        <v>4</v>
      </c>
      <c r="E631" s="197">
        <v>259810000</v>
      </c>
    </row>
    <row r="632" spans="1:5" x14ac:dyDescent="0.35">
      <c r="A632" s="192">
        <v>2037</v>
      </c>
      <c r="B632" s="193" t="s">
        <v>0</v>
      </c>
      <c r="C632" s="193" t="s">
        <v>28</v>
      </c>
      <c r="D632" s="193" t="s">
        <v>22</v>
      </c>
      <c r="E632" s="194">
        <v>45382000</v>
      </c>
    </row>
    <row r="633" spans="1:5" x14ac:dyDescent="0.35">
      <c r="A633" s="195">
        <v>2037</v>
      </c>
      <c r="B633" s="196" t="s">
        <v>0</v>
      </c>
      <c r="C633" s="196" t="s">
        <v>30</v>
      </c>
      <c r="D633" s="196" t="s">
        <v>3</v>
      </c>
      <c r="E633" s="197">
        <v>13027000</v>
      </c>
    </row>
    <row r="634" spans="1:5" x14ac:dyDescent="0.35">
      <c r="A634" s="192">
        <v>2037</v>
      </c>
      <c r="B634" s="193" t="s">
        <v>0</v>
      </c>
      <c r="C634" s="193" t="s">
        <v>31</v>
      </c>
      <c r="D634" s="193" t="s">
        <v>17</v>
      </c>
      <c r="E634" s="194">
        <v>54261000</v>
      </c>
    </row>
    <row r="635" spans="1:5" x14ac:dyDescent="0.35">
      <c r="A635" s="195">
        <v>2037</v>
      </c>
      <c r="B635" s="196" t="s">
        <v>0</v>
      </c>
      <c r="C635" s="196" t="s">
        <v>31</v>
      </c>
      <c r="D635" s="196" t="s">
        <v>21</v>
      </c>
      <c r="E635" s="197">
        <v>39493000</v>
      </c>
    </row>
    <row r="636" spans="1:5" x14ac:dyDescent="0.35">
      <c r="A636" s="192">
        <v>2037</v>
      </c>
      <c r="B636" s="193" t="s">
        <v>0</v>
      </c>
      <c r="C636" s="193" t="s">
        <v>30</v>
      </c>
      <c r="D636" s="193" t="s">
        <v>1</v>
      </c>
      <c r="E636" s="194">
        <v>7794000</v>
      </c>
    </row>
    <row r="637" spans="1:5" x14ac:dyDescent="0.35">
      <c r="A637" s="195">
        <v>2037</v>
      </c>
      <c r="B637" s="196" t="s">
        <v>0</v>
      </c>
      <c r="C637" s="196" t="s">
        <v>30</v>
      </c>
      <c r="D637" s="196" t="s">
        <v>2</v>
      </c>
      <c r="E637" s="197">
        <v>34090000</v>
      </c>
    </row>
    <row r="638" spans="1:5" x14ac:dyDescent="0.35">
      <c r="A638" s="192">
        <v>2037</v>
      </c>
      <c r="B638" s="193" t="s">
        <v>0</v>
      </c>
      <c r="C638" s="193" t="s">
        <v>32</v>
      </c>
      <c r="D638" s="193" t="s">
        <v>25</v>
      </c>
      <c r="E638" s="194">
        <v>39539000</v>
      </c>
    </row>
    <row r="639" spans="1:5" x14ac:dyDescent="0.35">
      <c r="A639" s="195">
        <v>2037</v>
      </c>
      <c r="B639" s="196" t="s">
        <v>0</v>
      </c>
      <c r="C639" s="196" t="s">
        <v>28</v>
      </c>
      <c r="D639" s="196" t="s">
        <v>7</v>
      </c>
      <c r="E639" s="197">
        <v>149455000</v>
      </c>
    </row>
    <row r="640" spans="1:5" x14ac:dyDescent="0.35">
      <c r="A640" s="192">
        <v>2037</v>
      </c>
      <c r="B640" s="193" t="s">
        <v>0</v>
      </c>
      <c r="C640" s="193" t="s">
        <v>32</v>
      </c>
      <c r="D640" s="193" t="s">
        <v>26</v>
      </c>
      <c r="E640" s="194">
        <v>17390000</v>
      </c>
    </row>
    <row r="641" spans="1:5" x14ac:dyDescent="0.35">
      <c r="A641" s="195">
        <v>2037</v>
      </c>
      <c r="B641" s="196" t="s">
        <v>0</v>
      </c>
      <c r="C641" s="196" t="s">
        <v>31</v>
      </c>
      <c r="D641" s="196" t="s">
        <v>19</v>
      </c>
      <c r="E641" s="197">
        <v>36978000</v>
      </c>
    </row>
    <row r="642" spans="1:5" x14ac:dyDescent="0.35">
      <c r="A642" s="192">
        <v>2037</v>
      </c>
      <c r="B642" s="193" t="s">
        <v>0</v>
      </c>
      <c r="C642" s="193" t="s">
        <v>29</v>
      </c>
      <c r="D642" s="193" t="s">
        <v>5</v>
      </c>
      <c r="E642" s="194">
        <v>137150000</v>
      </c>
    </row>
    <row r="643" spans="1:5" x14ac:dyDescent="0.35">
      <c r="A643" s="195">
        <v>2037</v>
      </c>
      <c r="B643" s="196" t="s">
        <v>0</v>
      </c>
      <c r="C643" s="196" t="s">
        <v>28</v>
      </c>
      <c r="D643" s="196" t="s">
        <v>162</v>
      </c>
      <c r="E643" s="197">
        <v>761000</v>
      </c>
    </row>
    <row r="644" spans="1:5" x14ac:dyDescent="0.35">
      <c r="A644" s="192">
        <v>2037</v>
      </c>
      <c r="B644" s="193" t="s">
        <v>0</v>
      </c>
      <c r="C644" s="193" t="s">
        <v>30</v>
      </c>
      <c r="D644" s="193" t="s">
        <v>8</v>
      </c>
      <c r="E644" s="194">
        <v>90955000</v>
      </c>
    </row>
    <row r="645" spans="1:5" x14ac:dyDescent="0.35">
      <c r="A645" s="195">
        <v>2037</v>
      </c>
      <c r="B645" s="196" t="s">
        <v>0</v>
      </c>
      <c r="C645" s="196" t="s">
        <v>29</v>
      </c>
      <c r="D645" s="196" t="s">
        <v>16</v>
      </c>
      <c r="E645" s="197">
        <v>1666000</v>
      </c>
    </row>
    <row r="646" spans="1:5" x14ac:dyDescent="0.35">
      <c r="A646" s="192">
        <v>2037</v>
      </c>
      <c r="B646" s="193" t="s">
        <v>0</v>
      </c>
      <c r="C646" s="193" t="s">
        <v>31</v>
      </c>
      <c r="D646" s="193" t="s">
        <v>20</v>
      </c>
      <c r="E646" s="194">
        <v>80275000</v>
      </c>
    </row>
    <row r="647" spans="1:5" x14ac:dyDescent="0.35">
      <c r="A647" s="195">
        <v>2037</v>
      </c>
      <c r="B647" s="196" t="s">
        <v>0</v>
      </c>
      <c r="C647" s="196" t="s">
        <v>30</v>
      </c>
      <c r="D647" s="196" t="s">
        <v>12</v>
      </c>
      <c r="E647" s="197">
        <v>26829000</v>
      </c>
    </row>
    <row r="648" spans="1:5" x14ac:dyDescent="0.35">
      <c r="A648" s="192">
        <v>2037</v>
      </c>
      <c r="B648" s="193" t="s">
        <v>0</v>
      </c>
      <c r="C648" s="193" t="s">
        <v>28</v>
      </c>
      <c r="D648" s="193" t="s">
        <v>24</v>
      </c>
      <c r="E648" s="194">
        <v>103020000</v>
      </c>
    </row>
    <row r="649" spans="1:5" x14ac:dyDescent="0.35">
      <c r="A649" s="195">
        <v>2037</v>
      </c>
      <c r="B649" s="196" t="s">
        <v>0</v>
      </c>
      <c r="C649" s="196" t="s">
        <v>30</v>
      </c>
      <c r="D649" s="196" t="s">
        <v>14</v>
      </c>
      <c r="E649" s="197">
        <v>15108000</v>
      </c>
    </row>
    <row r="650" spans="1:5" x14ac:dyDescent="0.35">
      <c r="A650" s="192">
        <v>2037</v>
      </c>
      <c r="B650" s="193" t="s">
        <v>0</v>
      </c>
      <c r="C650" s="193" t="s">
        <v>30</v>
      </c>
      <c r="D650" s="193" t="s">
        <v>13</v>
      </c>
      <c r="E650" s="194">
        <v>34646000</v>
      </c>
    </row>
    <row r="651" spans="1:5" x14ac:dyDescent="0.35">
      <c r="A651" s="195">
        <v>2037</v>
      </c>
      <c r="B651" s="196" t="s">
        <v>0</v>
      </c>
      <c r="C651" s="196" t="s">
        <v>29</v>
      </c>
      <c r="D651" s="196" t="s">
        <v>6</v>
      </c>
      <c r="E651" s="197">
        <v>98242000</v>
      </c>
    </row>
    <row r="652" spans="1:5" x14ac:dyDescent="0.35">
      <c r="A652" s="192">
        <v>2037</v>
      </c>
      <c r="B652" s="193" t="s">
        <v>0</v>
      </c>
      <c r="C652" s="193" t="s">
        <v>28</v>
      </c>
      <c r="D652" s="193" t="s">
        <v>23</v>
      </c>
      <c r="E652" s="194">
        <v>49115000</v>
      </c>
    </row>
    <row r="653" spans="1:5" x14ac:dyDescent="0.35">
      <c r="A653" s="195">
        <v>2037</v>
      </c>
      <c r="B653" s="196" t="s">
        <v>0</v>
      </c>
      <c r="C653" s="196" t="s">
        <v>31</v>
      </c>
      <c r="D653" s="196" t="s">
        <v>18</v>
      </c>
      <c r="E653" s="197">
        <v>72099000</v>
      </c>
    </row>
    <row r="654" spans="1:5" x14ac:dyDescent="0.35">
      <c r="A654" s="192">
        <v>2038</v>
      </c>
      <c r="B654" s="193" t="s">
        <v>0</v>
      </c>
      <c r="C654" s="193" t="s">
        <v>30</v>
      </c>
      <c r="D654" s="193" t="s">
        <v>4</v>
      </c>
      <c r="E654" s="194">
        <v>261282720</v>
      </c>
    </row>
    <row r="655" spans="1:5" x14ac:dyDescent="0.35">
      <c r="A655" s="195">
        <v>2038</v>
      </c>
      <c r="B655" s="196" t="s">
        <v>0</v>
      </c>
      <c r="C655" s="196" t="s">
        <v>29</v>
      </c>
      <c r="D655" s="196" t="s">
        <v>16</v>
      </c>
      <c r="E655" s="197">
        <v>1675524</v>
      </c>
    </row>
    <row r="656" spans="1:5" x14ac:dyDescent="0.35">
      <c r="A656" s="192">
        <v>2038</v>
      </c>
      <c r="B656" s="193" t="s">
        <v>0</v>
      </c>
      <c r="C656" s="193" t="s">
        <v>29</v>
      </c>
      <c r="D656" s="193" t="s">
        <v>9</v>
      </c>
      <c r="E656" s="194">
        <v>86566369</v>
      </c>
    </row>
    <row r="657" spans="1:5" x14ac:dyDescent="0.35">
      <c r="A657" s="195">
        <v>2038</v>
      </c>
      <c r="B657" s="196" t="s">
        <v>0</v>
      </c>
      <c r="C657" s="196" t="s">
        <v>31</v>
      </c>
      <c r="D657" s="196" t="s">
        <v>21</v>
      </c>
      <c r="E657" s="197">
        <v>39582700</v>
      </c>
    </row>
    <row r="658" spans="1:5" x14ac:dyDescent="0.35">
      <c r="A658" s="192">
        <v>2038</v>
      </c>
      <c r="B658" s="193" t="s">
        <v>0</v>
      </c>
      <c r="C658" s="193" t="s">
        <v>30</v>
      </c>
      <c r="D658" s="193" t="s">
        <v>14</v>
      </c>
      <c r="E658" s="194">
        <v>15190468</v>
      </c>
    </row>
    <row r="659" spans="1:5" x14ac:dyDescent="0.35">
      <c r="A659" s="195">
        <v>2038</v>
      </c>
      <c r="B659" s="196" t="s">
        <v>0</v>
      </c>
      <c r="C659" s="196" t="s">
        <v>31</v>
      </c>
      <c r="D659" s="196" t="s">
        <v>17</v>
      </c>
      <c r="E659" s="197">
        <v>54315369</v>
      </c>
    </row>
    <row r="660" spans="1:5" x14ac:dyDescent="0.35">
      <c r="A660" s="192">
        <v>2038</v>
      </c>
      <c r="B660" s="193" t="s">
        <v>0</v>
      </c>
      <c r="C660" s="193" t="s">
        <v>32</v>
      </c>
      <c r="D660" s="193" t="s">
        <v>26</v>
      </c>
      <c r="E660" s="194">
        <v>17505798</v>
      </c>
    </row>
    <row r="661" spans="1:5" x14ac:dyDescent="0.35">
      <c r="A661" s="195">
        <v>2038</v>
      </c>
      <c r="B661" s="196" t="s">
        <v>0</v>
      </c>
      <c r="C661" s="196" t="s">
        <v>31</v>
      </c>
      <c r="D661" s="196" t="s">
        <v>20</v>
      </c>
      <c r="E661" s="197">
        <v>80349000</v>
      </c>
    </row>
    <row r="662" spans="1:5" x14ac:dyDescent="0.35">
      <c r="A662" s="192">
        <v>2038</v>
      </c>
      <c r="B662" s="193" t="s">
        <v>0</v>
      </c>
      <c r="C662" s="193" t="s">
        <v>30</v>
      </c>
      <c r="D662" s="193" t="s">
        <v>12</v>
      </c>
      <c r="E662" s="194">
        <v>27260260</v>
      </c>
    </row>
    <row r="663" spans="1:5" x14ac:dyDescent="0.35">
      <c r="A663" s="195">
        <v>2038</v>
      </c>
      <c r="B663" s="196" t="s">
        <v>0</v>
      </c>
      <c r="C663" s="196" t="s">
        <v>28</v>
      </c>
      <c r="D663" s="196" t="s">
        <v>22</v>
      </c>
      <c r="E663" s="197">
        <v>45790003</v>
      </c>
    </row>
    <row r="664" spans="1:5" x14ac:dyDescent="0.35">
      <c r="A664" s="192">
        <v>2038</v>
      </c>
      <c r="B664" s="193" t="s">
        <v>0</v>
      </c>
      <c r="C664" s="193" t="s">
        <v>30</v>
      </c>
      <c r="D664" s="193" t="s">
        <v>1</v>
      </c>
      <c r="E664" s="194">
        <v>7809626</v>
      </c>
    </row>
    <row r="665" spans="1:5" x14ac:dyDescent="0.35">
      <c r="A665" s="195">
        <v>2038</v>
      </c>
      <c r="B665" s="196" t="s">
        <v>0</v>
      </c>
      <c r="C665" s="196" t="s">
        <v>32</v>
      </c>
      <c r="D665" s="196" t="s">
        <v>25</v>
      </c>
      <c r="E665" s="197">
        <v>39790316</v>
      </c>
    </row>
    <row r="666" spans="1:5" x14ac:dyDescent="0.35">
      <c r="A666" s="192">
        <v>2038</v>
      </c>
      <c r="B666" s="193" t="s">
        <v>0</v>
      </c>
      <c r="C666" s="193" t="s">
        <v>28</v>
      </c>
      <c r="D666" s="193" t="s">
        <v>7</v>
      </c>
      <c r="E666" s="194">
        <v>151039011</v>
      </c>
    </row>
    <row r="667" spans="1:5" x14ac:dyDescent="0.35">
      <c r="A667" s="195">
        <v>2038</v>
      </c>
      <c r="B667" s="196" t="s">
        <v>0</v>
      </c>
      <c r="C667" s="196" t="s">
        <v>30</v>
      </c>
      <c r="D667" s="196" t="s">
        <v>8</v>
      </c>
      <c r="E667" s="197">
        <v>91651984</v>
      </c>
    </row>
    <row r="668" spans="1:5" x14ac:dyDescent="0.35">
      <c r="A668" s="192">
        <v>2038</v>
      </c>
      <c r="B668" s="193" t="s">
        <v>0</v>
      </c>
      <c r="C668" s="193" t="s">
        <v>29</v>
      </c>
      <c r="D668" s="193" t="s">
        <v>6</v>
      </c>
      <c r="E668" s="194">
        <v>99023608</v>
      </c>
    </row>
    <row r="669" spans="1:5" x14ac:dyDescent="0.35">
      <c r="A669" s="195">
        <v>2038</v>
      </c>
      <c r="B669" s="196" t="s">
        <v>0</v>
      </c>
      <c r="C669" s="196" t="s">
        <v>28</v>
      </c>
      <c r="D669" s="196" t="s">
        <v>162</v>
      </c>
      <c r="E669" s="197">
        <v>770027</v>
      </c>
    </row>
    <row r="670" spans="1:5" x14ac:dyDescent="0.35">
      <c r="A670" s="192">
        <v>2038</v>
      </c>
      <c r="B670" s="193" t="s">
        <v>0</v>
      </c>
      <c r="C670" s="193" t="s">
        <v>31</v>
      </c>
      <c r="D670" s="193" t="s">
        <v>18</v>
      </c>
      <c r="E670" s="194">
        <v>72391714</v>
      </c>
    </row>
    <row r="671" spans="1:5" x14ac:dyDescent="0.35">
      <c r="A671" s="195">
        <v>2038</v>
      </c>
      <c r="B671" s="196" t="s">
        <v>0</v>
      </c>
      <c r="C671" s="196" t="s">
        <v>29</v>
      </c>
      <c r="D671" s="196" t="s">
        <v>5</v>
      </c>
      <c r="E671" s="197">
        <v>137850306</v>
      </c>
    </row>
    <row r="672" spans="1:5" x14ac:dyDescent="0.35">
      <c r="A672" s="192">
        <v>2038</v>
      </c>
      <c r="B672" s="193" t="s">
        <v>0</v>
      </c>
      <c r="C672" s="193" t="s">
        <v>29</v>
      </c>
      <c r="D672" s="193" t="s">
        <v>15</v>
      </c>
      <c r="E672" s="194">
        <v>34528385</v>
      </c>
    </row>
    <row r="673" spans="1:5" x14ac:dyDescent="0.35">
      <c r="A673" s="195">
        <v>2038</v>
      </c>
      <c r="B673" s="196" t="s">
        <v>0</v>
      </c>
      <c r="C673" s="196" t="s">
        <v>28</v>
      </c>
      <c r="D673" s="196" t="s">
        <v>23</v>
      </c>
      <c r="E673" s="197">
        <v>49278745</v>
      </c>
    </row>
    <row r="674" spans="1:5" x14ac:dyDescent="0.35">
      <c r="A674" s="192">
        <v>2038</v>
      </c>
      <c r="B674" s="193" t="s">
        <v>0</v>
      </c>
      <c r="C674" s="193" t="s">
        <v>30</v>
      </c>
      <c r="D674" s="193" t="s">
        <v>2</v>
      </c>
      <c r="E674" s="194">
        <v>34223512</v>
      </c>
    </row>
    <row r="675" spans="1:5" x14ac:dyDescent="0.35">
      <c r="A675" s="195">
        <v>2038</v>
      </c>
      <c r="B675" s="196" t="s">
        <v>0</v>
      </c>
      <c r="C675" s="196" t="s">
        <v>28</v>
      </c>
      <c r="D675" s="196" t="s">
        <v>24</v>
      </c>
      <c r="E675" s="197">
        <v>103215325</v>
      </c>
    </row>
    <row r="676" spans="1:5" x14ac:dyDescent="0.35">
      <c r="A676" s="192">
        <v>2038</v>
      </c>
      <c r="B676" s="193" t="s">
        <v>0</v>
      </c>
      <c r="C676" s="193" t="s">
        <v>30</v>
      </c>
      <c r="D676" s="193" t="s">
        <v>3</v>
      </c>
      <c r="E676" s="194">
        <v>13124687</v>
      </c>
    </row>
    <row r="677" spans="1:5" x14ac:dyDescent="0.35">
      <c r="A677" s="195">
        <v>2038</v>
      </c>
      <c r="B677" s="196" t="s">
        <v>0</v>
      </c>
      <c r="C677" s="196" t="s">
        <v>31</v>
      </c>
      <c r="D677" s="196" t="s">
        <v>19</v>
      </c>
      <c r="E677" s="197">
        <v>37320628</v>
      </c>
    </row>
    <row r="678" spans="1:5" x14ac:dyDescent="0.35">
      <c r="A678" s="192">
        <v>2038</v>
      </c>
      <c r="B678" s="193" t="s">
        <v>0</v>
      </c>
      <c r="C678" s="193" t="s">
        <v>30</v>
      </c>
      <c r="D678" s="193" t="s">
        <v>13</v>
      </c>
      <c r="E678" s="194">
        <v>34977964</v>
      </c>
    </row>
    <row r="679" spans="1:5" x14ac:dyDescent="0.35">
      <c r="A679" s="195">
        <v>2039</v>
      </c>
      <c r="B679" s="196" t="s">
        <v>0</v>
      </c>
      <c r="C679" s="196" t="s">
        <v>31</v>
      </c>
      <c r="D679" s="196" t="s">
        <v>20</v>
      </c>
      <c r="E679" s="197">
        <v>80430116</v>
      </c>
    </row>
    <row r="680" spans="1:5" x14ac:dyDescent="0.35">
      <c r="A680" s="192">
        <v>2039</v>
      </c>
      <c r="B680" s="193" t="s">
        <v>0</v>
      </c>
      <c r="C680" s="193" t="s">
        <v>29</v>
      </c>
      <c r="D680" s="193" t="s">
        <v>5</v>
      </c>
      <c r="E680" s="194">
        <v>138558333</v>
      </c>
    </row>
    <row r="681" spans="1:5" x14ac:dyDescent="0.35">
      <c r="A681" s="195">
        <v>2039</v>
      </c>
      <c r="B681" s="196" t="s">
        <v>0</v>
      </c>
      <c r="C681" s="196" t="s">
        <v>29</v>
      </c>
      <c r="D681" s="196" t="s">
        <v>16</v>
      </c>
      <c r="E681" s="197">
        <v>1685993</v>
      </c>
    </row>
    <row r="682" spans="1:5" x14ac:dyDescent="0.35">
      <c r="A682" s="192">
        <v>2039</v>
      </c>
      <c r="B682" s="193" t="s">
        <v>0</v>
      </c>
      <c r="C682" s="193" t="s">
        <v>28</v>
      </c>
      <c r="D682" s="193" t="s">
        <v>23</v>
      </c>
      <c r="E682" s="194">
        <v>49444185</v>
      </c>
    </row>
    <row r="683" spans="1:5" x14ac:dyDescent="0.35">
      <c r="A683" s="195">
        <v>2039</v>
      </c>
      <c r="B683" s="196" t="s">
        <v>0</v>
      </c>
      <c r="C683" s="196" t="s">
        <v>28</v>
      </c>
      <c r="D683" s="196" t="s">
        <v>7</v>
      </c>
      <c r="E683" s="197">
        <v>152640608</v>
      </c>
    </row>
    <row r="684" spans="1:5" x14ac:dyDescent="0.35">
      <c r="A684" s="192">
        <v>2039</v>
      </c>
      <c r="B684" s="193" t="s">
        <v>0</v>
      </c>
      <c r="C684" s="193" t="s">
        <v>32</v>
      </c>
      <c r="D684" s="193" t="s">
        <v>26</v>
      </c>
      <c r="E684" s="194">
        <v>17625043</v>
      </c>
    </row>
    <row r="685" spans="1:5" x14ac:dyDescent="0.35">
      <c r="A685" s="195">
        <v>2039</v>
      </c>
      <c r="B685" s="196" t="s">
        <v>0</v>
      </c>
      <c r="C685" s="196" t="s">
        <v>30</v>
      </c>
      <c r="D685" s="196" t="s">
        <v>1</v>
      </c>
      <c r="E685" s="197">
        <v>7825288</v>
      </c>
    </row>
    <row r="686" spans="1:5" x14ac:dyDescent="0.35">
      <c r="A686" s="192">
        <v>2039</v>
      </c>
      <c r="B686" s="193" t="s">
        <v>0</v>
      </c>
      <c r="C686" s="193" t="s">
        <v>30</v>
      </c>
      <c r="D686" s="193" t="s">
        <v>14</v>
      </c>
      <c r="E686" s="194">
        <v>15273914</v>
      </c>
    </row>
    <row r="687" spans="1:5" x14ac:dyDescent="0.35">
      <c r="A687" s="195">
        <v>2039</v>
      </c>
      <c r="B687" s="196" t="s">
        <v>0</v>
      </c>
      <c r="C687" s="196" t="s">
        <v>32</v>
      </c>
      <c r="D687" s="196" t="s">
        <v>25</v>
      </c>
      <c r="E687" s="197">
        <v>40043680</v>
      </c>
    </row>
    <row r="688" spans="1:5" x14ac:dyDescent="0.35">
      <c r="A688" s="192">
        <v>2039</v>
      </c>
      <c r="B688" s="193" t="s">
        <v>0</v>
      </c>
      <c r="C688" s="193" t="s">
        <v>29</v>
      </c>
      <c r="D688" s="193" t="s">
        <v>6</v>
      </c>
      <c r="E688" s="194">
        <v>99811983</v>
      </c>
    </row>
    <row r="689" spans="1:5" x14ac:dyDescent="0.35">
      <c r="A689" s="195">
        <v>2039</v>
      </c>
      <c r="B689" s="196" t="s">
        <v>0</v>
      </c>
      <c r="C689" s="196" t="s">
        <v>30</v>
      </c>
      <c r="D689" s="196" t="s">
        <v>8</v>
      </c>
      <c r="E689" s="197">
        <v>92355224</v>
      </c>
    </row>
    <row r="690" spans="1:5" x14ac:dyDescent="0.35">
      <c r="A690" s="192">
        <v>2039</v>
      </c>
      <c r="B690" s="193" t="s">
        <v>0</v>
      </c>
      <c r="C690" s="193" t="s">
        <v>28</v>
      </c>
      <c r="D690" s="193" t="s">
        <v>22</v>
      </c>
      <c r="E690" s="194">
        <v>46202334</v>
      </c>
    </row>
    <row r="691" spans="1:5" x14ac:dyDescent="0.35">
      <c r="A691" s="195">
        <v>2039</v>
      </c>
      <c r="B691" s="196" t="s">
        <v>0</v>
      </c>
      <c r="C691" s="196" t="s">
        <v>29</v>
      </c>
      <c r="D691" s="196" t="s">
        <v>15</v>
      </c>
      <c r="E691" s="197">
        <v>34820925</v>
      </c>
    </row>
    <row r="692" spans="1:5" x14ac:dyDescent="0.35">
      <c r="A692" s="192">
        <v>2039</v>
      </c>
      <c r="B692" s="193" t="s">
        <v>0</v>
      </c>
      <c r="C692" s="193" t="s">
        <v>30</v>
      </c>
      <c r="D692" s="193" t="s">
        <v>2</v>
      </c>
      <c r="E692" s="194">
        <v>34359376</v>
      </c>
    </row>
    <row r="693" spans="1:5" x14ac:dyDescent="0.35">
      <c r="A693" s="195">
        <v>2039</v>
      </c>
      <c r="B693" s="196" t="s">
        <v>0</v>
      </c>
      <c r="C693" s="196" t="s">
        <v>28</v>
      </c>
      <c r="D693" s="196" t="s">
        <v>162</v>
      </c>
      <c r="E693" s="197">
        <v>780257</v>
      </c>
    </row>
    <row r="694" spans="1:5" x14ac:dyDescent="0.35">
      <c r="A694" s="192">
        <v>2039</v>
      </c>
      <c r="B694" s="193" t="s">
        <v>0</v>
      </c>
      <c r="C694" s="193" t="s">
        <v>31</v>
      </c>
      <c r="D694" s="193" t="s">
        <v>21</v>
      </c>
      <c r="E694" s="194">
        <v>39681731</v>
      </c>
    </row>
    <row r="695" spans="1:5" x14ac:dyDescent="0.35">
      <c r="A695" s="195">
        <v>2039</v>
      </c>
      <c r="B695" s="196" t="s">
        <v>0</v>
      </c>
      <c r="C695" s="196" t="s">
        <v>30</v>
      </c>
      <c r="D695" s="196" t="s">
        <v>12</v>
      </c>
      <c r="E695" s="197">
        <v>27698451</v>
      </c>
    </row>
    <row r="696" spans="1:5" x14ac:dyDescent="0.35">
      <c r="A696" s="192">
        <v>2039</v>
      </c>
      <c r="B696" s="193" t="s">
        <v>0</v>
      </c>
      <c r="C696" s="193" t="s">
        <v>28</v>
      </c>
      <c r="D696" s="193" t="s">
        <v>24</v>
      </c>
      <c r="E696" s="194">
        <v>103419497</v>
      </c>
    </row>
    <row r="697" spans="1:5" x14ac:dyDescent="0.35">
      <c r="A697" s="195">
        <v>2039</v>
      </c>
      <c r="B697" s="196" t="s">
        <v>0</v>
      </c>
      <c r="C697" s="196" t="s">
        <v>30</v>
      </c>
      <c r="D697" s="196" t="s">
        <v>13</v>
      </c>
      <c r="E697" s="197">
        <v>35317710</v>
      </c>
    </row>
    <row r="698" spans="1:5" x14ac:dyDescent="0.35">
      <c r="A698" s="192">
        <v>2039</v>
      </c>
      <c r="B698" s="193" t="s">
        <v>0</v>
      </c>
      <c r="C698" s="193" t="s">
        <v>31</v>
      </c>
      <c r="D698" s="193" t="s">
        <v>19</v>
      </c>
      <c r="E698" s="194">
        <v>37711525</v>
      </c>
    </row>
    <row r="699" spans="1:5" x14ac:dyDescent="0.35">
      <c r="A699" s="195">
        <v>2039</v>
      </c>
      <c r="B699" s="196" t="s">
        <v>0</v>
      </c>
      <c r="C699" s="196" t="s">
        <v>31</v>
      </c>
      <c r="D699" s="196" t="s">
        <v>17</v>
      </c>
      <c r="E699" s="197">
        <v>54379451</v>
      </c>
    </row>
    <row r="700" spans="1:5" x14ac:dyDescent="0.35">
      <c r="A700" s="192">
        <v>2039</v>
      </c>
      <c r="B700" s="193" t="s">
        <v>0</v>
      </c>
      <c r="C700" s="193" t="s">
        <v>31</v>
      </c>
      <c r="D700" s="193" t="s">
        <v>18</v>
      </c>
      <c r="E700" s="194">
        <v>72692666</v>
      </c>
    </row>
    <row r="701" spans="1:5" x14ac:dyDescent="0.35">
      <c r="A701" s="195">
        <v>2039</v>
      </c>
      <c r="B701" s="196" t="s">
        <v>0</v>
      </c>
      <c r="C701" s="196" t="s">
        <v>29</v>
      </c>
      <c r="D701" s="196" t="s">
        <v>9</v>
      </c>
      <c r="E701" s="197">
        <v>87615557</v>
      </c>
    </row>
    <row r="702" spans="1:5" x14ac:dyDescent="0.35">
      <c r="A702" s="192">
        <v>2039</v>
      </c>
      <c r="B702" s="193" t="s">
        <v>0</v>
      </c>
      <c r="C702" s="193" t="s">
        <v>30</v>
      </c>
      <c r="D702" s="193" t="s">
        <v>4</v>
      </c>
      <c r="E702" s="194">
        <v>262766736</v>
      </c>
    </row>
    <row r="703" spans="1:5" x14ac:dyDescent="0.35">
      <c r="A703" s="195">
        <v>2039</v>
      </c>
      <c r="B703" s="196" t="s">
        <v>0</v>
      </c>
      <c r="C703" s="196" t="s">
        <v>30</v>
      </c>
      <c r="D703" s="196" t="s">
        <v>3</v>
      </c>
      <c r="E703" s="197">
        <v>13224330</v>
      </c>
    </row>
    <row r="704" spans="1:5" x14ac:dyDescent="0.35">
      <c r="A704" s="192">
        <v>2040</v>
      </c>
      <c r="B704" s="193" t="s">
        <v>0</v>
      </c>
      <c r="C704" s="193" t="s">
        <v>31</v>
      </c>
      <c r="D704" s="193" t="s">
        <v>19</v>
      </c>
      <c r="E704" s="194">
        <v>38143148</v>
      </c>
    </row>
    <row r="705" spans="1:5" x14ac:dyDescent="0.35">
      <c r="A705" s="195">
        <v>2040</v>
      </c>
      <c r="B705" s="196" t="s">
        <v>0</v>
      </c>
      <c r="C705" s="196" t="s">
        <v>31</v>
      </c>
      <c r="D705" s="196" t="s">
        <v>17</v>
      </c>
      <c r="E705" s="197">
        <v>54453303</v>
      </c>
    </row>
    <row r="706" spans="1:5" x14ac:dyDescent="0.35">
      <c r="A706" s="192">
        <v>2040</v>
      </c>
      <c r="B706" s="193" t="s">
        <v>0</v>
      </c>
      <c r="C706" s="193" t="s">
        <v>32</v>
      </c>
      <c r="D706" s="193" t="s">
        <v>26</v>
      </c>
      <c r="E706" s="194">
        <v>17747805</v>
      </c>
    </row>
    <row r="707" spans="1:5" x14ac:dyDescent="0.35">
      <c r="A707" s="195">
        <v>2040</v>
      </c>
      <c r="B707" s="196" t="s">
        <v>0</v>
      </c>
      <c r="C707" s="196" t="s">
        <v>30</v>
      </c>
      <c r="D707" s="196" t="s">
        <v>13</v>
      </c>
      <c r="E707" s="197">
        <v>35665405</v>
      </c>
    </row>
    <row r="708" spans="1:5" x14ac:dyDescent="0.35">
      <c r="A708" s="192">
        <v>2040</v>
      </c>
      <c r="B708" s="193" t="s">
        <v>0</v>
      </c>
      <c r="C708" s="193" t="s">
        <v>30</v>
      </c>
      <c r="D708" s="193" t="s">
        <v>1</v>
      </c>
      <c r="E708" s="194">
        <v>7840986</v>
      </c>
    </row>
    <row r="709" spans="1:5" x14ac:dyDescent="0.35">
      <c r="A709" s="195">
        <v>2040</v>
      </c>
      <c r="B709" s="196" t="s">
        <v>0</v>
      </c>
      <c r="C709" s="196" t="s">
        <v>28</v>
      </c>
      <c r="D709" s="196" t="s">
        <v>24</v>
      </c>
      <c r="E709" s="197">
        <v>103632591</v>
      </c>
    </row>
    <row r="710" spans="1:5" x14ac:dyDescent="0.35">
      <c r="A710" s="192">
        <v>2040</v>
      </c>
      <c r="B710" s="193" t="s">
        <v>0</v>
      </c>
      <c r="C710" s="193" t="s">
        <v>30</v>
      </c>
      <c r="D710" s="193" t="s">
        <v>14</v>
      </c>
      <c r="E710" s="194">
        <v>15358348</v>
      </c>
    </row>
    <row r="711" spans="1:5" x14ac:dyDescent="0.35">
      <c r="A711" s="195">
        <v>2040</v>
      </c>
      <c r="B711" s="196" t="s">
        <v>0</v>
      </c>
      <c r="C711" s="196" t="s">
        <v>30</v>
      </c>
      <c r="D711" s="196" t="s">
        <v>12</v>
      </c>
      <c r="E711" s="197">
        <v>28143686</v>
      </c>
    </row>
    <row r="712" spans="1:5" x14ac:dyDescent="0.35">
      <c r="A712" s="192">
        <v>2040</v>
      </c>
      <c r="B712" s="193" t="s">
        <v>0</v>
      </c>
      <c r="C712" s="193" t="s">
        <v>31</v>
      </c>
      <c r="D712" s="193" t="s">
        <v>20</v>
      </c>
      <c r="E712" s="194">
        <v>80518341</v>
      </c>
    </row>
    <row r="713" spans="1:5" x14ac:dyDescent="0.35">
      <c r="A713" s="195">
        <v>2040</v>
      </c>
      <c r="B713" s="196" t="s">
        <v>0</v>
      </c>
      <c r="C713" s="196" t="s">
        <v>29</v>
      </c>
      <c r="D713" s="196" t="s">
        <v>16</v>
      </c>
      <c r="E713" s="197">
        <v>1697372</v>
      </c>
    </row>
    <row r="714" spans="1:5" x14ac:dyDescent="0.35">
      <c r="A714" s="192">
        <v>2040</v>
      </c>
      <c r="B714" s="193" t="s">
        <v>0</v>
      </c>
      <c r="C714" s="193" t="s">
        <v>32</v>
      </c>
      <c r="D714" s="193" t="s">
        <v>25</v>
      </c>
      <c r="E714" s="194">
        <v>40299117</v>
      </c>
    </row>
    <row r="715" spans="1:5" x14ac:dyDescent="0.35">
      <c r="A715" s="195">
        <v>2040</v>
      </c>
      <c r="B715" s="196" t="s">
        <v>0</v>
      </c>
      <c r="C715" s="196" t="s">
        <v>29</v>
      </c>
      <c r="D715" s="196" t="s">
        <v>6</v>
      </c>
      <c r="E715" s="197">
        <v>100607188</v>
      </c>
    </row>
    <row r="716" spans="1:5" x14ac:dyDescent="0.35">
      <c r="A716" s="192">
        <v>2040</v>
      </c>
      <c r="B716" s="193" t="s">
        <v>0</v>
      </c>
      <c r="C716" s="193" t="s">
        <v>30</v>
      </c>
      <c r="D716" s="193" t="s">
        <v>2</v>
      </c>
      <c r="E716" s="194">
        <v>34497614</v>
      </c>
    </row>
    <row r="717" spans="1:5" x14ac:dyDescent="0.35">
      <c r="A717" s="195">
        <v>2040</v>
      </c>
      <c r="B717" s="196" t="s">
        <v>0</v>
      </c>
      <c r="C717" s="196" t="s">
        <v>31</v>
      </c>
      <c r="D717" s="196" t="s">
        <v>21</v>
      </c>
      <c r="E717" s="197">
        <v>39790113</v>
      </c>
    </row>
    <row r="718" spans="1:5" x14ac:dyDescent="0.35">
      <c r="A718" s="192">
        <v>2040</v>
      </c>
      <c r="B718" s="193" t="s">
        <v>0</v>
      </c>
      <c r="C718" s="193" t="s">
        <v>28</v>
      </c>
      <c r="D718" s="193" t="s">
        <v>22</v>
      </c>
      <c r="E718" s="194">
        <v>46619045</v>
      </c>
    </row>
    <row r="719" spans="1:5" x14ac:dyDescent="0.35">
      <c r="A719" s="195">
        <v>2040</v>
      </c>
      <c r="B719" s="196" t="s">
        <v>0</v>
      </c>
      <c r="C719" s="196" t="s">
        <v>29</v>
      </c>
      <c r="D719" s="196" t="s">
        <v>15</v>
      </c>
      <c r="E719" s="197">
        <v>35117695</v>
      </c>
    </row>
    <row r="720" spans="1:5" x14ac:dyDescent="0.35">
      <c r="A720" s="192">
        <v>2040</v>
      </c>
      <c r="B720" s="193" t="s">
        <v>0</v>
      </c>
      <c r="C720" s="193" t="s">
        <v>30</v>
      </c>
      <c r="D720" s="193" t="s">
        <v>3</v>
      </c>
      <c r="E720" s="194">
        <v>13325966</v>
      </c>
    </row>
    <row r="721" spans="1:5" x14ac:dyDescent="0.35">
      <c r="A721" s="195">
        <v>2040</v>
      </c>
      <c r="B721" s="196" t="s">
        <v>0</v>
      </c>
      <c r="C721" s="196" t="s">
        <v>28</v>
      </c>
      <c r="D721" s="196" t="s">
        <v>7</v>
      </c>
      <c r="E721" s="197">
        <v>154260002</v>
      </c>
    </row>
    <row r="722" spans="1:5" x14ac:dyDescent="0.35">
      <c r="A722" s="192">
        <v>2040</v>
      </c>
      <c r="B722" s="193" t="s">
        <v>0</v>
      </c>
      <c r="C722" s="193" t="s">
        <v>30</v>
      </c>
      <c r="D722" s="193" t="s">
        <v>4</v>
      </c>
      <c r="E722" s="194">
        <v>264262159</v>
      </c>
    </row>
    <row r="723" spans="1:5" x14ac:dyDescent="0.35">
      <c r="A723" s="195">
        <v>2040</v>
      </c>
      <c r="B723" s="196" t="s">
        <v>0</v>
      </c>
      <c r="C723" s="196" t="s">
        <v>29</v>
      </c>
      <c r="D723" s="196" t="s">
        <v>5</v>
      </c>
      <c r="E723" s="197">
        <v>139274164</v>
      </c>
    </row>
    <row r="724" spans="1:5" x14ac:dyDescent="0.35">
      <c r="A724" s="192">
        <v>2040</v>
      </c>
      <c r="B724" s="193" t="s">
        <v>0</v>
      </c>
      <c r="C724" s="193" t="s">
        <v>28</v>
      </c>
      <c r="D724" s="193" t="s">
        <v>162</v>
      </c>
      <c r="E724" s="194">
        <v>791682</v>
      </c>
    </row>
    <row r="725" spans="1:5" x14ac:dyDescent="0.35">
      <c r="A725" s="195">
        <v>2040</v>
      </c>
      <c r="B725" s="196" t="s">
        <v>0</v>
      </c>
      <c r="C725" s="196" t="s">
        <v>29</v>
      </c>
      <c r="D725" s="196" t="s">
        <v>9</v>
      </c>
      <c r="E725" s="197">
        <v>88689089</v>
      </c>
    </row>
    <row r="726" spans="1:5" x14ac:dyDescent="0.35">
      <c r="A726" s="192">
        <v>2040</v>
      </c>
      <c r="B726" s="193" t="s">
        <v>0</v>
      </c>
      <c r="C726" s="193" t="s">
        <v>31</v>
      </c>
      <c r="D726" s="193" t="s">
        <v>18</v>
      </c>
      <c r="E726" s="194">
        <v>73001945</v>
      </c>
    </row>
    <row r="727" spans="1:5" x14ac:dyDescent="0.35">
      <c r="A727" s="195">
        <v>2040</v>
      </c>
      <c r="B727" s="196" t="s">
        <v>0</v>
      </c>
      <c r="C727" s="196" t="s">
        <v>30</v>
      </c>
      <c r="D727" s="196" t="s">
        <v>8</v>
      </c>
      <c r="E727" s="197">
        <v>93064788</v>
      </c>
    </row>
    <row r="728" spans="1:5" x14ac:dyDescent="0.35">
      <c r="A728" s="192">
        <v>2040</v>
      </c>
      <c r="B728" s="193" t="s">
        <v>0</v>
      </c>
      <c r="C728" s="193" t="s">
        <v>28</v>
      </c>
      <c r="D728" s="193" t="s">
        <v>23</v>
      </c>
      <c r="E728" s="194">
        <v>49611341</v>
      </c>
    </row>
    <row r="729" spans="1:5" x14ac:dyDescent="0.35">
      <c r="A729" s="195">
        <v>2041</v>
      </c>
      <c r="B729" s="196" t="s">
        <v>0</v>
      </c>
      <c r="C729" s="196" t="s">
        <v>31</v>
      </c>
      <c r="D729" s="196" t="s">
        <v>21</v>
      </c>
      <c r="E729" s="197">
        <v>39907867</v>
      </c>
    </row>
    <row r="730" spans="1:5" x14ac:dyDescent="0.35">
      <c r="A730" s="192">
        <v>2041</v>
      </c>
      <c r="B730" s="193" t="s">
        <v>0</v>
      </c>
      <c r="C730" s="193" t="s">
        <v>31</v>
      </c>
      <c r="D730" s="193" t="s">
        <v>17</v>
      </c>
      <c r="E730" s="194">
        <v>54536979</v>
      </c>
    </row>
    <row r="731" spans="1:5" x14ac:dyDescent="0.35">
      <c r="A731" s="195">
        <v>2041</v>
      </c>
      <c r="B731" s="196" t="s">
        <v>0</v>
      </c>
      <c r="C731" s="196" t="s">
        <v>28</v>
      </c>
      <c r="D731" s="196" t="s">
        <v>7</v>
      </c>
      <c r="E731" s="197">
        <v>155897401</v>
      </c>
    </row>
    <row r="732" spans="1:5" x14ac:dyDescent="0.35">
      <c r="A732" s="192">
        <v>2041</v>
      </c>
      <c r="B732" s="193" t="s">
        <v>0</v>
      </c>
      <c r="C732" s="193" t="s">
        <v>29</v>
      </c>
      <c r="D732" s="193" t="s">
        <v>5</v>
      </c>
      <c r="E732" s="194">
        <v>139997877</v>
      </c>
    </row>
    <row r="733" spans="1:5" x14ac:dyDescent="0.35">
      <c r="A733" s="195">
        <v>2041</v>
      </c>
      <c r="B733" s="196" t="s">
        <v>0</v>
      </c>
      <c r="C733" s="196" t="s">
        <v>30</v>
      </c>
      <c r="D733" s="196" t="s">
        <v>8</v>
      </c>
      <c r="E733" s="197">
        <v>93780741</v>
      </c>
    </row>
    <row r="734" spans="1:5" x14ac:dyDescent="0.35">
      <c r="A734" s="192">
        <v>2041</v>
      </c>
      <c r="B734" s="193" t="s">
        <v>0</v>
      </c>
      <c r="C734" s="193" t="s">
        <v>31</v>
      </c>
      <c r="D734" s="193" t="s">
        <v>18</v>
      </c>
      <c r="E734" s="194">
        <v>73319642</v>
      </c>
    </row>
    <row r="735" spans="1:5" x14ac:dyDescent="0.35">
      <c r="A735" s="195">
        <v>2041</v>
      </c>
      <c r="B735" s="196" t="s">
        <v>0</v>
      </c>
      <c r="C735" s="196" t="s">
        <v>30</v>
      </c>
      <c r="D735" s="196" t="s">
        <v>4</v>
      </c>
      <c r="E735" s="197">
        <v>265769096</v>
      </c>
    </row>
    <row r="736" spans="1:5" x14ac:dyDescent="0.35">
      <c r="A736" s="192">
        <v>2041</v>
      </c>
      <c r="B736" s="193" t="s">
        <v>0</v>
      </c>
      <c r="C736" s="193" t="s">
        <v>29</v>
      </c>
      <c r="D736" s="193" t="s">
        <v>6</v>
      </c>
      <c r="E736" s="194">
        <v>101409291</v>
      </c>
    </row>
    <row r="737" spans="1:5" x14ac:dyDescent="0.35">
      <c r="A737" s="195">
        <v>2041</v>
      </c>
      <c r="B737" s="196" t="s">
        <v>0</v>
      </c>
      <c r="C737" s="196" t="s">
        <v>28</v>
      </c>
      <c r="D737" s="196" t="s">
        <v>22</v>
      </c>
      <c r="E737" s="197">
        <v>47040193</v>
      </c>
    </row>
    <row r="738" spans="1:5" x14ac:dyDescent="0.35">
      <c r="A738" s="192">
        <v>2041</v>
      </c>
      <c r="B738" s="193" t="s">
        <v>0</v>
      </c>
      <c r="C738" s="193" t="s">
        <v>29</v>
      </c>
      <c r="D738" s="193" t="s">
        <v>15</v>
      </c>
      <c r="E738" s="194">
        <v>35418770</v>
      </c>
    </row>
    <row r="739" spans="1:5" x14ac:dyDescent="0.35">
      <c r="A739" s="195">
        <v>2041</v>
      </c>
      <c r="B739" s="196" t="s">
        <v>0</v>
      </c>
      <c r="C739" s="196" t="s">
        <v>32</v>
      </c>
      <c r="D739" s="196" t="s">
        <v>25</v>
      </c>
      <c r="E739" s="197">
        <v>40556648</v>
      </c>
    </row>
    <row r="740" spans="1:5" x14ac:dyDescent="0.35">
      <c r="A740" s="192">
        <v>2041</v>
      </c>
      <c r="B740" s="193" t="s">
        <v>0</v>
      </c>
      <c r="C740" s="193" t="s">
        <v>29</v>
      </c>
      <c r="D740" s="193" t="s">
        <v>9</v>
      </c>
      <c r="E740" s="194">
        <v>89787500</v>
      </c>
    </row>
    <row r="741" spans="1:5" x14ac:dyDescent="0.35">
      <c r="A741" s="195">
        <v>2041</v>
      </c>
      <c r="B741" s="196" t="s">
        <v>0</v>
      </c>
      <c r="C741" s="196" t="s">
        <v>28</v>
      </c>
      <c r="D741" s="196" t="s">
        <v>24</v>
      </c>
      <c r="E741" s="197">
        <v>103854676</v>
      </c>
    </row>
    <row r="742" spans="1:5" x14ac:dyDescent="0.35">
      <c r="A742" s="192">
        <v>2041</v>
      </c>
      <c r="B742" s="193" t="s">
        <v>0</v>
      </c>
      <c r="C742" s="193" t="s">
        <v>30</v>
      </c>
      <c r="D742" s="193" t="s">
        <v>1</v>
      </c>
      <c r="E742" s="194">
        <v>7856721</v>
      </c>
    </row>
    <row r="743" spans="1:5" x14ac:dyDescent="0.35">
      <c r="A743" s="195">
        <v>2041</v>
      </c>
      <c r="B743" s="196" t="s">
        <v>0</v>
      </c>
      <c r="C743" s="196" t="s">
        <v>30</v>
      </c>
      <c r="D743" s="196" t="s">
        <v>3</v>
      </c>
      <c r="E743" s="197">
        <v>13429633</v>
      </c>
    </row>
    <row r="744" spans="1:5" x14ac:dyDescent="0.35">
      <c r="A744" s="192">
        <v>2041</v>
      </c>
      <c r="B744" s="193" t="s">
        <v>0</v>
      </c>
      <c r="C744" s="193" t="s">
        <v>30</v>
      </c>
      <c r="D744" s="193" t="s">
        <v>2</v>
      </c>
      <c r="E744" s="194">
        <v>34638252</v>
      </c>
    </row>
    <row r="745" spans="1:5" x14ac:dyDescent="0.35">
      <c r="A745" s="195">
        <v>2041</v>
      </c>
      <c r="B745" s="196" t="s">
        <v>0</v>
      </c>
      <c r="C745" s="196" t="s">
        <v>29</v>
      </c>
      <c r="D745" s="196" t="s">
        <v>16</v>
      </c>
      <c r="E745" s="197">
        <v>1709630</v>
      </c>
    </row>
    <row r="746" spans="1:5" x14ac:dyDescent="0.35">
      <c r="A746" s="192">
        <v>2041</v>
      </c>
      <c r="B746" s="193" t="s">
        <v>0</v>
      </c>
      <c r="C746" s="193" t="s">
        <v>30</v>
      </c>
      <c r="D746" s="193" t="s">
        <v>14</v>
      </c>
      <c r="E746" s="194">
        <v>15443787</v>
      </c>
    </row>
    <row r="747" spans="1:5" x14ac:dyDescent="0.35">
      <c r="A747" s="195">
        <v>2041</v>
      </c>
      <c r="B747" s="196" t="s">
        <v>0</v>
      </c>
      <c r="C747" s="196" t="s">
        <v>32</v>
      </c>
      <c r="D747" s="196" t="s">
        <v>26</v>
      </c>
      <c r="E747" s="197">
        <v>17874153</v>
      </c>
    </row>
    <row r="748" spans="1:5" x14ac:dyDescent="0.35">
      <c r="A748" s="192">
        <v>2041</v>
      </c>
      <c r="B748" s="193" t="s">
        <v>0</v>
      </c>
      <c r="C748" s="193" t="s">
        <v>30</v>
      </c>
      <c r="D748" s="193" t="s">
        <v>12</v>
      </c>
      <c r="E748" s="194">
        <v>28596078</v>
      </c>
    </row>
    <row r="749" spans="1:5" x14ac:dyDescent="0.35">
      <c r="A749" s="195">
        <v>2041</v>
      </c>
      <c r="B749" s="196" t="s">
        <v>0</v>
      </c>
      <c r="C749" s="196" t="s">
        <v>31</v>
      </c>
      <c r="D749" s="196" t="s">
        <v>19</v>
      </c>
      <c r="E749" s="197">
        <v>38609429</v>
      </c>
    </row>
    <row r="750" spans="1:5" x14ac:dyDescent="0.35">
      <c r="A750" s="192">
        <v>2041</v>
      </c>
      <c r="B750" s="193" t="s">
        <v>0</v>
      </c>
      <c r="C750" s="193" t="s">
        <v>28</v>
      </c>
      <c r="D750" s="193" t="s">
        <v>23</v>
      </c>
      <c r="E750" s="194">
        <v>49780236</v>
      </c>
    </row>
    <row r="751" spans="1:5" x14ac:dyDescent="0.35">
      <c r="A751" s="195">
        <v>2041</v>
      </c>
      <c r="B751" s="196" t="s">
        <v>0</v>
      </c>
      <c r="C751" s="196" t="s">
        <v>28</v>
      </c>
      <c r="D751" s="196" t="s">
        <v>162</v>
      </c>
      <c r="E751" s="197">
        <v>804294</v>
      </c>
    </row>
    <row r="752" spans="1:5" x14ac:dyDescent="0.35">
      <c r="A752" s="192">
        <v>2041</v>
      </c>
      <c r="B752" s="193" t="s">
        <v>0</v>
      </c>
      <c r="C752" s="193" t="s">
        <v>30</v>
      </c>
      <c r="D752" s="193" t="s">
        <v>13</v>
      </c>
      <c r="E752" s="194">
        <v>36021215</v>
      </c>
    </row>
    <row r="753" spans="1:5" x14ac:dyDescent="0.35">
      <c r="A753" s="195">
        <v>2041</v>
      </c>
      <c r="B753" s="196" t="s">
        <v>0</v>
      </c>
      <c r="C753" s="196" t="s">
        <v>31</v>
      </c>
      <c r="D753" s="196" t="s">
        <v>20</v>
      </c>
      <c r="E753" s="197">
        <v>80613668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48"/>
  <sheetViews>
    <sheetView tabSelected="1" topLeftCell="A25" zoomScale="70" zoomScaleNormal="70" workbookViewId="0">
      <selection activeCell="B28" sqref="B28"/>
    </sheetView>
  </sheetViews>
  <sheetFormatPr defaultColWidth="8.54296875" defaultRowHeight="14.5" x14ac:dyDescent="0.35"/>
  <cols>
    <col min="2" max="2" width="103" customWidth="1"/>
    <col min="3" max="3" width="14.7265625" bestFit="1" customWidth="1"/>
    <col min="4" max="4" width="24.81640625" bestFit="1" customWidth="1"/>
    <col min="5" max="10" width="16.1796875" bestFit="1" customWidth="1"/>
    <col min="11" max="11" width="22.54296875" bestFit="1" customWidth="1"/>
    <col min="12" max="13" width="22.1796875" bestFit="1" customWidth="1"/>
    <col min="14" max="14" width="19.81640625" customWidth="1"/>
    <col min="15" max="15" width="16.1796875" bestFit="1" customWidth="1"/>
    <col min="16" max="16" width="16.54296875" bestFit="1" customWidth="1"/>
    <col min="17" max="22" width="16.1796875" bestFit="1" customWidth="1"/>
    <col min="23" max="23" width="17.81640625" bestFit="1" customWidth="1"/>
    <col min="24" max="34" width="17.81640625" customWidth="1"/>
    <col min="35" max="35" width="55.1796875" style="170" bestFit="1" customWidth="1"/>
    <col min="36" max="36" width="23.81640625" style="170" customWidth="1"/>
    <col min="37" max="37" width="48.81640625" customWidth="1"/>
    <col min="38" max="41" width="14" bestFit="1" customWidth="1"/>
  </cols>
  <sheetData>
    <row r="1" spans="2:38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72" t="s">
        <v>103</v>
      </c>
      <c r="L1" s="72" t="s">
        <v>101</v>
      </c>
      <c r="M1" s="72" t="s">
        <v>156</v>
      </c>
      <c r="N1" s="1"/>
    </row>
    <row r="2" spans="2:38" s="114" customFormat="1" ht="39" customHeight="1" x14ac:dyDescent="0.45">
      <c r="B2" s="110" t="s">
        <v>106</v>
      </c>
      <c r="C2" s="111"/>
      <c r="D2" s="112" t="s">
        <v>75</v>
      </c>
      <c r="E2" s="112" t="s">
        <v>74</v>
      </c>
      <c r="F2" s="112" t="s">
        <v>73</v>
      </c>
      <c r="G2" s="112" t="s">
        <v>72</v>
      </c>
      <c r="H2" s="112" t="s">
        <v>71</v>
      </c>
      <c r="I2" s="112" t="s">
        <v>70</v>
      </c>
      <c r="J2" s="112" t="s">
        <v>69</v>
      </c>
      <c r="K2" s="112" t="s">
        <v>68</v>
      </c>
      <c r="L2" s="112" t="s">
        <v>67</v>
      </c>
      <c r="M2" s="112" t="s">
        <v>149</v>
      </c>
      <c r="N2" s="112" t="s">
        <v>150</v>
      </c>
      <c r="O2" s="112" t="s">
        <v>96</v>
      </c>
      <c r="P2" s="113" t="s">
        <v>95</v>
      </c>
      <c r="AI2" s="170"/>
      <c r="AJ2" s="170"/>
    </row>
    <row r="3" spans="2:38" s="114" customFormat="1" ht="39" customHeight="1" x14ac:dyDescent="0.45">
      <c r="B3" s="150"/>
      <c r="C3" s="149"/>
      <c r="D3" s="148"/>
      <c r="E3" s="148"/>
      <c r="F3" s="148"/>
      <c r="G3" s="148"/>
      <c r="H3" s="148"/>
      <c r="I3" s="148"/>
      <c r="J3" s="148"/>
      <c r="K3" s="165" t="s">
        <v>151</v>
      </c>
      <c r="L3" s="165" t="s">
        <v>160</v>
      </c>
      <c r="M3" s="165" t="s">
        <v>152</v>
      </c>
      <c r="N3" s="165" t="s">
        <v>153</v>
      </c>
      <c r="O3" s="148"/>
      <c r="P3" s="147"/>
      <c r="AI3" s="170"/>
      <c r="AJ3" s="170"/>
    </row>
    <row r="4" spans="2:38" ht="23.25" customHeight="1" x14ac:dyDescent="0.35">
      <c r="B4" s="153" t="s">
        <v>102</v>
      </c>
      <c r="C4" s="85"/>
      <c r="D4" s="86">
        <v>8736328.7113728095</v>
      </c>
      <c r="E4" s="86">
        <v>9944013.1041529253</v>
      </c>
      <c r="F4" s="86">
        <v>11233521.61163931</v>
      </c>
      <c r="G4" s="86">
        <v>12467959.292554554</v>
      </c>
      <c r="H4" s="86">
        <v>13771873.878856419</v>
      </c>
      <c r="I4" s="86">
        <v>15391669.014873372</v>
      </c>
      <c r="J4" s="162">
        <v>17090042</v>
      </c>
      <c r="K4" s="86">
        <v>18899668</v>
      </c>
      <c r="L4" s="86">
        <v>20074856</v>
      </c>
      <c r="M4" s="167">
        <v>19800913.822209533</v>
      </c>
      <c r="N4" s="167">
        <v>23664636.993029311</v>
      </c>
      <c r="O4" s="163" t="s">
        <v>154</v>
      </c>
      <c r="P4" s="87"/>
      <c r="AL4" s="75"/>
    </row>
    <row r="5" spans="2:38" ht="23.25" customHeight="1" x14ac:dyDescent="0.35">
      <c r="B5" s="153" t="s">
        <v>100</v>
      </c>
      <c r="C5" s="85"/>
      <c r="D5" s="86">
        <v>8736328.8108910192</v>
      </c>
      <c r="E5" s="86">
        <v>9213016.7685994264</v>
      </c>
      <c r="F5" s="86">
        <v>9801369.8221771102</v>
      </c>
      <c r="G5" s="86">
        <v>10527673.634424319</v>
      </c>
      <c r="H5" s="86">
        <v>11369493.135959458</v>
      </c>
      <c r="I5" s="86">
        <v>12308193</v>
      </c>
      <c r="J5" s="162">
        <v>13144582</v>
      </c>
      <c r="K5" s="86">
        <v>13992914</v>
      </c>
      <c r="L5" s="167">
        <v>14534640.775489697</v>
      </c>
      <c r="M5" s="167">
        <v>13687118.136492422</v>
      </c>
      <c r="N5" s="167">
        <v>14925840.365403078</v>
      </c>
      <c r="O5" s="164" t="s">
        <v>161</v>
      </c>
      <c r="P5" s="88"/>
    </row>
    <row r="6" spans="2:38" ht="23.25" customHeight="1" x14ac:dyDescent="0.35">
      <c r="B6" s="153" t="s">
        <v>99</v>
      </c>
      <c r="C6" s="85"/>
      <c r="D6" s="85"/>
      <c r="E6" s="89">
        <f t="shared" ref="E6:L6" si="0">(E5/D5)-1</f>
        <v>5.4563875516469906E-2</v>
      </c>
      <c r="F6" s="89">
        <f t="shared" si="0"/>
        <v>6.3861064009234969E-2</v>
      </c>
      <c r="G6" s="89">
        <f t="shared" si="0"/>
        <v>7.4102276051642768E-2</v>
      </c>
      <c r="H6" s="90">
        <f t="shared" si="0"/>
        <v>7.9962537856652638E-2</v>
      </c>
      <c r="I6" s="90">
        <f t="shared" si="0"/>
        <v>8.2563035380321503E-2</v>
      </c>
      <c r="J6" s="90">
        <f t="shared" si="0"/>
        <v>6.7953841802773196E-2</v>
      </c>
      <c r="K6" s="166">
        <f t="shared" si="0"/>
        <v>6.4538530019440765E-2</v>
      </c>
      <c r="L6" s="166">
        <f t="shared" si="0"/>
        <v>3.8714364676985635E-2</v>
      </c>
      <c r="M6" s="166">
        <f t="shared" ref="M6" si="1">(M5/L5)-1</f>
        <v>-5.8310532202934362E-2</v>
      </c>
      <c r="N6" s="166">
        <f t="shared" ref="N6" si="2">(N5/M5)-1</f>
        <v>9.0502779077210604E-2</v>
      </c>
      <c r="O6" s="85"/>
      <c r="P6" s="87"/>
    </row>
    <row r="7" spans="2:38" ht="23.25" customHeight="1" x14ac:dyDescent="0.35">
      <c r="B7" s="153" t="s">
        <v>110</v>
      </c>
      <c r="C7" s="85"/>
      <c r="D7" s="86">
        <f t="shared" ref="D7:L7" si="3">D4/D5*100</f>
        <v>99.999998860869226</v>
      </c>
      <c r="E7" s="86">
        <f t="shared" si="3"/>
        <v>107.93438624843212</v>
      </c>
      <c r="F7" s="86">
        <f t="shared" si="3"/>
        <v>114.6117513719535</v>
      </c>
      <c r="G7" s="86">
        <f t="shared" si="3"/>
        <v>118.43033632602094</v>
      </c>
      <c r="H7" s="86">
        <f t="shared" si="3"/>
        <v>121.13006018974326</v>
      </c>
      <c r="I7" s="86">
        <f t="shared" si="3"/>
        <v>125.05222346508032</v>
      </c>
      <c r="J7" s="86">
        <f t="shared" si="3"/>
        <v>130.01586509179219</v>
      </c>
      <c r="K7" s="86">
        <f t="shared" si="3"/>
        <v>135.06599125814679</v>
      </c>
      <c r="L7" s="86">
        <f t="shared" si="3"/>
        <v>138.11731786211718</v>
      </c>
      <c r="M7" s="86">
        <f t="shared" ref="M7:N7" si="4">M4/M5*100</f>
        <v>144.6682466297751</v>
      </c>
      <c r="N7" s="86">
        <f t="shared" si="4"/>
        <v>158.54810458700922</v>
      </c>
      <c r="O7" s="91"/>
      <c r="P7" s="87"/>
    </row>
    <row r="8" spans="2:38" ht="23.25" customHeight="1" x14ac:dyDescent="0.35">
      <c r="B8" s="153" t="s">
        <v>98</v>
      </c>
      <c r="C8" s="85"/>
      <c r="D8" s="85"/>
      <c r="E8" s="92">
        <f t="shared" ref="E8:L8" si="5">(E7/D7)-1</f>
        <v>7.9343874779459478E-2</v>
      </c>
      <c r="F8" s="92">
        <f t="shared" si="5"/>
        <v>6.1865040008215022E-2</v>
      </c>
      <c r="G8" s="92">
        <f t="shared" si="5"/>
        <v>3.3317569170327355E-2</v>
      </c>
      <c r="H8" s="93">
        <f t="shared" si="5"/>
        <v>2.2795881084812564E-2</v>
      </c>
      <c r="I8" s="93">
        <f t="shared" si="5"/>
        <v>3.2379768235838435E-2</v>
      </c>
      <c r="J8" s="93">
        <f t="shared" si="5"/>
        <v>3.9692549953723288E-2</v>
      </c>
      <c r="K8" s="93">
        <f t="shared" si="5"/>
        <v>3.8842384064353697E-2</v>
      </c>
      <c r="L8" s="93">
        <f t="shared" si="5"/>
        <v>2.2591376078812342E-2</v>
      </c>
      <c r="M8" s="93">
        <f t="shared" ref="M8" si="6">(M7/L7)-1</f>
        <v>4.7430176527158752E-2</v>
      </c>
      <c r="N8" s="93">
        <f>(N7/M7)-1</f>
        <v>9.5942670769726623E-2</v>
      </c>
      <c r="O8" s="85"/>
      <c r="P8" s="87"/>
    </row>
    <row r="9" spans="2:38" ht="23.25" customHeight="1" x14ac:dyDescent="0.35">
      <c r="B9" s="153" t="s">
        <v>97</v>
      </c>
      <c r="C9" s="85"/>
      <c r="D9" s="94">
        <f t="shared" ref="D9:L9" si="7">($K$7/D7)</f>
        <v>1.3506599279672509</v>
      </c>
      <c r="E9" s="95">
        <f t="shared" si="7"/>
        <v>1.2513712816902112</v>
      </c>
      <c r="F9" s="95">
        <f t="shared" si="7"/>
        <v>1.178465468342879</v>
      </c>
      <c r="G9" s="95">
        <f t="shared" si="7"/>
        <v>1.1404678518038689</v>
      </c>
      <c r="H9" s="95">
        <f t="shared" si="7"/>
        <v>1.1150493200991867</v>
      </c>
      <c r="I9" s="95">
        <f t="shared" si="7"/>
        <v>1.0800766872878733</v>
      </c>
      <c r="J9" s="95">
        <f t="shared" si="7"/>
        <v>1.0388423840643537</v>
      </c>
      <c r="K9" s="95">
        <f t="shared" si="7"/>
        <v>1</v>
      </c>
      <c r="L9" s="95">
        <f t="shared" si="7"/>
        <v>0.97790771895080875</v>
      </c>
      <c r="M9" s="95">
        <f t="shared" ref="M9:N9" si="8">($K$7/M7)</f>
        <v>0.93362568776960619</v>
      </c>
      <c r="N9" s="95">
        <f t="shared" si="8"/>
        <v>0.8518928158111424</v>
      </c>
      <c r="O9" s="85"/>
      <c r="P9" s="87"/>
    </row>
    <row r="10" spans="2:38" ht="15" thickBot="1" x14ac:dyDescent="0.4">
      <c r="B10" s="154"/>
      <c r="C10" s="96"/>
      <c r="D10" s="97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9"/>
    </row>
    <row r="13" spans="2:38" s="73" customFormat="1" ht="42.5" thickBot="1" x14ac:dyDescent="0.4">
      <c r="N13" s="116" t="s">
        <v>172</v>
      </c>
      <c r="O13" s="117" t="s">
        <v>109</v>
      </c>
      <c r="P13" s="118" t="s">
        <v>107</v>
      </c>
      <c r="AI13" s="171"/>
      <c r="AJ13" s="171"/>
      <c r="AK13" s="76"/>
      <c r="AL13" s="76"/>
    </row>
    <row r="14" spans="2:38" s="103" customFormat="1" ht="44.25" customHeight="1" x14ac:dyDescent="0.35">
      <c r="B14" s="100" t="s">
        <v>108</v>
      </c>
      <c r="C14" s="101" t="s">
        <v>94</v>
      </c>
      <c r="D14" s="101">
        <v>2011</v>
      </c>
      <c r="E14" s="101">
        <v>2012</v>
      </c>
      <c r="F14" s="101">
        <v>2013</v>
      </c>
      <c r="G14" s="101">
        <v>2014</v>
      </c>
      <c r="H14" s="101">
        <v>2015</v>
      </c>
      <c r="I14" s="101">
        <v>2016</v>
      </c>
      <c r="J14" s="101">
        <v>2017</v>
      </c>
      <c r="K14" s="101">
        <v>2018</v>
      </c>
      <c r="L14" s="101">
        <v>2019</v>
      </c>
      <c r="M14" s="101">
        <v>2020</v>
      </c>
      <c r="N14" s="101">
        <v>2021</v>
      </c>
      <c r="O14" s="101">
        <v>2022</v>
      </c>
      <c r="P14" s="101">
        <v>2023</v>
      </c>
      <c r="Q14" s="101">
        <v>2024</v>
      </c>
      <c r="R14" s="101">
        <v>2025</v>
      </c>
      <c r="S14" s="101">
        <v>2026</v>
      </c>
      <c r="T14" s="101">
        <v>2027</v>
      </c>
      <c r="U14" s="101">
        <v>2028</v>
      </c>
      <c r="V14" s="101">
        <v>2029</v>
      </c>
      <c r="W14" s="102">
        <v>2030</v>
      </c>
      <c r="X14" s="101">
        <v>2031</v>
      </c>
      <c r="Y14" s="102">
        <v>2032</v>
      </c>
      <c r="Z14" s="101">
        <v>2033</v>
      </c>
      <c r="AA14" s="102">
        <v>2034</v>
      </c>
      <c r="AB14" s="101">
        <v>2035</v>
      </c>
      <c r="AC14" s="102">
        <v>2036</v>
      </c>
      <c r="AD14" s="101">
        <v>2037</v>
      </c>
      <c r="AE14" s="102">
        <v>2038</v>
      </c>
      <c r="AF14" s="101">
        <v>2039</v>
      </c>
      <c r="AG14" s="102">
        <v>2040</v>
      </c>
      <c r="AH14" s="102">
        <v>2041</v>
      </c>
      <c r="AI14" s="106" t="s">
        <v>95</v>
      </c>
      <c r="AJ14" s="107" t="s">
        <v>105</v>
      </c>
    </row>
    <row r="15" spans="2:38" s="103" customFormat="1" ht="44.25" customHeight="1" x14ac:dyDescent="0.35">
      <c r="B15" s="104" t="s">
        <v>111</v>
      </c>
      <c r="C15" s="105"/>
      <c r="D15" s="105" t="str">
        <f>D14&amp;"-"&amp;RIGHT(E14,2)</f>
        <v>2011-12</v>
      </c>
      <c r="E15" s="105" t="str">
        <f t="shared" ref="E15:AE15" si="9">E14&amp;"-"&amp;RIGHT(F14,2)</f>
        <v>2012-13</v>
      </c>
      <c r="F15" s="105" t="str">
        <f t="shared" si="9"/>
        <v>2013-14</v>
      </c>
      <c r="G15" s="105" t="str">
        <f t="shared" si="9"/>
        <v>2014-15</v>
      </c>
      <c r="H15" s="105" t="str">
        <f t="shared" si="9"/>
        <v>2015-16</v>
      </c>
      <c r="I15" s="105" t="str">
        <f t="shared" si="9"/>
        <v>2016-17</v>
      </c>
      <c r="J15" s="105" t="str">
        <f t="shared" si="9"/>
        <v>2017-18</v>
      </c>
      <c r="K15" s="105" t="str">
        <f t="shared" si="9"/>
        <v>2018-19</v>
      </c>
      <c r="L15" s="105" t="str">
        <f t="shared" si="9"/>
        <v>2019-20</v>
      </c>
      <c r="M15" s="105" t="str">
        <f>M14&amp;"-"&amp;RIGHT(N14,2)</f>
        <v>2020-21</v>
      </c>
      <c r="N15" s="105" t="str">
        <f>N14&amp;"-"&amp;RIGHT(O14,2)</f>
        <v>2021-22</v>
      </c>
      <c r="O15" s="105" t="str">
        <f>O14&amp;"-"&amp;RIGHT(P14,2)</f>
        <v>2022-23</v>
      </c>
      <c r="P15" s="105" t="str">
        <f>P14&amp;"-"&amp;RIGHT(Q14,2)</f>
        <v>2023-24</v>
      </c>
      <c r="Q15" s="105" t="str">
        <f t="shared" si="9"/>
        <v>2024-25</v>
      </c>
      <c r="R15" s="105" t="str">
        <f t="shared" si="9"/>
        <v>2025-26</v>
      </c>
      <c r="S15" s="105" t="str">
        <f t="shared" si="9"/>
        <v>2026-27</v>
      </c>
      <c r="T15" s="105" t="str">
        <f t="shared" si="9"/>
        <v>2027-28</v>
      </c>
      <c r="U15" s="105" t="str">
        <f t="shared" si="9"/>
        <v>2028-29</v>
      </c>
      <c r="V15" s="105" t="str">
        <f t="shared" si="9"/>
        <v>2029-30</v>
      </c>
      <c r="W15" s="105" t="str">
        <f t="shared" si="9"/>
        <v>2030-31</v>
      </c>
      <c r="X15" s="105" t="str">
        <f t="shared" si="9"/>
        <v>2031-32</v>
      </c>
      <c r="Y15" s="105" t="str">
        <f t="shared" si="9"/>
        <v>2032-33</v>
      </c>
      <c r="Z15" s="105" t="str">
        <f t="shared" si="9"/>
        <v>2033-34</v>
      </c>
      <c r="AA15" s="105" t="str">
        <f t="shared" si="9"/>
        <v>2034-35</v>
      </c>
      <c r="AB15" s="105" t="str">
        <f t="shared" si="9"/>
        <v>2035-36</v>
      </c>
      <c r="AC15" s="105" t="str">
        <f t="shared" si="9"/>
        <v>2036-37</v>
      </c>
      <c r="AD15" s="105" t="str">
        <f t="shared" si="9"/>
        <v>2037-38</v>
      </c>
      <c r="AE15" s="105" t="str">
        <f t="shared" si="9"/>
        <v>2038-39</v>
      </c>
      <c r="AF15" s="105" t="str">
        <f>AF14&amp;"-"&amp;RIGHT(AG14,2)</f>
        <v>2039-40</v>
      </c>
      <c r="AG15" s="105" t="str">
        <f>AG14&amp;"-"&amp;RIGHT(AH14,2)</f>
        <v>2040-41</v>
      </c>
      <c r="AH15" s="105" t="s">
        <v>205</v>
      </c>
      <c r="AI15" s="108"/>
      <c r="AJ15" s="172"/>
    </row>
    <row r="16" spans="2:38" s="73" customFormat="1" ht="44.25" customHeight="1" x14ac:dyDescent="0.35">
      <c r="B16" s="109" t="s">
        <v>174</v>
      </c>
      <c r="C16" s="77"/>
      <c r="D16" s="142">
        <f>D5/100</f>
        <v>87363.288108910187</v>
      </c>
      <c r="E16" s="142">
        <f t="shared" ref="E16:L16" si="10">E5/100</f>
        <v>92130.167685994267</v>
      </c>
      <c r="F16" s="143">
        <f t="shared" si="10"/>
        <v>98013.698221771105</v>
      </c>
      <c r="G16" s="143">
        <f t="shared" si="10"/>
        <v>105276.7363442432</v>
      </c>
      <c r="H16" s="143">
        <f t="shared" si="10"/>
        <v>113694.93135959457</v>
      </c>
      <c r="I16" s="143">
        <f t="shared" si="10"/>
        <v>123081.93</v>
      </c>
      <c r="J16" s="143">
        <f t="shared" si="10"/>
        <v>131445.82</v>
      </c>
      <c r="K16" s="143">
        <f t="shared" si="10"/>
        <v>139929.14000000001</v>
      </c>
      <c r="L16" s="143">
        <f t="shared" si="10"/>
        <v>145346.40775489697</v>
      </c>
      <c r="M16" s="144">
        <f>M5/100</f>
        <v>136871.18136492421</v>
      </c>
      <c r="N16" s="144">
        <f>N5/100</f>
        <v>149258.40365403079</v>
      </c>
      <c r="O16" s="145">
        <v>159453.68799999999</v>
      </c>
      <c r="P16" s="145">
        <v>168845.337</v>
      </c>
      <c r="Q16" s="145">
        <v>179534.486</v>
      </c>
      <c r="R16" s="145">
        <v>190677.03899999999</v>
      </c>
      <c r="S16" s="145">
        <v>202248.158</v>
      </c>
      <c r="T16" s="145">
        <v>214387.508</v>
      </c>
      <c r="U16" s="146">
        <f t="shared" ref="U16:AC16" si="11">T16*(1+U17)</f>
        <v>227255.48672957538</v>
      </c>
      <c r="V16" s="146">
        <f t="shared" si="11"/>
        <v>240895.82798217985</v>
      </c>
      <c r="W16" s="146">
        <f t="shared" si="11"/>
        <v>255354.89054340956</v>
      </c>
      <c r="X16" s="146">
        <f t="shared" si="11"/>
        <v>270681.81574842497</v>
      </c>
      <c r="Y16" s="146">
        <f t="shared" si="11"/>
        <v>286928.69449629291</v>
      </c>
      <c r="Z16" s="146">
        <f t="shared" si="11"/>
        <v>304150.74428887281</v>
      </c>
      <c r="AA16" s="146">
        <f t="shared" si="11"/>
        <v>322406.49689594045</v>
      </c>
      <c r="AB16" s="146">
        <f t="shared" si="11"/>
        <v>341757.99728435796</v>
      </c>
      <c r="AC16" s="146">
        <f t="shared" si="11"/>
        <v>362271.01448738173</v>
      </c>
      <c r="AD16" s="146">
        <f t="shared" ref="AD16" si="12">AC16*(1+AD17)</f>
        <v>384015.26513077889</v>
      </c>
      <c r="AE16" s="146">
        <f t="shared" ref="AE16" si="13">AD16*(1+AE17)</f>
        <v>407064.65037544112</v>
      </c>
      <c r="AF16" s="146">
        <f>AE16*(1+AF17)</f>
        <v>431497.50708178058</v>
      </c>
      <c r="AG16" s="146">
        <f>AF16*(1+AG17)</f>
        <v>457396.8740495292</v>
      </c>
      <c r="AH16" s="146">
        <f>AG16*(1+AH17)</f>
        <v>484850.77423779765</v>
      </c>
      <c r="AI16" s="185" t="s">
        <v>173</v>
      </c>
      <c r="AJ16" s="173" t="s">
        <v>158</v>
      </c>
      <c r="AK16" s="71"/>
      <c r="AL16" s="103"/>
    </row>
    <row r="17" spans="2:41" s="73" customFormat="1" ht="44.25" customHeight="1" x14ac:dyDescent="0.35">
      <c r="B17" s="109" t="s">
        <v>104</v>
      </c>
      <c r="C17" s="77"/>
      <c r="D17" s="79"/>
      <c r="E17" s="80">
        <f>E16/D16-1</f>
        <v>5.4563875516469906E-2</v>
      </c>
      <c r="F17" s="80">
        <f>F16/E16-1</f>
        <v>6.3861064009234969E-2</v>
      </c>
      <c r="G17" s="80">
        <f>G16/F16-1</f>
        <v>7.4102276051642768E-2</v>
      </c>
      <c r="H17" s="80">
        <f>H16/G16-1</f>
        <v>7.9962537856652638E-2</v>
      </c>
      <c r="I17" s="78">
        <f t="shared" ref="I17:Q17" si="14">(I16/H16)-1</f>
        <v>8.2563035380321503E-2</v>
      </c>
      <c r="J17" s="78">
        <f t="shared" si="14"/>
        <v>6.7953841802773196E-2</v>
      </c>
      <c r="K17" s="78">
        <f t="shared" si="14"/>
        <v>6.4538530019440765E-2</v>
      </c>
      <c r="L17" s="78">
        <f t="shared" si="14"/>
        <v>3.8714364676985413E-2</v>
      </c>
      <c r="M17" s="78">
        <f t="shared" si="14"/>
        <v>-5.8310532202934362E-2</v>
      </c>
      <c r="N17" s="78">
        <f t="shared" si="14"/>
        <v>9.0502779077210604E-2</v>
      </c>
      <c r="O17" s="78">
        <f t="shared" si="14"/>
        <v>6.8306266825692852E-2</v>
      </c>
      <c r="P17" s="78">
        <f t="shared" si="14"/>
        <v>5.8898913645697659E-2</v>
      </c>
      <c r="Q17" s="78">
        <f t="shared" si="14"/>
        <v>6.3307339070903801E-2</v>
      </c>
      <c r="R17" s="78">
        <f t="shared" ref="R17:T17" si="15">(R16/Q16)-1</f>
        <v>6.2063580364164705E-2</v>
      </c>
      <c r="S17" s="78">
        <f t="shared" si="15"/>
        <v>6.0684385811130559E-2</v>
      </c>
      <c r="T17" s="78">
        <f t="shared" si="15"/>
        <v>6.0022054687884907E-2</v>
      </c>
      <c r="U17" s="78">
        <f>T17</f>
        <v>6.0022054687884907E-2</v>
      </c>
      <c r="V17" s="78">
        <f t="shared" ref="V17:AG17" si="16">U17</f>
        <v>6.0022054687884907E-2</v>
      </c>
      <c r="W17" s="78">
        <f t="shared" si="16"/>
        <v>6.0022054687884907E-2</v>
      </c>
      <c r="X17" s="78">
        <f t="shared" si="16"/>
        <v>6.0022054687884907E-2</v>
      </c>
      <c r="Y17" s="78">
        <f t="shared" si="16"/>
        <v>6.0022054687884907E-2</v>
      </c>
      <c r="Z17" s="78">
        <f t="shared" si="16"/>
        <v>6.0022054687884907E-2</v>
      </c>
      <c r="AA17" s="78">
        <f t="shared" si="16"/>
        <v>6.0022054687884907E-2</v>
      </c>
      <c r="AB17" s="78">
        <f t="shared" si="16"/>
        <v>6.0022054687884907E-2</v>
      </c>
      <c r="AC17" s="78">
        <f t="shared" si="16"/>
        <v>6.0022054687884907E-2</v>
      </c>
      <c r="AD17" s="78">
        <f t="shared" si="16"/>
        <v>6.0022054687884907E-2</v>
      </c>
      <c r="AE17" s="78">
        <f t="shared" si="16"/>
        <v>6.0022054687884907E-2</v>
      </c>
      <c r="AF17" s="78">
        <f t="shared" si="16"/>
        <v>6.0022054687884907E-2</v>
      </c>
      <c r="AG17" s="78">
        <f t="shared" si="16"/>
        <v>6.0022054687884907E-2</v>
      </c>
      <c r="AH17" s="78">
        <f>AG17</f>
        <v>6.0022054687884907E-2</v>
      </c>
      <c r="AI17" s="108" t="s">
        <v>112</v>
      </c>
      <c r="AJ17" s="172"/>
      <c r="AL17" s="103"/>
    </row>
    <row r="18" spans="2:41" s="74" customFormat="1" ht="44.25" customHeight="1" thickBot="1" x14ac:dyDescent="0.4">
      <c r="B18" s="168" t="s">
        <v>182</v>
      </c>
      <c r="C18" s="81"/>
      <c r="D18" s="169">
        <f>D16*$D$9*100</f>
        <v>11799809.242416283</v>
      </c>
      <c r="E18" s="169">
        <f t="shared" ref="E18:AH18" si="17">E16*$D$9*100</f>
        <v>12443652.565037575</v>
      </c>
      <c r="F18" s="169">
        <f t="shared" si="17"/>
        <v>13238317.458002124</v>
      </c>
      <c r="G18" s="169">
        <f t="shared" si="17"/>
        <v>14219306.912734278</v>
      </c>
      <c r="H18" s="169">
        <f t="shared" si="17"/>
        <v>15356318.780039154</v>
      </c>
      <c r="I18" s="169">
        <f t="shared" si="17"/>
        <v>16624183.07078702</v>
      </c>
      <c r="J18" s="169">
        <f t="shared" si="17"/>
        <v>17753860.177279625</v>
      </c>
      <c r="K18" s="169">
        <f t="shared" si="17"/>
        <v>18899668.21529194</v>
      </c>
      <c r="L18" s="169">
        <f t="shared" si="17"/>
        <v>19631356.862852782</v>
      </c>
      <c r="M18" s="169">
        <f t="shared" si="17"/>
        <v>18486641.996314105</v>
      </c>
      <c r="N18" s="169">
        <f t="shared" si="17"/>
        <v>20159734.472786006</v>
      </c>
      <c r="O18" s="169">
        <f t="shared" si="17"/>
        <v>21536770.67481925</v>
      </c>
      <c r="P18" s="169">
        <f t="shared" si="17"/>
        <v>22805263.071002617</v>
      </c>
      <c r="Q18" s="169">
        <f t="shared" si="17"/>
        <v>24249003.59283974</v>
      </c>
      <c r="R18" s="169">
        <f t="shared" si="17"/>
        <v>25753983.576074868</v>
      </c>
      <c r="S18" s="169">
        <f t="shared" si="17"/>
        <v>27316848.251578916</v>
      </c>
      <c r="T18" s="169">
        <f t="shared" si="17"/>
        <v>28956461.611235842</v>
      </c>
      <c r="U18" s="169">
        <f t="shared" si="17"/>
        <v>30694487.933633082</v>
      </c>
      <c r="V18" s="169">
        <f t="shared" si="17"/>
        <v>32536834.167002227</v>
      </c>
      <c r="W18" s="169">
        <f t="shared" si="17"/>
        <v>34489761.80674468</v>
      </c>
      <c r="X18" s="169">
        <f t="shared" si="17"/>
        <v>36559908.176081233</v>
      </c>
      <c r="Y18" s="169">
        <f t="shared" si="17"/>
        <v>38754308.984010033</v>
      </c>
      <c r="Z18" s="169">
        <f t="shared" si="17"/>
        <v>41080422.237239473</v>
      </c>
      <c r="AA18" s="169">
        <f t="shared" si="17"/>
        <v>43546153.587364465</v>
      </c>
      <c r="AB18" s="169">
        <f t="shared" si="17"/>
        <v>46159883.199432284</v>
      </c>
      <c r="AC18" s="169">
        <f t="shared" si="17"/>
        <v>48930494.233214989</v>
      </c>
      <c r="AD18" s="169">
        <f t="shared" si="17"/>
        <v>51867403.033986256</v>
      </c>
      <c r="AE18" s="169">
        <f t="shared" si="17"/>
        <v>54980591.135410741</v>
      </c>
      <c r="AF18" s="169">
        <f t="shared" si="17"/>
        <v>58280639.18331261</v>
      </c>
      <c r="AG18" s="169">
        <f t="shared" si="17"/>
        <v>61778762.89561829</v>
      </c>
      <c r="AH18" s="169">
        <f t="shared" si="17"/>
        <v>65486851.180688955</v>
      </c>
      <c r="AI18" s="174"/>
      <c r="AJ18" s="175"/>
    </row>
    <row r="19" spans="2:41" x14ac:dyDescent="0.35">
      <c r="M19" s="186"/>
      <c r="N19" s="186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55"/>
    </row>
    <row r="20" spans="2:41" x14ac:dyDescent="0.35">
      <c r="B20" s="1" t="s">
        <v>293</v>
      </c>
      <c r="D20" s="170" t="s">
        <v>213</v>
      </c>
      <c r="E20" s="170" t="s">
        <v>214</v>
      </c>
      <c r="F20" s="170" t="s">
        <v>215</v>
      </c>
      <c r="G20" s="170" t="s">
        <v>216</v>
      </c>
      <c r="H20" s="170" t="s">
        <v>217</v>
      </c>
      <c r="I20" s="170" t="s">
        <v>218</v>
      </c>
      <c r="J20" s="170" t="s">
        <v>219</v>
      </c>
      <c r="K20" s="170" t="s">
        <v>220</v>
      </c>
      <c r="L20" s="170" t="s">
        <v>221</v>
      </c>
      <c r="M20" s="170" t="s">
        <v>222</v>
      </c>
      <c r="N20" s="170" t="s">
        <v>223</v>
      </c>
      <c r="O20" s="170" t="s">
        <v>224</v>
      </c>
      <c r="P20" s="170" t="s">
        <v>225</v>
      </c>
      <c r="Q20" s="170" t="s">
        <v>226</v>
      </c>
      <c r="R20" s="170" t="s">
        <v>227</v>
      </c>
      <c r="S20" s="170" t="s">
        <v>228</v>
      </c>
      <c r="T20" s="170" t="s">
        <v>229</v>
      </c>
      <c r="U20" s="170" t="s">
        <v>230</v>
      </c>
      <c r="V20" s="170" t="s">
        <v>231</v>
      </c>
      <c r="W20" s="170" t="s">
        <v>232</v>
      </c>
      <c r="X20" s="170" t="s">
        <v>233</v>
      </c>
      <c r="Y20" s="170" t="s">
        <v>234</v>
      </c>
      <c r="Z20" s="170" t="s">
        <v>235</v>
      </c>
      <c r="AA20" s="170" t="s">
        <v>236</v>
      </c>
      <c r="AB20" s="170" t="s">
        <v>237</v>
      </c>
      <c r="AC20" s="170" t="s">
        <v>238</v>
      </c>
      <c r="AD20" s="170" t="s">
        <v>239</v>
      </c>
      <c r="AE20" s="170" t="s">
        <v>240</v>
      </c>
      <c r="AF20" s="170" t="s">
        <v>241</v>
      </c>
      <c r="AG20" s="170" t="s">
        <v>242</v>
      </c>
      <c r="AH20" s="170" t="s">
        <v>188</v>
      </c>
      <c r="AI20" s="170" t="s">
        <v>189</v>
      </c>
      <c r="AJ20" s="170" t="s">
        <v>190</v>
      </c>
      <c r="AK20" s="170" t="s">
        <v>191</v>
      </c>
      <c r="AL20" s="170" t="s">
        <v>192</v>
      </c>
      <c r="AM20" s="170" t="s">
        <v>193</v>
      </c>
      <c r="AN20" s="170" t="s">
        <v>194</v>
      </c>
      <c r="AO20" t="s">
        <v>184</v>
      </c>
    </row>
    <row r="21" spans="2:41" x14ac:dyDescent="0.35">
      <c r="B21" s="188" t="s">
        <v>262</v>
      </c>
      <c r="D21" s="201">
        <f>D18</f>
        <v>11799809.242416283</v>
      </c>
      <c r="E21" s="201">
        <f t="shared" ref="E21:AG21" si="18">E18</f>
        <v>12443652.565037575</v>
      </c>
      <c r="F21" s="201">
        <f t="shared" si="18"/>
        <v>13238317.458002124</v>
      </c>
      <c r="G21" s="201">
        <f t="shared" si="18"/>
        <v>14219306.912734278</v>
      </c>
      <c r="H21" s="201">
        <f t="shared" si="18"/>
        <v>15356318.780039154</v>
      </c>
      <c r="I21" s="201">
        <f t="shared" si="18"/>
        <v>16624183.07078702</v>
      </c>
      <c r="J21" s="201">
        <f t="shared" si="18"/>
        <v>17753860.177279625</v>
      </c>
      <c r="K21" s="201">
        <f t="shared" si="18"/>
        <v>18899668.21529194</v>
      </c>
      <c r="L21" s="201">
        <f t="shared" si="18"/>
        <v>19631356.862852782</v>
      </c>
      <c r="M21" s="201">
        <f t="shared" si="18"/>
        <v>18486641.996314105</v>
      </c>
      <c r="N21" s="201">
        <f t="shared" si="18"/>
        <v>20159734.472786006</v>
      </c>
      <c r="O21" s="201">
        <f t="shared" si="18"/>
        <v>21536770.67481925</v>
      </c>
      <c r="P21" s="201">
        <f t="shared" si="18"/>
        <v>22805263.071002617</v>
      </c>
      <c r="Q21" s="201">
        <f t="shared" si="18"/>
        <v>24249003.59283974</v>
      </c>
      <c r="R21" s="201">
        <f t="shared" si="18"/>
        <v>25753983.576074868</v>
      </c>
      <c r="S21" s="201">
        <f t="shared" si="18"/>
        <v>27316848.251578916</v>
      </c>
      <c r="T21" s="201">
        <f t="shared" si="18"/>
        <v>28956461.611235842</v>
      </c>
      <c r="U21" s="201">
        <f t="shared" si="18"/>
        <v>30694487.933633082</v>
      </c>
      <c r="V21" s="201">
        <f t="shared" si="18"/>
        <v>32536834.167002227</v>
      </c>
      <c r="W21" s="201">
        <f t="shared" si="18"/>
        <v>34489761.80674468</v>
      </c>
      <c r="X21" s="201">
        <f t="shared" si="18"/>
        <v>36559908.176081233</v>
      </c>
      <c r="Y21" s="201">
        <f t="shared" si="18"/>
        <v>38754308.984010033</v>
      </c>
      <c r="Z21" s="201">
        <f t="shared" si="18"/>
        <v>41080422.237239473</v>
      </c>
      <c r="AA21" s="201">
        <f t="shared" si="18"/>
        <v>43546153.587364465</v>
      </c>
      <c r="AB21" s="201">
        <f t="shared" si="18"/>
        <v>46159883.199432284</v>
      </c>
      <c r="AC21" s="201">
        <f t="shared" si="18"/>
        <v>48930494.233214989</v>
      </c>
      <c r="AD21" s="201">
        <f t="shared" si="18"/>
        <v>51867403.033986256</v>
      </c>
      <c r="AE21" s="201">
        <f t="shared" si="18"/>
        <v>54980591.135410741</v>
      </c>
      <c r="AF21" s="201">
        <f t="shared" si="18"/>
        <v>58280639.18331261</v>
      </c>
      <c r="AG21" s="201">
        <f t="shared" si="18"/>
        <v>61778762.89561829</v>
      </c>
      <c r="AH21" s="202">
        <f>AG21*(1+$AH$17)</f>
        <v>65486851.180688962</v>
      </c>
      <c r="AI21" s="202">
        <f>AH21*(1+$AH$17)</f>
        <v>69417506.54359366</v>
      </c>
      <c r="AJ21" s="202">
        <f t="shared" ref="AJ21:AN21" si="19">AI21*(1+$AH$17)</f>
        <v>73584087.91764985</v>
      </c>
      <c r="AK21" s="202">
        <f t="shared" si="19"/>
        <v>78000756.066801161</v>
      </c>
      <c r="AL21" s="202">
        <f t="shared" si="19"/>
        <v>82682521.713139072</v>
      </c>
      <c r="AM21" s="202">
        <f t="shared" si="19"/>
        <v>87645296.553137332</v>
      </c>
      <c r="AN21" s="202">
        <f t="shared" si="19"/>
        <v>92905947.335985631</v>
      </c>
    </row>
    <row r="22" spans="2:41" x14ac:dyDescent="0.35">
      <c r="B22" s="188" t="s">
        <v>183</v>
      </c>
      <c r="M22" s="187">
        <v>74.569999999999993</v>
      </c>
      <c r="N22" s="187">
        <v>81.349999999999994</v>
      </c>
      <c r="O22" s="187">
        <v>81.94</v>
      </c>
      <c r="P22" s="187">
        <v>83.14</v>
      </c>
      <c r="Q22" s="187">
        <v>84.802800000000005</v>
      </c>
      <c r="R22" s="187">
        <v>86.498856000000004</v>
      </c>
      <c r="S22" s="187">
        <v>88.228833120000004</v>
      </c>
      <c r="T22" s="187">
        <v>89.993409782400008</v>
      </c>
      <c r="U22" s="187">
        <v>91.79327797804801</v>
      </c>
      <c r="V22" s="187">
        <v>93.629143537608968</v>
      </c>
      <c r="W22" s="187">
        <v>95.501726408361151</v>
      </c>
      <c r="X22" s="187">
        <v>97.411760936528367</v>
      </c>
      <c r="Y22" s="187">
        <v>99.359996155258941</v>
      </c>
      <c r="Z22" s="187">
        <v>101.34719607836412</v>
      </c>
      <c r="AA22" s="187">
        <v>103.3741399999314</v>
      </c>
      <c r="AB22" s="187">
        <v>105.44162279993003</v>
      </c>
      <c r="AC22" s="187">
        <v>107.55045525592863</v>
      </c>
      <c r="AD22" s="187">
        <v>109.7014643610472</v>
      </c>
      <c r="AE22" s="187">
        <v>111.89549364826814</v>
      </c>
      <c r="AF22" s="187">
        <v>114.1334035212335</v>
      </c>
      <c r="AG22" s="187">
        <v>116.41607159165818</v>
      </c>
      <c r="AH22" s="203">
        <f t="shared" ref="AH22:AN22" si="20">AG22*$AO$22</f>
        <v>118.74439302349134</v>
      </c>
      <c r="AI22" s="203">
        <f t="shared" si="20"/>
        <v>121.11928088396117</v>
      </c>
      <c r="AJ22" s="203">
        <f t="shared" si="20"/>
        <v>123.54166650164039</v>
      </c>
      <c r="AK22" s="203">
        <f t="shared" si="20"/>
        <v>126.0124998316732</v>
      </c>
      <c r="AL22" s="203">
        <f t="shared" si="20"/>
        <v>128.53274982830666</v>
      </c>
      <c r="AM22" s="203">
        <f t="shared" si="20"/>
        <v>131.1034048248728</v>
      </c>
      <c r="AN22" s="203">
        <f t="shared" si="20"/>
        <v>133.72547292137025</v>
      </c>
      <c r="AO22" s="203">
        <f>AG22/AF22</f>
        <v>1.02</v>
      </c>
    </row>
    <row r="23" spans="2:41" x14ac:dyDescent="0.35">
      <c r="B23" s="188" t="s">
        <v>263</v>
      </c>
      <c r="M23" s="187"/>
      <c r="N23" s="186"/>
      <c r="O23" s="186"/>
      <c r="P23" s="186">
        <f t="shared" ref="P23:AN23" si="21">P21/P22/100</f>
        <v>2742.995317657279</v>
      </c>
      <c r="Q23" s="186">
        <f t="shared" si="21"/>
        <v>2859.4578944138325</v>
      </c>
      <c r="R23" s="186">
        <f t="shared" si="21"/>
        <v>2977.378518864442</v>
      </c>
      <c r="S23" s="186">
        <f t="shared" si="21"/>
        <v>3096.1361819695926</v>
      </c>
      <c r="T23" s="186">
        <f t="shared" si="21"/>
        <v>3217.6202325538343</v>
      </c>
      <c r="U23" s="186">
        <f t="shared" si="21"/>
        <v>3343.8709903108097</v>
      </c>
      <c r="V23" s="186">
        <f t="shared" si="21"/>
        <v>3475.0754880004674</v>
      </c>
      <c r="W23" s="186">
        <f t="shared" si="21"/>
        <v>3611.4280970448622</v>
      </c>
      <c r="X23" s="186">
        <f t="shared" si="21"/>
        <v>3753.1308154775033</v>
      </c>
      <c r="Y23" s="186">
        <f t="shared" si="21"/>
        <v>3900.393567191059</v>
      </c>
      <c r="Z23" s="186">
        <f t="shared" si="21"/>
        <v>4053.4345129267404</v>
      </c>
      <c r="AA23" s="186">
        <f t="shared" si="21"/>
        <v>4212.4803734660682</v>
      </c>
      <c r="AB23" s="186">
        <f t="shared" si="21"/>
        <v>4377.7667655038131</v>
      </c>
      <c r="AC23" s="186">
        <f t="shared" si="21"/>
        <v>4549.5385506996945</v>
      </c>
      <c r="AD23" s="186">
        <f t="shared" si="21"/>
        <v>4728.0501984259145</v>
      </c>
      <c r="AE23" s="186">
        <f t="shared" si="21"/>
        <v>4913.5661627479403</v>
      </c>
      <c r="AF23" s="186">
        <f t="shared" si="21"/>
        <v>5106.3612741969982</v>
      </c>
      <c r="AG23" s="186">
        <f t="shared" si="21"/>
        <v>5306.721146914655</v>
      </c>
      <c r="AH23" s="186">
        <f t="shared" si="21"/>
        <v>5514.9426017726682</v>
      </c>
      <c r="AI23" s="186">
        <f t="shared" si="21"/>
        <v>5731.334106094916</v>
      </c>
      <c r="AJ23" s="186">
        <f t="shared" si="21"/>
        <v>5956.2162306328282</v>
      </c>
      <c r="AK23" s="186">
        <f t="shared" si="21"/>
        <v>6189.9221244713144</v>
      </c>
      <c r="AL23" s="186">
        <f t="shared" si="21"/>
        <v>6432.7980085687059</v>
      </c>
      <c r="AM23" s="186">
        <f t="shared" si="21"/>
        <v>6685.2036886618953</v>
      </c>
      <c r="AN23" s="186">
        <f t="shared" si="21"/>
        <v>6947.5130882964795</v>
      </c>
    </row>
    <row r="24" spans="2:41" x14ac:dyDescent="0.35">
      <c r="B24" s="188" t="s">
        <v>178</v>
      </c>
      <c r="M24" s="187"/>
      <c r="P24">
        <f>INDEX(Demographics!$J$4:$J$33,MATCH(P$14+1,Demographics!$I$4:$I$33,0))</f>
        <v>1395002000</v>
      </c>
      <c r="Q24">
        <f>INDEX(Demographics!$J$4:$J$33,MATCH(Q$14+1,Demographics!$I$4:$I$33,0))</f>
        <v>1407581000</v>
      </c>
      <c r="R24">
        <f>INDEX(Demographics!$J$4:$J$33,MATCH(R$14+1,Demographics!$I$4:$I$33,0))</f>
        <v>1420164000</v>
      </c>
      <c r="S24">
        <f>INDEX(Demographics!$J$4:$J$33,MATCH(S$14+1,Demographics!$I$4:$I$33,0))</f>
        <v>1431578000</v>
      </c>
      <c r="T24">
        <f>INDEX(Demographics!$J$4:$J$33,MATCH(T$14+1,Demographics!$I$4:$I$33,0))</f>
        <v>1442147000</v>
      </c>
      <c r="U24">
        <f>INDEX(Demographics!$J$4:$J$33,MATCH(U$14+1,Demographics!$I$4:$I$33,0))</f>
        <v>1452719000</v>
      </c>
      <c r="V24">
        <f>INDEX(Demographics!$J$4:$J$33,MATCH(V$14+1,Demographics!$I$4:$I$33,0))</f>
        <v>1463291000</v>
      </c>
      <c r="W24">
        <f>INDEX(Demographics!$J$4:$J$33,MATCH(W$14+1,Demographics!$I$4:$I$33,0))</f>
        <v>1473863000</v>
      </c>
      <c r="X24">
        <f>INDEX(Demographics!$J$4:$J$33,MATCH(X$14+1,Demographics!$I$4:$I$33,0))</f>
        <v>1483350000</v>
      </c>
      <c r="Y24">
        <f>INDEX(Demographics!$J$4:$J$33,MATCH(Y$14+1,Demographics!$I$4:$I$33,0))</f>
        <v>1492052000</v>
      </c>
      <c r="Z24">
        <f>INDEX(Demographics!$J$4:$J$33,MATCH(Z$14+1,Demographics!$I$4:$I$33,0))</f>
        <v>1500761000</v>
      </c>
      <c r="AA24">
        <f>INDEX(Demographics!$J$4:$J$33,MATCH(AA$14+1,Demographics!$I$4:$I$33,0))</f>
        <v>1509459000</v>
      </c>
      <c r="AB24">
        <f>INDEX(Demographics!$J$4:$J$33,MATCH(AB$14+1,Demographics!$I$4:$I$33,0))</f>
        <v>1518162000</v>
      </c>
      <c r="AC24">
        <f>INDEX(Demographics!$J$4:$J$33,MATCH(AC$14+1,Demographics!$I$4:$I$33,0))</f>
        <v>1526866000</v>
      </c>
      <c r="AD24">
        <f>INDEX(Demographics!$J$4:$J$33,MATCH(AD$14+1,Demographics!$I$4:$I$33,0))</f>
        <v>1536514049</v>
      </c>
      <c r="AE24">
        <f>INDEX(Demographics!$J$4:$J$33,MATCH(AE$14+1,Demographics!$I$4:$I$33,0))</f>
        <v>1546364913</v>
      </c>
      <c r="AF24">
        <f>INDEX(Demographics!$J$4:$J$33,MATCH(AF$14+1,Demographics!$I$4:$I$33,0))</f>
        <v>1556412893</v>
      </c>
      <c r="AG24">
        <f>INDEX(Demographics!$J$4:$J$33,MATCH(AG$14+1,Demographics!$I$4:$I$33,0))</f>
        <v>1566653777</v>
      </c>
      <c r="AH24" s="204">
        <f t="shared" ref="AH24:AN24" si="22">AG24*$AO$24</f>
        <v>1576962043.9583223</v>
      </c>
      <c r="AI24" s="204">
        <f t="shared" si="22"/>
        <v>1587338137.2412889</v>
      </c>
      <c r="AJ24" s="204">
        <f t="shared" si="22"/>
        <v>1597782503.132483</v>
      </c>
      <c r="AK24" s="204">
        <f t="shared" si="22"/>
        <v>1608295590.851944</v>
      </c>
      <c r="AL24" s="204">
        <f t="shared" si="22"/>
        <v>1618877852.575489</v>
      </c>
      <c r="AM24" s="204">
        <f t="shared" si="22"/>
        <v>1629529743.4541612</v>
      </c>
      <c r="AN24" s="204">
        <f t="shared" si="22"/>
        <v>1640251721.6338058</v>
      </c>
      <c r="AO24" s="203">
        <f>AG24/AF24</f>
        <v>1.0065797990019605</v>
      </c>
    </row>
    <row r="25" spans="2:41" x14ac:dyDescent="0.35">
      <c r="B25" s="200" t="s">
        <v>265</v>
      </c>
      <c r="M25" s="187"/>
      <c r="P25" s="186">
        <f>P21*10^7/P24</f>
        <v>163478.35394503103</v>
      </c>
      <c r="Q25" s="186">
        <f t="shared" ref="Q25:AG25" si="23">Q21*10^7/Q24</f>
        <v>172274.30316862575</v>
      </c>
      <c r="R25" s="186">
        <f t="shared" si="23"/>
        <v>181345.13743535866</v>
      </c>
      <c r="S25" s="186">
        <f t="shared" si="23"/>
        <v>190816.34567993443</v>
      </c>
      <c r="T25" s="186">
        <f t="shared" si="23"/>
        <v>200787.170872566</v>
      </c>
      <c r="U25" s="186">
        <f t="shared" si="23"/>
        <v>211289.91865345658</v>
      </c>
      <c r="V25" s="186">
        <f t="shared" si="23"/>
        <v>222353.81866629553</v>
      </c>
      <c r="W25" s="186">
        <f t="shared" si="23"/>
        <v>234009.27906287546</v>
      </c>
      <c r="X25" s="186">
        <f t="shared" si="23"/>
        <v>246468.52176547161</v>
      </c>
      <c r="Y25" s="186">
        <f t="shared" si="23"/>
        <v>259738.32670717931</v>
      </c>
      <c r="Z25" s="186">
        <f t="shared" si="23"/>
        <v>273730.60891933809</v>
      </c>
      <c r="AA25" s="186">
        <f t="shared" si="23"/>
        <v>288488.48221359082</v>
      </c>
      <c r="AB25" s="186">
        <f t="shared" si="23"/>
        <v>304051.10389689822</v>
      </c>
      <c r="AC25" s="186">
        <f t="shared" si="23"/>
        <v>320463.57855381537</v>
      </c>
      <c r="AD25" s="186">
        <f t="shared" si="23"/>
        <v>337565.43305115105</v>
      </c>
      <c r="AE25" s="186">
        <f t="shared" si="23"/>
        <v>355547.32698083884</v>
      </c>
      <c r="AF25" s="186">
        <f t="shared" si="23"/>
        <v>374454.87277464115</v>
      </c>
      <c r="AG25" s="186">
        <f t="shared" si="23"/>
        <v>394335.77349756891</v>
      </c>
      <c r="AH25" s="204"/>
      <c r="AI25" s="204"/>
      <c r="AJ25" s="204"/>
      <c r="AK25" s="204"/>
      <c r="AL25" s="204"/>
      <c r="AM25" s="204"/>
      <c r="AN25" s="204"/>
      <c r="AO25" s="203"/>
    </row>
    <row r="26" spans="2:41" x14ac:dyDescent="0.35">
      <c r="B26" s="200" t="s">
        <v>266</v>
      </c>
      <c r="C26" s="155">
        <f>(AG25/P25)^(1/17)-1</f>
        <v>5.3160267025401886E-2</v>
      </c>
      <c r="M26" s="187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204"/>
      <c r="AI26" s="204"/>
      <c r="AJ26" s="204"/>
      <c r="AK26" s="204"/>
      <c r="AL26" s="204"/>
      <c r="AM26" s="204"/>
      <c r="AN26" s="204"/>
      <c r="AO26" s="203"/>
    </row>
    <row r="27" spans="2:41" x14ac:dyDescent="0.35">
      <c r="B27" s="200" t="s">
        <v>264</v>
      </c>
      <c r="M27" s="187"/>
      <c r="P27" s="186">
        <f t="shared" ref="P27:AN27" si="24">P23*10^9/P24</f>
        <v>1966.3020681384535</v>
      </c>
      <c r="Q27" s="186">
        <f t="shared" si="24"/>
        <v>2031.4695171459634</v>
      </c>
      <c r="R27" s="186">
        <f t="shared" si="24"/>
        <v>2096.503304452473</v>
      </c>
      <c r="S27" s="186">
        <f t="shared" si="24"/>
        <v>2162.7436171620357</v>
      </c>
      <c r="T27" s="186">
        <f t="shared" si="24"/>
        <v>2231.1319390837652</v>
      </c>
      <c r="U27" s="186">
        <f t="shared" si="24"/>
        <v>2301.8016493973091</v>
      </c>
      <c r="V27" s="186">
        <f t="shared" si="24"/>
        <v>2374.8355508237714</v>
      </c>
      <c r="W27" s="186">
        <f t="shared" si="24"/>
        <v>2450.3146473212655</v>
      </c>
      <c r="X27" s="186">
        <f t="shared" si="24"/>
        <v>2530.1721208598801</v>
      </c>
      <c r="Y27" s="186">
        <f t="shared" si="24"/>
        <v>2614.1136952271495</v>
      </c>
      <c r="Z27" s="186">
        <f t="shared" si="24"/>
        <v>2700.919408837743</v>
      </c>
      <c r="AA27" s="186">
        <f t="shared" si="24"/>
        <v>2790.72195632082</v>
      </c>
      <c r="AB27" s="186">
        <f t="shared" si="24"/>
        <v>2883.5965894969136</v>
      </c>
      <c r="AC27" s="186">
        <f t="shared" si="24"/>
        <v>2979.6580385572111</v>
      </c>
      <c r="AD27" s="186">
        <f t="shared" si="24"/>
        <v>3077.1278671373307</v>
      </c>
      <c r="AE27" s="186">
        <f t="shared" si="24"/>
        <v>3177.494601332784</v>
      </c>
      <c r="AF27" s="186">
        <f t="shared" si="24"/>
        <v>3280.852591984406</v>
      </c>
      <c r="AG27" s="186">
        <f t="shared" si="24"/>
        <v>3387.2966859828757</v>
      </c>
      <c r="AH27" s="186">
        <f t="shared" si="24"/>
        <v>3497.194255817119</v>
      </c>
      <c r="AI27" s="186">
        <f t="shared" si="24"/>
        <v>3610.657346175577</v>
      </c>
      <c r="AJ27" s="186">
        <f t="shared" si="24"/>
        <v>3727.801636928401</v>
      </c>
      <c r="AK27" s="186">
        <f t="shared" si="24"/>
        <v>3848.7465610674203</v>
      </c>
      <c r="AL27" s="186">
        <f t="shared" si="24"/>
        <v>3973.6154264725428</v>
      </c>
      <c r="AM27" s="186">
        <f t="shared" si="24"/>
        <v>4102.5355416287621</v>
      </c>
      <c r="AN27" s="186">
        <f t="shared" si="24"/>
        <v>4235.6383454219267</v>
      </c>
      <c r="AO27" s="186"/>
    </row>
    <row r="28" spans="2:41" x14ac:dyDescent="0.35">
      <c r="B28" s="200" t="s">
        <v>294</v>
      </c>
      <c r="C28">
        <v>5000</v>
      </c>
      <c r="M28" s="187"/>
    </row>
    <row r="29" spans="2:41" x14ac:dyDescent="0.35">
      <c r="B29" s="200" t="s">
        <v>295</v>
      </c>
      <c r="C29" s="155">
        <f>(C28/P27)^(1/24)-1</f>
        <v>3.9652790738846866E-2</v>
      </c>
      <c r="M29" s="187"/>
    </row>
    <row r="30" spans="2:41" x14ac:dyDescent="0.35">
      <c r="B30" s="200" t="s">
        <v>296</v>
      </c>
      <c r="M30" s="187"/>
      <c r="P30" s="186">
        <f>P27</f>
        <v>1966.3020681384535</v>
      </c>
      <c r="Q30" s="186">
        <f t="shared" ref="Q30:AN30" si="25">P30*(1+$C$29)</f>
        <v>2044.2714325757095</v>
      </c>
      <c r="R30" s="186">
        <f t="shared" si="25"/>
        <v>2125.3324999050369</v>
      </c>
      <c r="S30" s="186">
        <f t="shared" si="25"/>
        <v>2209.6078647742415</v>
      </c>
      <c r="T30" s="186">
        <f t="shared" si="25"/>
        <v>2297.224983051045</v>
      </c>
      <c r="U30" s="186">
        <f t="shared" si="25"/>
        <v>2388.3163645840191</v>
      </c>
      <c r="V30" s="186">
        <f t="shared" si="25"/>
        <v>2483.0197736070327</v>
      </c>
      <c r="W30" s="186">
        <f t="shared" si="25"/>
        <v>2581.4784370902912</v>
      </c>
      <c r="X30" s="186">
        <f t="shared" si="25"/>
        <v>2683.8412613530782</v>
      </c>
      <c r="Y30" s="186">
        <f t="shared" si="25"/>
        <v>2790.2630572657945</v>
      </c>
      <c r="Z30" s="186">
        <f t="shared" si="25"/>
        <v>2900.9047743818901</v>
      </c>
      <c r="AA30" s="186">
        <f t="shared" si="25"/>
        <v>3015.933744353777</v>
      </c>
      <c r="AB30" s="186">
        <f t="shared" si="25"/>
        <v>3135.5239340008643</v>
      </c>
      <c r="AC30" s="186">
        <f t="shared" si="25"/>
        <v>3259.8562084124464</v>
      </c>
      <c r="AD30" s="186">
        <f t="shared" si="25"/>
        <v>3389.1186044833557</v>
      </c>
      <c r="AE30" s="186">
        <f t="shared" si="25"/>
        <v>3523.5066152960671</v>
      </c>
      <c r="AF30" s="186">
        <f t="shared" si="25"/>
        <v>3663.2234857793446</v>
      </c>
      <c r="AG30" s="186">
        <f t="shared" si="25"/>
        <v>3808.4805200905821</v>
      </c>
      <c r="AH30" s="186">
        <f t="shared" si="25"/>
        <v>3959.4974011867084</v>
      </c>
      <c r="AI30" s="186">
        <f t="shared" si="25"/>
        <v>4116.5025230669726</v>
      </c>
      <c r="AJ30" s="186">
        <f t="shared" si="25"/>
        <v>4279.7333361900828</v>
      </c>
      <c r="AK30" s="186">
        <f t="shared" si="25"/>
        <v>4449.4367065880951</v>
      </c>
      <c r="AL30" s="186">
        <f t="shared" si="25"/>
        <v>4625.8692892201771</v>
      </c>
      <c r="AM30" s="186">
        <f t="shared" si="25"/>
        <v>4809.2979161308831</v>
      </c>
      <c r="AN30" s="186">
        <f t="shared" si="25"/>
        <v>4999.9999999999936</v>
      </c>
      <c r="AO30" s="186"/>
    </row>
    <row r="31" spans="2:41" x14ac:dyDescent="0.35">
      <c r="B31" s="200" t="s">
        <v>297</v>
      </c>
      <c r="M31" s="187"/>
      <c r="P31" s="186">
        <f t="shared" ref="P31:AN31" si="26">P30*P24/10^9</f>
        <v>2742.995317657279</v>
      </c>
      <c r="Q31" s="186">
        <f t="shared" si="26"/>
        <v>2877.4776273363495</v>
      </c>
      <c r="R31" s="186">
        <f t="shared" si="26"/>
        <v>3018.3207043951365</v>
      </c>
      <c r="S31" s="186">
        <f t="shared" si="26"/>
        <v>3163.2260078377794</v>
      </c>
      <c r="T31" s="186">
        <f t="shared" si="26"/>
        <v>3312.9361176321154</v>
      </c>
      <c r="U31" s="186">
        <f t="shared" si="26"/>
        <v>3469.5525608421317</v>
      </c>
      <c r="V31" s="186">
        <f t="shared" si="26"/>
        <v>3633.3804875412084</v>
      </c>
      <c r="W31" s="186">
        <f t="shared" si="26"/>
        <v>3804.7455537252081</v>
      </c>
      <c r="X31" s="186">
        <f t="shared" si="26"/>
        <v>3981.0759350280882</v>
      </c>
      <c r="Y31" s="186">
        <f t="shared" si="26"/>
        <v>4163.2175751195427</v>
      </c>
      <c r="Z31" s="186">
        <f t="shared" si="26"/>
        <v>4353.5647501061394</v>
      </c>
      <c r="AA31" s="186">
        <f t="shared" si="26"/>
        <v>4552.4283338185078</v>
      </c>
      <c r="AB31" s="186">
        <f t="shared" si="26"/>
        <v>4760.2332866906199</v>
      </c>
      <c r="AC31" s="186">
        <f t="shared" si="26"/>
        <v>4977.3636095138791</v>
      </c>
      <c r="AD31" s="186">
        <f t="shared" si="26"/>
        <v>5207.4283495159498</v>
      </c>
      <c r="AE31" s="186">
        <f t="shared" si="26"/>
        <v>5448.6270006172272</v>
      </c>
      <c r="AF31" s="186">
        <f t="shared" si="26"/>
        <v>5701.4882632073741</v>
      </c>
      <c r="AG31" s="186">
        <f t="shared" si="26"/>
        <v>5966.5703914308351</v>
      </c>
      <c r="AH31" s="186">
        <f t="shared" si="26"/>
        <v>6243.9771148230566</v>
      </c>
      <c r="AI31" s="186">
        <f t="shared" si="26"/>
        <v>6534.281446914194</v>
      </c>
      <c r="AJ31" s="186">
        <f t="shared" si="26"/>
        <v>6838.0830426373232</v>
      </c>
      <c r="AK31" s="186">
        <f t="shared" si="26"/>
        <v>7156.0094369804274</v>
      </c>
      <c r="AL31" s="186">
        <f t="shared" si="26"/>
        <v>7488.7173412276643</v>
      </c>
      <c r="AM31" s="186">
        <f t="shared" si="26"/>
        <v>7836.8939994673892</v>
      </c>
      <c r="AN31" s="186">
        <f t="shared" si="26"/>
        <v>8201.2586081690188</v>
      </c>
      <c r="AO31" s="186"/>
    </row>
    <row r="32" spans="2:41" x14ac:dyDescent="0.35">
      <c r="B32" s="200" t="s">
        <v>186</v>
      </c>
      <c r="D32" s="201">
        <f t="shared" ref="D32:O32" si="27">D21</f>
        <v>11799809.242416283</v>
      </c>
      <c r="E32" s="201">
        <f t="shared" si="27"/>
        <v>12443652.565037575</v>
      </c>
      <c r="F32" s="201">
        <f t="shared" si="27"/>
        <v>13238317.458002124</v>
      </c>
      <c r="G32" s="201">
        <f t="shared" si="27"/>
        <v>14219306.912734278</v>
      </c>
      <c r="H32" s="201">
        <f t="shared" si="27"/>
        <v>15356318.780039154</v>
      </c>
      <c r="I32" s="201">
        <f t="shared" si="27"/>
        <v>16624183.07078702</v>
      </c>
      <c r="J32" s="201">
        <f t="shared" si="27"/>
        <v>17753860.177279625</v>
      </c>
      <c r="K32" s="201">
        <f t="shared" si="27"/>
        <v>18899668.21529194</v>
      </c>
      <c r="L32" s="201">
        <f t="shared" si="27"/>
        <v>19631356.862852782</v>
      </c>
      <c r="M32" s="201">
        <f t="shared" si="27"/>
        <v>18486641.996314105</v>
      </c>
      <c r="N32" s="201">
        <f t="shared" si="27"/>
        <v>20159734.472786006</v>
      </c>
      <c r="O32" s="201">
        <f t="shared" si="27"/>
        <v>21536770.67481925</v>
      </c>
      <c r="P32" s="201">
        <f t="shared" ref="P32:AN32" si="28">P31*100*P22</f>
        <v>22805263.071002617</v>
      </c>
      <c r="Q32" s="201">
        <f t="shared" si="28"/>
        <v>24401815.973547902</v>
      </c>
      <c r="R32" s="201">
        <f t="shared" si="28"/>
        <v>26108128.797129348</v>
      </c>
      <c r="S32" s="201">
        <f t="shared" si="28"/>
        <v>27908773.956636328</v>
      </c>
      <c r="T32" s="201">
        <f t="shared" si="28"/>
        <v>29814241.761698034</v>
      </c>
      <c r="U32" s="201">
        <f t="shared" si="28"/>
        <v>31848160.267683011</v>
      </c>
      <c r="V32" s="201">
        <f t="shared" si="28"/>
        <v>34019030.319474347</v>
      </c>
      <c r="W32" s="201">
        <f t="shared" si="28"/>
        <v>36335976.892529339</v>
      </c>
      <c r="X32" s="201">
        <f t="shared" si="28"/>
        <v>38780361.725312226</v>
      </c>
      <c r="Y32" s="201">
        <f t="shared" si="28"/>
        <v>41365728.225738421</v>
      </c>
      <c r="Z32" s="201">
        <f t="shared" si="28"/>
        <v>44122158.036886118</v>
      </c>
      <c r="AA32" s="201">
        <f t="shared" si="28"/>
        <v>47060336.391980886</v>
      </c>
      <c r="AB32" s="201">
        <f t="shared" si="28"/>
        <v>50192672.265490353</v>
      </c>
      <c r="AC32" s="201">
        <f t="shared" si="28"/>
        <v>53531772.217750981</v>
      </c>
      <c r="AD32" s="201">
        <f t="shared" si="28"/>
        <v>57126251.549713083</v>
      </c>
      <c r="AE32" s="201">
        <f t="shared" si="28"/>
        <v>60967680.793934718</v>
      </c>
      <c r="AF32" s="201">
        <f t="shared" si="28"/>
        <v>65073026.061622396</v>
      </c>
      <c r="AG32" s="201">
        <f t="shared" si="28"/>
        <v>69460468.584548011</v>
      </c>
      <c r="AH32" s="201">
        <f t="shared" si="28"/>
        <v>74143727.255223453</v>
      </c>
      <c r="AI32" s="201">
        <f t="shared" si="28"/>
        <v>79142746.994365647</v>
      </c>
      <c r="AJ32" s="201">
        <f t="shared" si="28"/>
        <v>84478817.476402253</v>
      </c>
      <c r="AK32" s="201">
        <f t="shared" si="28"/>
        <v>90174663.797294796</v>
      </c>
      <c r="AL32" s="201">
        <f t="shared" si="28"/>
        <v>96254543.255491719</v>
      </c>
      <c r="AM32" s="201">
        <f t="shared" si="28"/>
        <v>102744348.65817897</v>
      </c>
      <c r="AN32" s="201">
        <f t="shared" si="28"/>
        <v>109671718.59278609</v>
      </c>
      <c r="AO32" s="201"/>
    </row>
    <row r="33" spans="2:41" x14ac:dyDescent="0.35">
      <c r="B33" s="200" t="s">
        <v>185</v>
      </c>
      <c r="C33" s="155">
        <f>(AN32/P32)^(1/24)-1</f>
        <v>6.7626016674968703E-2</v>
      </c>
      <c r="M33" s="187"/>
    </row>
    <row r="34" spans="2:41" x14ac:dyDescent="0.35">
      <c r="B34" s="200" t="s">
        <v>187</v>
      </c>
      <c r="D34" s="115">
        <f>D32/$D$9</f>
        <v>8736328.8108910192</v>
      </c>
      <c r="E34" s="115">
        <f t="shared" ref="E34:AN34" si="29">E32/$D$9</f>
        <v>9213016.7685994264</v>
      </c>
      <c r="F34" s="115">
        <f t="shared" si="29"/>
        <v>9801369.8221771121</v>
      </c>
      <c r="G34" s="115">
        <f t="shared" si="29"/>
        <v>10527673.634424319</v>
      </c>
      <c r="H34" s="115">
        <f t="shared" si="29"/>
        <v>11369493.135959458</v>
      </c>
      <c r="I34" s="115">
        <f t="shared" si="29"/>
        <v>12308192.999999998</v>
      </c>
      <c r="J34" s="115">
        <f t="shared" si="29"/>
        <v>13144582.000000002</v>
      </c>
      <c r="K34" s="115">
        <f t="shared" si="29"/>
        <v>13992914.000000002</v>
      </c>
      <c r="L34" s="115">
        <f t="shared" si="29"/>
        <v>14534640.775489697</v>
      </c>
      <c r="M34" s="115">
        <f t="shared" si="29"/>
        <v>13687118.13649242</v>
      </c>
      <c r="N34" s="115">
        <f t="shared" si="29"/>
        <v>14925840.365403077</v>
      </c>
      <c r="O34" s="115">
        <f t="shared" si="29"/>
        <v>15945368.800000001</v>
      </c>
      <c r="P34" s="115">
        <f t="shared" si="29"/>
        <v>16884533.699999999</v>
      </c>
      <c r="Q34" s="115">
        <f t="shared" si="29"/>
        <v>18066587.649692651</v>
      </c>
      <c r="R34" s="115">
        <f t="shared" si="29"/>
        <v>19329905.519905515</v>
      </c>
      <c r="S34" s="115">
        <f t="shared" si="29"/>
        <v>20663065.053421076</v>
      </c>
      <c r="T34" s="115">
        <f t="shared" si="29"/>
        <v>22073833.053275369</v>
      </c>
      <c r="U34" s="115">
        <f t="shared" si="29"/>
        <v>23579703.231156513</v>
      </c>
      <c r="V34" s="115">
        <f t="shared" si="29"/>
        <v>25186969.432544827</v>
      </c>
      <c r="W34" s="115">
        <f t="shared" si="29"/>
        <v>26902387.595976986</v>
      </c>
      <c r="X34" s="115">
        <f t="shared" si="29"/>
        <v>28712158.347421207</v>
      </c>
      <c r="Y34" s="115">
        <f t="shared" si="29"/>
        <v>30626308.939211681</v>
      </c>
      <c r="Z34" s="115">
        <f t="shared" si="29"/>
        <v>32667111.182672132</v>
      </c>
      <c r="AA34" s="115">
        <f t="shared" si="29"/>
        <v>34842476.198140338</v>
      </c>
      <c r="AB34" s="115">
        <f t="shared" si="29"/>
        <v>37161591.327456161</v>
      </c>
      <c r="AC34" s="115">
        <f t="shared" si="29"/>
        <v>39633790.200851321</v>
      </c>
      <c r="AD34" s="115">
        <f t="shared" si="29"/>
        <v>42295066.557344556</v>
      </c>
      <c r="AE34" s="115">
        <f t="shared" si="29"/>
        <v>45139179.397801004</v>
      </c>
      <c r="AF34" s="115">
        <f t="shared" si="29"/>
        <v>48178690.071569376</v>
      </c>
      <c r="AG34" s="115">
        <f t="shared" si="29"/>
        <v>51427059.577525429</v>
      </c>
      <c r="AH34" s="115">
        <f t="shared" si="29"/>
        <v>54894445.09308134</v>
      </c>
      <c r="AI34" s="115">
        <f t="shared" si="29"/>
        <v>58595613.415048026</v>
      </c>
      <c r="AJ34" s="115">
        <f t="shared" si="29"/>
        <v>62546326.967398256</v>
      </c>
      <c r="AK34" s="115">
        <f t="shared" si="29"/>
        <v>66763410.929802336</v>
      </c>
      <c r="AL34" s="115">
        <f t="shared" si="29"/>
        <v>71264824.892195642</v>
      </c>
      <c r="AM34" s="115">
        <f t="shared" si="29"/>
        <v>76069739.340538263</v>
      </c>
      <c r="AN34" s="115">
        <f t="shared" si="29"/>
        <v>81198617.299502254</v>
      </c>
      <c r="AO34" s="115"/>
    </row>
    <row r="35" spans="2:41" x14ac:dyDescent="0.35">
      <c r="B35" s="200" t="s">
        <v>298</v>
      </c>
      <c r="M35" s="187"/>
      <c r="P35" s="186">
        <f t="shared" ref="P35:AN35" si="30">P34*10^7/P24</f>
        <v>121035.91034278087</v>
      </c>
      <c r="Q35" s="186">
        <f t="shared" si="30"/>
        <v>128352.02840683876</v>
      </c>
      <c r="R35" s="186">
        <f t="shared" si="30"/>
        <v>136110.3754207649</v>
      </c>
      <c r="S35" s="186">
        <f t="shared" si="30"/>
        <v>144337.68228780461</v>
      </c>
      <c r="T35" s="186">
        <f t="shared" si="30"/>
        <v>153062.29568327896</v>
      </c>
      <c r="U35" s="186">
        <f t="shared" si="30"/>
        <v>162314.27572129579</v>
      </c>
      <c r="V35" s="186">
        <f t="shared" si="30"/>
        <v>172125.49952500785</v>
      </c>
      <c r="W35" s="186">
        <f t="shared" si="30"/>
        <v>182529.77105726235</v>
      </c>
      <c r="X35" s="186">
        <f t="shared" si="30"/>
        <v>193562.93759005767</v>
      </c>
      <c r="Y35" s="186">
        <f t="shared" si="30"/>
        <v>205263.01321409497</v>
      </c>
      <c r="Z35" s="186">
        <f t="shared" si="30"/>
        <v>217670.30981396858</v>
      </c>
      <c r="AA35" s="186">
        <f t="shared" si="30"/>
        <v>230827.57596026349</v>
      </c>
      <c r="AB35" s="186">
        <f t="shared" si="30"/>
        <v>244780.14419710258</v>
      </c>
      <c r="AC35" s="186">
        <f t="shared" si="30"/>
        <v>259576.08723261452</v>
      </c>
      <c r="AD35" s="186">
        <f t="shared" si="30"/>
        <v>275266.38357046718</v>
      </c>
      <c r="AE35" s="186">
        <f t="shared" si="30"/>
        <v>291905.09315313859</v>
      </c>
      <c r="AF35" s="186">
        <f t="shared" si="30"/>
        <v>309549.54362209444</v>
      </c>
      <c r="AG35" s="186">
        <f t="shared" si="30"/>
        <v>328260.52783661999</v>
      </c>
      <c r="AH35" s="186">
        <f t="shared" si="30"/>
        <v>348102.51333184371</v>
      </c>
      <c r="AI35" s="186">
        <f t="shared" si="30"/>
        <v>369143.8644376311</v>
      </c>
      <c r="AJ35" s="186">
        <f t="shared" si="30"/>
        <v>391457.07782363985</v>
      </c>
      <c r="AK35" s="186">
        <f t="shared" si="30"/>
        <v>415119.03228209761</v>
      </c>
      <c r="AL35" s="186">
        <f t="shared" si="30"/>
        <v>440211.25360891008</v>
      </c>
      <c r="AM35" s="186">
        <f t="shared" si="30"/>
        <v>466820.19549573265</v>
      </c>
      <c r="AN35" s="186">
        <f t="shared" si="30"/>
        <v>495037.5374008005</v>
      </c>
    </row>
    <row r="36" spans="2:41" x14ac:dyDescent="0.35">
      <c r="B36" s="200" t="s">
        <v>299</v>
      </c>
      <c r="C36" s="155">
        <f>(AN35/P35)^(1/24)-1</f>
        <v>6.0445846553623728E-2</v>
      </c>
      <c r="M36" s="187"/>
    </row>
    <row r="37" spans="2:41" x14ac:dyDescent="0.35">
      <c r="M37" s="187"/>
    </row>
    <row r="38" spans="2:41" x14ac:dyDescent="0.35">
      <c r="M38" s="187"/>
    </row>
    <row r="39" spans="2:41" x14ac:dyDescent="0.35">
      <c r="B39" s="1" t="s">
        <v>269</v>
      </c>
      <c r="M39" s="187"/>
    </row>
    <row r="40" spans="2:41" x14ac:dyDescent="0.35">
      <c r="B40" s="114" t="s">
        <v>270</v>
      </c>
      <c r="C40">
        <v>30</v>
      </c>
      <c r="M40" s="187"/>
    </row>
    <row r="41" spans="2:41" x14ac:dyDescent="0.35">
      <c r="B41" s="114" t="s">
        <v>271</v>
      </c>
      <c r="C41" s="186">
        <f>C40*10^5*AN22</f>
        <v>401176418.76411074</v>
      </c>
      <c r="M41" s="187"/>
    </row>
    <row r="42" spans="2:41" x14ac:dyDescent="0.35">
      <c r="B42" s="114" t="s">
        <v>272</v>
      </c>
      <c r="C42" s="216">
        <f>C41*10^7/AN24</f>
        <v>2445822.2690631342</v>
      </c>
      <c r="D42" t="s">
        <v>276</v>
      </c>
      <c r="E42" s="216">
        <f>C42/AN22</f>
        <v>18289.875635745648</v>
      </c>
      <c r="M42" s="187"/>
    </row>
    <row r="43" spans="2:41" x14ac:dyDescent="0.35">
      <c r="B43" s="114" t="s">
        <v>274</v>
      </c>
      <c r="C43" s="217">
        <f>(C41/P21)^(1/24)-1</f>
        <v>0.12690553743134236</v>
      </c>
      <c r="D43" t="s">
        <v>275</v>
      </c>
      <c r="M43" s="187"/>
    </row>
    <row r="44" spans="2:41" x14ac:dyDescent="0.35">
      <c r="B44" s="114" t="s">
        <v>273</v>
      </c>
      <c r="C44" s="217">
        <f>(C42/P25)^(1/24)-1</f>
        <v>0.11932669114709515</v>
      </c>
      <c r="M44" s="187"/>
    </row>
    <row r="45" spans="2:41" x14ac:dyDescent="0.35">
      <c r="B45" s="114"/>
      <c r="M45" s="187"/>
    </row>
    <row r="46" spans="2:41" x14ac:dyDescent="0.35">
      <c r="B46" s="114"/>
    </row>
    <row r="47" spans="2:41" x14ac:dyDescent="0.35">
      <c r="B47" s="114"/>
    </row>
    <row r="48" spans="2:41" x14ac:dyDescent="0.35">
      <c r="B48" s="114"/>
    </row>
  </sheetData>
  <phoneticPr fontId="33" type="noConversion"/>
  <pageMargins left="0.7" right="0.7" top="0.75" bottom="0.75" header="0.3" footer="0.3"/>
  <pageSetup paperSize="9" orientation="portrait" r:id="rId1"/>
  <ignoredErrors>
    <ignoredError sqref="D7:N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676"/>
  <sheetViews>
    <sheetView topLeftCell="L102" zoomScale="80" zoomScaleNormal="80" workbookViewId="0">
      <selection activeCell="E111" sqref="E111"/>
    </sheetView>
  </sheetViews>
  <sheetFormatPr defaultColWidth="9.1796875" defaultRowHeight="14.5" x14ac:dyDescent="0.35"/>
  <cols>
    <col min="1" max="1" width="4.54296875" style="2" bestFit="1" customWidth="1"/>
    <col min="2" max="2" width="24.453125" style="5" customWidth="1"/>
    <col min="3" max="3" width="14.81640625" style="2" customWidth="1"/>
    <col min="4" max="4" width="16.1796875" style="2" customWidth="1"/>
    <col min="5" max="5" width="19.1796875" style="2" bestFit="1" customWidth="1"/>
    <col min="6" max="6" width="19.54296875" style="2" bestFit="1" customWidth="1"/>
    <col min="7" max="7" width="19.81640625" style="2" bestFit="1" customWidth="1"/>
    <col min="8" max="9" width="19.1796875" style="2" bestFit="1" customWidth="1"/>
    <col min="10" max="10" width="19.54296875" style="2" bestFit="1" customWidth="1"/>
    <col min="11" max="11" width="19.81640625" style="2" bestFit="1" customWidth="1"/>
    <col min="12" max="12" width="20.6328125" style="2" customWidth="1"/>
    <col min="13" max="13" width="19.1796875" style="4" customWidth="1"/>
    <col min="14" max="14" width="19.1796875" style="3" bestFit="1" customWidth="1"/>
    <col min="15" max="15" width="17" style="2" bestFit="1" customWidth="1"/>
    <col min="16" max="16" width="17.6328125" style="2" customWidth="1"/>
    <col min="17" max="17" width="19.6328125" style="2" customWidth="1"/>
    <col min="18" max="18" width="23.54296875" style="2" customWidth="1"/>
    <col min="19" max="19" width="18.1796875" style="2" customWidth="1"/>
    <col min="20" max="20" width="16.453125" style="2" customWidth="1"/>
    <col min="21" max="21" width="16.453125" style="2" bestFit="1" customWidth="1"/>
    <col min="22" max="22" width="16.453125" style="2" customWidth="1"/>
    <col min="23" max="23" width="16.453125" style="2" bestFit="1" customWidth="1"/>
    <col min="24" max="24" width="17.54296875" style="2" bestFit="1" customWidth="1"/>
    <col min="25" max="25" width="15.26953125" style="2" bestFit="1" customWidth="1"/>
    <col min="26" max="26" width="14.36328125" style="2" bestFit="1" customWidth="1"/>
    <col min="27" max="27" width="15.08984375" style="2" bestFit="1" customWidth="1"/>
    <col min="28" max="28" width="15.26953125" style="2" bestFit="1" customWidth="1"/>
    <col min="29" max="29" width="14.26953125" style="2" bestFit="1" customWidth="1"/>
    <col min="30" max="30" width="15.08984375" style="2" bestFit="1" customWidth="1"/>
    <col min="31" max="31" width="15.26953125" style="2" bestFit="1" customWidth="1"/>
    <col min="32" max="32" width="14.36328125" style="2" bestFit="1" customWidth="1"/>
    <col min="33" max="33" width="15.08984375" style="2" bestFit="1" customWidth="1"/>
    <col min="34" max="34" width="15.26953125" style="2" bestFit="1" customWidth="1"/>
    <col min="35" max="35" width="14.36328125" style="2" bestFit="1" customWidth="1"/>
    <col min="36" max="36" width="15.08984375" style="2" bestFit="1" customWidth="1"/>
    <col min="37" max="37" width="15.26953125" style="2" bestFit="1" customWidth="1"/>
    <col min="38" max="38" width="14.36328125" style="2" bestFit="1" customWidth="1"/>
    <col min="39" max="39" width="15.08984375" style="2" bestFit="1" customWidth="1"/>
    <col min="40" max="40" width="15.26953125" style="2" bestFit="1" customWidth="1"/>
    <col min="41" max="41" width="14.36328125" style="2" bestFit="1" customWidth="1"/>
    <col min="42" max="42" width="15.08984375" style="2" bestFit="1" customWidth="1"/>
    <col min="43" max="43" width="15.26953125" style="2" bestFit="1" customWidth="1"/>
    <col min="44" max="44" width="14.36328125" style="2" bestFit="1" customWidth="1"/>
    <col min="45" max="45" width="15.08984375" style="2" bestFit="1" customWidth="1"/>
    <col min="46" max="46" width="15.26953125" style="2" bestFit="1" customWidth="1"/>
    <col min="47" max="47" width="14.36328125" style="2" bestFit="1" customWidth="1"/>
    <col min="48" max="48" width="15.08984375" style="2" bestFit="1" customWidth="1"/>
    <col min="49" max="49" width="15.26953125" style="2" bestFit="1" customWidth="1"/>
    <col min="50" max="50" width="14.36328125" style="2" bestFit="1" customWidth="1"/>
    <col min="51" max="51" width="15.08984375" style="2" bestFit="1" customWidth="1"/>
    <col min="52" max="52" width="15.26953125" style="2" bestFit="1" customWidth="1"/>
    <col min="53" max="53" width="14.36328125" style="2" bestFit="1" customWidth="1"/>
    <col min="54" max="54" width="15.08984375" style="2" bestFit="1" customWidth="1"/>
    <col min="55" max="55" width="15.26953125" style="2" bestFit="1" customWidth="1"/>
    <col min="56" max="56" width="14.36328125" style="2" bestFit="1" customWidth="1"/>
    <col min="57" max="57" width="17.453125" style="2" bestFit="1" customWidth="1"/>
    <col min="58" max="58" width="15.26953125" style="2" bestFit="1" customWidth="1"/>
    <col min="59" max="59" width="14.36328125" style="2" bestFit="1" customWidth="1"/>
    <col min="60" max="60" width="15.08984375" style="2" bestFit="1" customWidth="1"/>
    <col min="61" max="61" width="15.26953125" style="2" bestFit="1" customWidth="1"/>
    <col min="62" max="62" width="14.36328125" style="2" bestFit="1" customWidth="1"/>
    <col min="63" max="63" width="15.08984375" style="2" bestFit="1" customWidth="1"/>
    <col min="64" max="64" width="15.26953125" style="2" bestFit="1" customWidth="1"/>
    <col min="65" max="65" width="14.26953125" style="2" bestFit="1" customWidth="1"/>
    <col min="66" max="66" width="15.08984375" style="2" bestFit="1" customWidth="1"/>
    <col min="67" max="68" width="13.54296875" style="2" bestFit="1" customWidth="1"/>
    <col min="69" max="69" width="14.453125" style="2" bestFit="1" customWidth="1"/>
    <col min="70" max="70" width="15.453125" style="2" bestFit="1" customWidth="1"/>
    <col min="71" max="71" width="17.81640625" style="2" bestFit="1" customWidth="1"/>
    <col min="72" max="72" width="15.54296875" style="2" bestFit="1" customWidth="1"/>
    <col min="73" max="73" width="14.453125" style="2" bestFit="1" customWidth="1"/>
    <col min="74" max="74" width="15.453125" style="2" bestFit="1" customWidth="1"/>
    <col min="75" max="75" width="17.81640625" style="2" bestFit="1" customWidth="1"/>
    <col min="76" max="76" width="11.7265625" style="2" bestFit="1" customWidth="1"/>
    <col min="77" max="77" width="14.453125" style="2" bestFit="1" customWidth="1"/>
    <col min="78" max="78" width="15.453125" style="2" bestFit="1" customWidth="1"/>
    <col min="79" max="79" width="17.81640625" style="2" bestFit="1" customWidth="1"/>
    <col min="80" max="80" width="11.7265625" style="2" bestFit="1" customWidth="1"/>
    <col min="81" max="81" width="14.453125" style="2" bestFit="1" customWidth="1"/>
    <col min="82" max="82" width="15.453125" style="2" bestFit="1" customWidth="1"/>
    <col min="83" max="83" width="17.81640625" style="2" bestFit="1" customWidth="1"/>
    <col min="84" max="85" width="9.1796875" style="2"/>
    <col min="86" max="86" width="15.54296875" style="2" bestFit="1" customWidth="1"/>
    <col min="87" max="87" width="14.453125" style="2" bestFit="1" customWidth="1"/>
    <col min="88" max="88" width="15.453125" style="2" bestFit="1" customWidth="1"/>
    <col min="89" max="89" width="15.54296875" style="2" bestFit="1" customWidth="1"/>
    <col min="90" max="90" width="14.453125" style="2" bestFit="1" customWidth="1"/>
    <col min="91" max="91" width="15.453125" style="2" bestFit="1" customWidth="1"/>
    <col min="92" max="92" width="15.54296875" style="2" bestFit="1" customWidth="1"/>
    <col min="93" max="93" width="14.453125" style="2" bestFit="1" customWidth="1"/>
    <col min="94" max="94" width="15.453125" style="2" bestFit="1" customWidth="1"/>
    <col min="95" max="95" width="15.54296875" style="2" bestFit="1" customWidth="1"/>
    <col min="96" max="96" width="14.453125" style="2" bestFit="1" customWidth="1"/>
    <col min="97" max="97" width="15.453125" style="2" bestFit="1" customWidth="1"/>
    <col min="98" max="98" width="15.54296875" style="2" bestFit="1" customWidth="1"/>
    <col min="99" max="99" width="14.453125" style="2" bestFit="1" customWidth="1"/>
    <col min="100" max="100" width="15.453125" style="2" bestFit="1" customWidth="1"/>
    <col min="101" max="101" width="15.54296875" style="2" bestFit="1" customWidth="1"/>
    <col min="102" max="102" width="14.453125" style="2" bestFit="1" customWidth="1"/>
    <col min="103" max="103" width="15.453125" style="2" bestFit="1" customWidth="1"/>
    <col min="104" max="104" width="15.54296875" style="2" bestFit="1" customWidth="1"/>
    <col min="105" max="105" width="14.453125" style="2" bestFit="1" customWidth="1"/>
    <col min="106" max="106" width="15.453125" style="2" bestFit="1" customWidth="1"/>
    <col min="107" max="107" width="15.54296875" style="2" bestFit="1" customWidth="1"/>
    <col min="108" max="108" width="14.453125" style="2" bestFit="1" customWidth="1"/>
    <col min="109" max="109" width="15.453125" style="2" bestFit="1" customWidth="1"/>
    <col min="110" max="110" width="15.54296875" style="2" bestFit="1" customWidth="1"/>
    <col min="111" max="111" width="14.453125" style="2" bestFit="1" customWidth="1"/>
    <col min="112" max="112" width="15.453125" style="2" bestFit="1" customWidth="1"/>
    <col min="113" max="113" width="15.54296875" style="2" bestFit="1" customWidth="1"/>
    <col min="114" max="114" width="14.453125" style="2" bestFit="1" customWidth="1"/>
    <col min="115" max="115" width="15.453125" style="2" bestFit="1" customWidth="1"/>
    <col min="116" max="116" width="15.54296875" style="2" bestFit="1" customWidth="1"/>
    <col min="117" max="117" width="14.453125" style="2" bestFit="1" customWidth="1"/>
    <col min="118" max="118" width="15.453125" style="2" bestFit="1" customWidth="1"/>
    <col min="119" max="119" width="15.54296875" style="2" bestFit="1" customWidth="1"/>
    <col min="120" max="120" width="14.453125" style="2" bestFit="1" customWidth="1"/>
    <col min="121" max="121" width="15.453125" style="2" bestFit="1" customWidth="1"/>
    <col min="122" max="122" width="15.54296875" style="2" bestFit="1" customWidth="1"/>
    <col min="123" max="123" width="14.453125" style="2" bestFit="1" customWidth="1"/>
    <col min="124" max="124" width="15.453125" style="2" bestFit="1" customWidth="1"/>
    <col min="125" max="125" width="15.54296875" style="2" bestFit="1" customWidth="1"/>
    <col min="126" max="126" width="14.453125" style="2" bestFit="1" customWidth="1"/>
    <col min="127" max="127" width="15.453125" style="2" bestFit="1" customWidth="1"/>
    <col min="128" max="128" width="15.54296875" style="2" bestFit="1" customWidth="1"/>
    <col min="129" max="129" width="14.453125" style="2" bestFit="1" customWidth="1"/>
    <col min="130" max="130" width="15.453125" style="2" bestFit="1" customWidth="1"/>
    <col min="131" max="131" width="15.54296875" style="2" bestFit="1" customWidth="1"/>
    <col min="132" max="132" width="14.453125" style="2" bestFit="1" customWidth="1"/>
    <col min="133" max="133" width="15.453125" style="2" bestFit="1" customWidth="1"/>
    <col min="134" max="16384" width="9.1796875" style="2"/>
  </cols>
  <sheetData>
    <row r="1" spans="1:29" x14ac:dyDescent="0.35">
      <c r="P1" s="70" t="s">
        <v>92</v>
      </c>
      <c r="R1" s="70"/>
      <c r="T1" s="70" t="s">
        <v>92</v>
      </c>
      <c r="U1" s="64"/>
      <c r="V1" s="70" t="s">
        <v>92</v>
      </c>
      <c r="W1" s="64"/>
      <c r="X1" s="70" t="s">
        <v>92</v>
      </c>
      <c r="Y1" s="64"/>
      <c r="Z1" s="70" t="s">
        <v>92</v>
      </c>
      <c r="AA1" s="64"/>
      <c r="AB1" s="70" t="s">
        <v>92</v>
      </c>
      <c r="AC1" s="64"/>
    </row>
    <row r="2" spans="1:29" x14ac:dyDescent="0.35">
      <c r="O2" s="2">
        <v>2015</v>
      </c>
      <c r="P2" s="50"/>
      <c r="Q2" s="26"/>
      <c r="R2" s="26"/>
      <c r="S2" s="2">
        <v>2019</v>
      </c>
      <c r="T2" s="50"/>
      <c r="U2" s="2">
        <f>S2+1</f>
        <v>2020</v>
      </c>
      <c r="V2" s="50"/>
      <c r="W2" s="2">
        <f>U2+1</f>
        <v>2021</v>
      </c>
      <c r="X2" s="50"/>
      <c r="Y2" s="2">
        <f>W2+1</f>
        <v>2022</v>
      </c>
      <c r="Z2" s="50"/>
      <c r="AA2" s="2">
        <f>Y2+1</f>
        <v>2023</v>
      </c>
      <c r="AB2" s="50"/>
    </row>
    <row r="3" spans="1:29" ht="40" thickBot="1" x14ac:dyDescent="0.4">
      <c r="B3" s="15" t="s">
        <v>91</v>
      </c>
      <c r="D3" s="69" t="s">
        <v>155</v>
      </c>
      <c r="E3" s="5" t="s">
        <v>93</v>
      </c>
      <c r="G3" s="64"/>
      <c r="O3" s="2">
        <v>16</v>
      </c>
      <c r="P3" s="50"/>
      <c r="Q3" s="26"/>
      <c r="R3" s="26"/>
      <c r="S3" s="2">
        <v>20</v>
      </c>
      <c r="T3" s="50"/>
      <c r="U3" s="2">
        <f>S3+1</f>
        <v>21</v>
      </c>
      <c r="V3" s="50"/>
      <c r="W3" s="2">
        <f>U3+1</f>
        <v>22</v>
      </c>
      <c r="X3" s="50"/>
      <c r="Y3" s="2">
        <f>W3+1</f>
        <v>23</v>
      </c>
      <c r="Z3" s="50"/>
      <c r="AA3" s="2">
        <f>Y3+1</f>
        <v>24</v>
      </c>
      <c r="AB3" s="50"/>
    </row>
    <row r="4" spans="1:29" ht="13" x14ac:dyDescent="0.3">
      <c r="B4" s="68" t="s">
        <v>76</v>
      </c>
      <c r="C4" s="67" t="s">
        <v>66</v>
      </c>
      <c r="D4" s="67" t="s">
        <v>75</v>
      </c>
      <c r="E4" s="67" t="s">
        <v>74</v>
      </c>
      <c r="F4" s="67" t="s">
        <v>73</v>
      </c>
      <c r="G4" s="67" t="s">
        <v>72</v>
      </c>
      <c r="H4" s="67" t="s">
        <v>71</v>
      </c>
      <c r="I4" s="67" t="s">
        <v>70</v>
      </c>
      <c r="J4" s="67" t="s">
        <v>69</v>
      </c>
      <c r="K4" s="67" t="s">
        <v>68</v>
      </c>
      <c r="L4" s="67" t="s">
        <v>67</v>
      </c>
      <c r="M4" s="66" t="s">
        <v>149</v>
      </c>
      <c r="N4" s="65" t="s">
        <v>90</v>
      </c>
      <c r="O4" s="62" t="str">
        <f>O2&amp;"-"&amp;O3</f>
        <v>2015-16</v>
      </c>
      <c r="P4" s="63" t="str">
        <f>O4</f>
        <v>2015-16</v>
      </c>
      <c r="Q4" s="26"/>
      <c r="R4" s="26"/>
      <c r="S4" s="62" t="str">
        <f>S2&amp;"-"&amp;S3</f>
        <v>2019-20</v>
      </c>
      <c r="T4" s="63" t="str">
        <f>S4</f>
        <v>2019-20</v>
      </c>
      <c r="U4" s="64" t="str">
        <f>U2&amp;"-"&amp;U3</f>
        <v>2020-21</v>
      </c>
      <c r="V4" s="63" t="str">
        <f>U4</f>
        <v>2020-21</v>
      </c>
      <c r="W4" s="64" t="str">
        <f>W2&amp;"-"&amp;W3</f>
        <v>2021-22</v>
      </c>
      <c r="X4" s="63" t="str">
        <f>W4</f>
        <v>2021-22</v>
      </c>
      <c r="Y4" s="64" t="str">
        <f>Y2&amp;"-"&amp;Y3</f>
        <v>2022-23</v>
      </c>
      <c r="Z4" s="63" t="str">
        <f>Y4</f>
        <v>2022-23</v>
      </c>
      <c r="AA4" s="64" t="str">
        <f>AA2&amp;"-"&amp;AA3</f>
        <v>2023-24</v>
      </c>
      <c r="AB4" s="63" t="str">
        <f>AA4</f>
        <v>2023-24</v>
      </c>
      <c r="AC4" s="64"/>
    </row>
    <row r="5" spans="1:29" x14ac:dyDescent="0.35">
      <c r="A5" s="41" t="s">
        <v>7</v>
      </c>
      <c r="B5" s="61" t="s">
        <v>65</v>
      </c>
      <c r="C5" s="60" t="s">
        <v>28</v>
      </c>
      <c r="D5" s="59">
        <v>247143.96</v>
      </c>
      <c r="E5" s="59">
        <v>256850.96</v>
      </c>
      <c r="F5" s="59">
        <v>269649.84000000003</v>
      </c>
      <c r="G5" s="59">
        <v>279482.44</v>
      </c>
      <c r="H5" s="59">
        <v>296488.18</v>
      </c>
      <c r="I5" s="59">
        <v>318797.45</v>
      </c>
      <c r="J5" s="59">
        <v>344027.83</v>
      </c>
      <c r="K5" s="59">
        <v>381382.53</v>
      </c>
      <c r="L5" s="59">
        <v>409644.6</v>
      </c>
      <c r="M5" s="58">
        <v>419883.13</v>
      </c>
      <c r="N5" s="57">
        <f t="shared" ref="N5:N36" si="0">(K5/D5)^(1/7)-1</f>
        <v>6.3936792661932529E-2</v>
      </c>
      <c r="O5" s="30"/>
      <c r="P5" s="31">
        <f>H5*O$39</f>
        <v>301466.74140599213</v>
      </c>
      <c r="Q5" s="26"/>
      <c r="R5" s="26"/>
      <c r="S5" s="30"/>
      <c r="T5" s="31">
        <f>L5*S$39</f>
        <v>407347.76061346213</v>
      </c>
      <c r="V5" s="31">
        <f>M5*U$39</f>
        <v>405024.90485911479</v>
      </c>
      <c r="W5" s="2">
        <f>V5*(1+INDEX(GSDP_GRs[2022],MATCH($B5,GSDP_GRs[State],0)))</f>
        <v>430920.89822401095</v>
      </c>
      <c r="X5" s="31">
        <f t="shared" ref="X5:X36" si="1">W5*W$39</f>
        <v>439934.2881381358</v>
      </c>
      <c r="Y5" s="2">
        <f>X5*(1+INDEX(GSDP_GRs[2023],MATCH($B5,GSDP_GRs[State],0)))</f>
        <v>468062.27550369868</v>
      </c>
      <c r="Z5" s="31">
        <f t="shared" ref="Z5:Z36" si="2">Y5*Y$39</f>
        <v>469153.83241193241</v>
      </c>
      <c r="AA5" s="2">
        <f>Z5*(1+INDEX(GSDP_GRs[2024],MATCH($B5,GSDP_GRs[State],0)))</f>
        <v>499150.02372140519</v>
      </c>
      <c r="AB5" s="31">
        <f t="shared" ref="AB5:AB36" si="3">AA5*AA$39</f>
        <v>496582.53814399033</v>
      </c>
    </row>
    <row r="6" spans="1:29" x14ac:dyDescent="0.35">
      <c r="A6" s="41" t="s">
        <v>22</v>
      </c>
      <c r="B6" s="61" t="s">
        <v>64</v>
      </c>
      <c r="C6" s="60" t="s">
        <v>28</v>
      </c>
      <c r="D6" s="59">
        <v>150917.59</v>
      </c>
      <c r="E6" s="59">
        <v>163250.26999999999</v>
      </c>
      <c r="F6" s="59">
        <v>165816.26</v>
      </c>
      <c r="G6" s="59">
        <v>186534.39</v>
      </c>
      <c r="H6" s="59">
        <v>174881.15</v>
      </c>
      <c r="I6" s="59">
        <v>193173.92</v>
      </c>
      <c r="J6" s="59">
        <v>210587.3</v>
      </c>
      <c r="K6" s="59">
        <v>229274.47</v>
      </c>
      <c r="L6" s="59">
        <v>238395.43</v>
      </c>
      <c r="M6" s="58">
        <v>227082.13</v>
      </c>
      <c r="N6" s="57">
        <f t="shared" si="0"/>
        <v>6.1561402489772599E-2</v>
      </c>
      <c r="O6" s="30"/>
      <c r="P6" s="31">
        <f t="shared" ref="P6:P36" si="4">H6*O$39</f>
        <v>177817.7140951539</v>
      </c>
      <c r="Q6" s="26"/>
      <c r="R6" s="26"/>
      <c r="S6" s="30"/>
      <c r="T6" s="31">
        <f t="shared" ref="T6:T36" si="5">L6*S$39</f>
        <v>237058.76887180586</v>
      </c>
      <c r="V6" s="31">
        <f t="shared" ref="V6:V36" si="6">M6*U$39</f>
        <v>219046.47157044659</v>
      </c>
      <c r="W6" s="2">
        <f>V6*(1+INDEX(GSDP_GRs[2022],MATCH($B6,GSDP_GRs[State],0)))</f>
        <v>232531.27957075939</v>
      </c>
      <c r="X6" s="31">
        <f t="shared" si="1"/>
        <v>237395.03785827715</v>
      </c>
      <c r="Y6" s="2">
        <f>X6*(1+INDEX(GSDP_GRs[2023],MATCH($B6,GSDP_GRs[State],0)))</f>
        <v>252009.40933294536</v>
      </c>
      <c r="Z6" s="31">
        <f t="shared" si="2"/>
        <v>252597.11448692565</v>
      </c>
      <c r="AA6" s="2">
        <f>Z6*(1+INDEX(GSDP_GRs[2024],MATCH($B6,GSDP_GRs[State],0)))</f>
        <v>268147.34711961047</v>
      </c>
      <c r="AB6" s="31">
        <f t="shared" si="3"/>
        <v>266768.07352723676</v>
      </c>
    </row>
    <row r="7" spans="1:29" x14ac:dyDescent="0.35">
      <c r="A7" s="41" t="s">
        <v>23</v>
      </c>
      <c r="B7" s="61" t="s">
        <v>63</v>
      </c>
      <c r="C7" s="60" t="s">
        <v>28</v>
      </c>
      <c r="D7" s="59">
        <v>230987.08</v>
      </c>
      <c r="E7" s="59">
        <v>243363.48</v>
      </c>
      <c r="F7" s="59">
        <v>265891.53000000003</v>
      </c>
      <c r="G7" s="59">
        <v>270665.34000000003</v>
      </c>
      <c r="H7" s="59">
        <v>292228.93</v>
      </c>
      <c r="I7" s="59">
        <v>337348.06</v>
      </c>
      <c r="J7" s="59">
        <v>361657.51</v>
      </c>
      <c r="K7" s="59">
        <v>386798.56</v>
      </c>
      <c r="L7" s="59">
        <v>410260.78</v>
      </c>
      <c r="M7" s="58">
        <v>388328.13</v>
      </c>
      <c r="N7" s="57">
        <f t="shared" si="0"/>
        <v>7.642879922153667E-2</v>
      </c>
      <c r="O7" s="30"/>
      <c r="P7" s="31">
        <f t="shared" si="4"/>
        <v>297135.9710584745</v>
      </c>
      <c r="Q7" s="26"/>
      <c r="R7" s="26"/>
      <c r="S7" s="30"/>
      <c r="T7" s="31">
        <f t="shared" si="5"/>
        <v>407960.4857491891</v>
      </c>
      <c r="V7" s="31">
        <f t="shared" si="6"/>
        <v>374586.52817837178</v>
      </c>
      <c r="W7" s="2">
        <f>V7*(1+INDEX(GSDP_GRs[2022],MATCH($B7,GSDP_GRs[State],0)))</f>
        <v>401784.26680394722</v>
      </c>
      <c r="X7" s="31">
        <f t="shared" si="1"/>
        <v>410188.2181393085</v>
      </c>
      <c r="Y7" s="2">
        <f>X7*(1+INDEX(GSDP_GRs[2023],MATCH($B7,GSDP_GRs[State],0)))</f>
        <v>438481.76729221467</v>
      </c>
      <c r="Z7" s="31">
        <f t="shared" si="2"/>
        <v>439504.34020029037</v>
      </c>
      <c r="AA7" s="2">
        <f>Z7*(1+INDEX(GSDP_GRs[2024],MATCH($B7,GSDP_GRs[State],0)))</f>
        <v>468304.2428970125</v>
      </c>
      <c r="AB7" s="31">
        <f t="shared" si="3"/>
        <v>465895.41923210298</v>
      </c>
    </row>
    <row r="8" spans="1:29" x14ac:dyDescent="0.35">
      <c r="A8" s="41" t="s">
        <v>24</v>
      </c>
      <c r="B8" s="61" t="s">
        <v>62</v>
      </c>
      <c r="C8" s="60" t="s">
        <v>28</v>
      </c>
      <c r="D8" s="59">
        <v>520485.04</v>
      </c>
      <c r="E8" s="59">
        <v>542190.68999999994</v>
      </c>
      <c r="F8" s="59">
        <v>558497.06999999995</v>
      </c>
      <c r="G8" s="59">
        <v>574364.34</v>
      </c>
      <c r="H8" s="59">
        <v>609544.67000000004</v>
      </c>
      <c r="I8" s="59">
        <v>653415.93000000005</v>
      </c>
      <c r="J8" s="59">
        <v>694980.32</v>
      </c>
      <c r="K8" s="59">
        <v>739081.86</v>
      </c>
      <c r="L8" s="59">
        <v>784424.06</v>
      </c>
      <c r="M8" s="58">
        <v>792720.09</v>
      </c>
      <c r="N8" s="57">
        <f t="shared" si="0"/>
        <v>5.1368349469692376E-2</v>
      </c>
      <c r="O8" s="30"/>
      <c r="P8" s="31">
        <f t="shared" si="4"/>
        <v>619780.00406724762</v>
      </c>
      <c r="Q8" s="26"/>
      <c r="R8" s="26"/>
      <c r="S8" s="30"/>
      <c r="T8" s="31">
        <f t="shared" si="5"/>
        <v>780025.86684242904</v>
      </c>
      <c r="V8" s="31">
        <f t="shared" si="6"/>
        <v>764668.44245959318</v>
      </c>
      <c r="W8" s="2">
        <f>V8*(1+INDEX(GSDP_GRs[2022],MATCH($B8,GSDP_GRs[State],0)))</f>
        <v>807876.17381837382</v>
      </c>
      <c r="X8" s="31">
        <f t="shared" si="1"/>
        <v>824774.17757490312</v>
      </c>
      <c r="Y8" s="2">
        <f>X8*(1+INDEX(GSDP_GRs[2023],MATCH($B8,GSDP_GRs[State],0)))</f>
        <v>871378.19458087336</v>
      </c>
      <c r="Z8" s="31">
        <f t="shared" si="2"/>
        <v>873410.31495834957</v>
      </c>
      <c r="AA8" s="2">
        <f>Z8*(1+INDEX(GSDP_GRs[2024],MATCH($B8,GSDP_GRs[State],0)))</f>
        <v>922762.52587648551</v>
      </c>
      <c r="AB8" s="31">
        <f t="shared" si="3"/>
        <v>918016.09822152241</v>
      </c>
    </row>
    <row r="9" spans="1:29" x14ac:dyDescent="0.35">
      <c r="A9" s="41" t="s">
        <v>26</v>
      </c>
      <c r="B9" s="56" t="s">
        <v>61</v>
      </c>
      <c r="C9" s="55" t="s">
        <v>32</v>
      </c>
      <c r="D9" s="54">
        <v>11062.69</v>
      </c>
      <c r="E9" s="54">
        <v>11299.24</v>
      </c>
      <c r="F9" s="54">
        <v>12339.42</v>
      </c>
      <c r="G9" s="54">
        <v>14382.65</v>
      </c>
      <c r="H9" s="54">
        <v>14240.46</v>
      </c>
      <c r="I9" s="54">
        <v>14893.71</v>
      </c>
      <c r="J9" s="54">
        <v>15573.36</v>
      </c>
      <c r="K9" s="54">
        <v>16669.63</v>
      </c>
      <c r="L9" s="54">
        <v>17946.05</v>
      </c>
      <c r="M9" s="53">
        <v>18196.3</v>
      </c>
      <c r="N9" s="52">
        <f t="shared" si="0"/>
        <v>6.0322282738609401E-2</v>
      </c>
      <c r="O9" s="30"/>
      <c r="P9" s="31">
        <f t="shared" si="4"/>
        <v>14479.582532842876</v>
      </c>
      <c r="Q9" s="26"/>
      <c r="R9" s="26"/>
      <c r="S9" s="30"/>
      <c r="T9" s="31">
        <f t="shared" si="5"/>
        <v>17845.428157376471</v>
      </c>
      <c r="V9" s="31">
        <f t="shared" si="6"/>
        <v>17552.395296967301</v>
      </c>
      <c r="W9" s="2">
        <f>V9*(1+INDEX(GSDP_GRs[2022],MATCH($B9,GSDP_GRs[State],0)))</f>
        <v>18611.195848810799</v>
      </c>
      <c r="X9" s="31">
        <f t="shared" si="1"/>
        <v>19000.478349717196</v>
      </c>
      <c r="Y9" s="2">
        <f>X9*(1+INDEX(GSDP_GRs[2023],MATCH($B9,GSDP_GRs[State],0)))</f>
        <v>20146.630576897664</v>
      </c>
      <c r="Z9" s="31">
        <f t="shared" si="2"/>
        <v>20193.614055239686</v>
      </c>
      <c r="AA9" s="2">
        <f>Z9*(1+INDEX(GSDP_GRs[2024],MATCH($B9,GSDP_GRs[State],0)))</f>
        <v>21411.73895179421</v>
      </c>
      <c r="AB9" s="31">
        <f t="shared" si="3"/>
        <v>21301.60306411811</v>
      </c>
    </row>
    <row r="10" spans="1:29" x14ac:dyDescent="0.35">
      <c r="A10" s="41" t="s">
        <v>25</v>
      </c>
      <c r="B10" s="56" t="s">
        <v>60</v>
      </c>
      <c r="C10" s="55" t="s">
        <v>32</v>
      </c>
      <c r="D10" s="54">
        <v>143174.91</v>
      </c>
      <c r="E10" s="54">
        <v>147342.38</v>
      </c>
      <c r="F10" s="54">
        <v>154525.4</v>
      </c>
      <c r="G10" s="54">
        <v>165212.29999999999</v>
      </c>
      <c r="H10" s="54">
        <v>191109</v>
      </c>
      <c r="I10" s="54">
        <v>202080.84</v>
      </c>
      <c r="J10" s="54">
        <v>219919.37</v>
      </c>
      <c r="K10" s="54">
        <v>231039.57</v>
      </c>
      <c r="L10" s="54">
        <v>251923.5</v>
      </c>
      <c r="M10" s="53">
        <v>250922.83</v>
      </c>
      <c r="N10" s="52">
        <f t="shared" si="0"/>
        <v>7.0751009913731622E-2</v>
      </c>
      <c r="O10" s="30"/>
      <c r="P10" s="31">
        <f t="shared" si="4"/>
        <v>194318.0584243114</v>
      </c>
      <c r="Q10" s="26"/>
      <c r="R10" s="26"/>
      <c r="S10" s="30"/>
      <c r="T10" s="31">
        <f t="shared" si="5"/>
        <v>250510.98823444892</v>
      </c>
      <c r="V10" s="31">
        <f t="shared" si="6"/>
        <v>242043.53089329839</v>
      </c>
      <c r="W10" s="2">
        <f>V10*(1+INDEX(GSDP_GRs[2022],MATCH($B10,GSDP_GRs[State],0)))</f>
        <v>258312.11393439546</v>
      </c>
      <c r="X10" s="31">
        <f t="shared" si="1"/>
        <v>263715.11901497573</v>
      </c>
      <c r="Y10" s="2">
        <f>X10*(1+INDEX(GSDP_GRs[2023],MATCH($B10,GSDP_GRs[State],0)))</f>
        <v>280554.06419232179</v>
      </c>
      <c r="Z10" s="31">
        <f t="shared" si="2"/>
        <v>281208.33765747689</v>
      </c>
      <c r="AA10" s="2">
        <f>Z10*(1+INDEX(GSDP_GRs[2024],MATCH($B10,GSDP_GRs[State],0)))</f>
        <v>299164.27358907578</v>
      </c>
      <c r="AB10" s="31">
        <f t="shared" si="3"/>
        <v>297625.45775973616</v>
      </c>
    </row>
    <row r="11" spans="1:29" x14ac:dyDescent="0.35">
      <c r="A11" s="41" t="s">
        <v>26</v>
      </c>
      <c r="B11" s="56" t="s">
        <v>59</v>
      </c>
      <c r="C11" s="55" t="s">
        <v>32</v>
      </c>
      <c r="D11" s="54">
        <v>12914.6</v>
      </c>
      <c r="E11" s="54">
        <v>12992.81</v>
      </c>
      <c r="F11" s="54">
        <v>14115.09</v>
      </c>
      <c r="G11" s="54">
        <v>15244.9</v>
      </c>
      <c r="H11" s="54">
        <v>16423.68</v>
      </c>
      <c r="I11" s="54">
        <v>17081.919999999998</v>
      </c>
      <c r="J11" s="54">
        <v>18750.740000000002</v>
      </c>
      <c r="K11" s="54">
        <v>18262.22</v>
      </c>
      <c r="L11" s="54">
        <v>20125.560000000001</v>
      </c>
      <c r="M11" s="53">
        <v>20767.48</v>
      </c>
      <c r="N11" s="52">
        <f t="shared" si="0"/>
        <v>5.0741988263443449E-2</v>
      </c>
      <c r="O11" s="30"/>
      <c r="P11" s="31">
        <f t="shared" si="4"/>
        <v>16699.462661529258</v>
      </c>
      <c r="Q11" s="26"/>
      <c r="R11" s="26"/>
      <c r="S11" s="30"/>
      <c r="T11" s="31">
        <f t="shared" si="5"/>
        <v>20012.71784637676</v>
      </c>
      <c r="V11" s="31">
        <f t="shared" si="6"/>
        <v>20032.590047529578</v>
      </c>
      <c r="W11" s="2">
        <f>V11*(1+INDEX(GSDP_GRs[2022],MATCH($B11,GSDP_GRs[State],0)))</f>
        <v>21150.73284151551</v>
      </c>
      <c r="X11" s="31">
        <f t="shared" si="1"/>
        <v>21593.133762092268</v>
      </c>
      <c r="Y11" s="2">
        <f>X11*(1+INDEX(GSDP_GRs[2023],MATCH($B11,GSDP_GRs[State],0)))</f>
        <v>22798.380156012023</v>
      </c>
      <c r="Z11" s="31">
        <f t="shared" si="2"/>
        <v>22851.547716523182</v>
      </c>
      <c r="AA11" s="2">
        <f>Z11*(1+INDEX(GSDP_GRs[2024],MATCH($B11,GSDP_GRs[State],0)))</f>
        <v>24127.033979159853</v>
      </c>
      <c r="AB11" s="31">
        <f t="shared" si="3"/>
        <v>24002.931387106557</v>
      </c>
    </row>
    <row r="12" spans="1:29" x14ac:dyDescent="0.35">
      <c r="A12" s="41" t="s">
        <v>26</v>
      </c>
      <c r="B12" s="56" t="s">
        <v>58</v>
      </c>
      <c r="C12" s="55" t="s">
        <v>32</v>
      </c>
      <c r="D12" s="54">
        <v>19917.75</v>
      </c>
      <c r="E12" s="54">
        <v>20353.57</v>
      </c>
      <c r="F12" s="54">
        <v>20725.71</v>
      </c>
      <c r="G12" s="54">
        <v>20140.330000000002</v>
      </c>
      <c r="H12" s="54">
        <v>20638.419999999998</v>
      </c>
      <c r="I12" s="54">
        <v>21730.23</v>
      </c>
      <c r="J12" s="54">
        <v>22564.33</v>
      </c>
      <c r="K12" s="54">
        <v>23718.85</v>
      </c>
      <c r="L12" s="54">
        <v>25189.59</v>
      </c>
      <c r="M12" s="53">
        <v>23296.55</v>
      </c>
      <c r="N12" s="52">
        <f t="shared" si="0"/>
        <v>2.5265144469327261E-2</v>
      </c>
      <c r="O12" s="30"/>
      <c r="P12" s="31">
        <f t="shared" si="4"/>
        <v>20984.975607352226</v>
      </c>
      <c r="Q12" s="26"/>
      <c r="R12" s="26"/>
      <c r="S12" s="30"/>
      <c r="T12" s="31">
        <f t="shared" si="5"/>
        <v>25048.354298509636</v>
      </c>
      <c r="V12" s="31">
        <f t="shared" si="6"/>
        <v>22472.164926691887</v>
      </c>
      <c r="W12" s="2">
        <f>V12*(1+INDEX(GSDP_GRs[2022],MATCH($B12,GSDP_GRs[State],0)))</f>
        <v>23181.868043456161</v>
      </c>
      <c r="X12" s="31">
        <f t="shared" si="1"/>
        <v>23666.753358776474</v>
      </c>
      <c r="Y12" s="2">
        <f>X12*(1+INDEX(GSDP_GRs[2023],MATCH($B12,GSDP_GRs[State],0)))</f>
        <v>24488.926280029435</v>
      </c>
      <c r="Z12" s="31">
        <f t="shared" si="2"/>
        <v>24546.036322977088</v>
      </c>
      <c r="AA12" s="2">
        <f>Z12*(1+INDEX(GSDP_GRs[2024],MATCH($B12,GSDP_GRs[State],0)))</f>
        <v>25484.027043174261</v>
      </c>
      <c r="AB12" s="31">
        <f t="shared" si="3"/>
        <v>25352.94446523509</v>
      </c>
    </row>
    <row r="13" spans="1:29" x14ac:dyDescent="0.35">
      <c r="A13" s="41" t="s">
        <v>26</v>
      </c>
      <c r="B13" s="56" t="s">
        <v>57</v>
      </c>
      <c r="C13" s="55" t="s">
        <v>32</v>
      </c>
      <c r="D13" s="54">
        <v>7258.69</v>
      </c>
      <c r="E13" s="54">
        <v>7777.97</v>
      </c>
      <c r="F13" s="54">
        <v>9038.42</v>
      </c>
      <c r="G13" s="54">
        <v>11261.04</v>
      </c>
      <c r="H13" s="54">
        <v>12323.59</v>
      </c>
      <c r="I13" s="54">
        <v>13595.21</v>
      </c>
      <c r="J13" s="54">
        <v>14757.78</v>
      </c>
      <c r="K13" s="54">
        <v>16100.37</v>
      </c>
      <c r="L13" s="54">
        <v>18079.89</v>
      </c>
      <c r="M13" s="53">
        <v>20436.46</v>
      </c>
      <c r="N13" s="52">
        <f t="shared" si="0"/>
        <v>0.1205348611376218</v>
      </c>
      <c r="O13" s="30"/>
      <c r="P13" s="31">
        <f t="shared" si="4"/>
        <v>12530.52489216761</v>
      </c>
      <c r="Q13" s="26"/>
      <c r="R13" s="26"/>
      <c r="S13" s="30"/>
      <c r="T13" s="31">
        <f t="shared" si="5"/>
        <v>17978.517728874562</v>
      </c>
      <c r="V13" s="31">
        <f t="shared" si="6"/>
        <v>19713.283711010499</v>
      </c>
      <c r="W13" s="2">
        <f>V13*(1+INDEX(GSDP_GRs[2022],MATCH($B13,GSDP_GRs[State],0)))</f>
        <v>21614.194042749052</v>
      </c>
      <c r="X13" s="31">
        <f t="shared" si="1"/>
        <v>22066.28898497573</v>
      </c>
      <c r="Y13" s="2">
        <f>X13*(1+INDEX(GSDP_GRs[2023],MATCH($B13,GSDP_GRs[State],0)))</f>
        <v>23981.314081586945</v>
      </c>
      <c r="Z13" s="31">
        <f t="shared" si="2"/>
        <v>24037.240334191065</v>
      </c>
      <c r="AA13" s="2">
        <f>Z13*(1+INDEX(GSDP_GRs[2024],MATCH($B13,GSDP_GRs[State],0)))</f>
        <v>25914.707210118122</v>
      </c>
      <c r="AB13" s="31">
        <f t="shared" si="3"/>
        <v>25781.40933604641</v>
      </c>
    </row>
    <row r="14" spans="1:29" x14ac:dyDescent="0.35">
      <c r="A14" s="41" t="s">
        <v>26</v>
      </c>
      <c r="B14" s="56" t="s">
        <v>56</v>
      </c>
      <c r="C14" s="55" t="s">
        <v>32</v>
      </c>
      <c r="D14" s="54">
        <v>12176.74</v>
      </c>
      <c r="E14" s="54">
        <v>12867.9</v>
      </c>
      <c r="F14" s="54">
        <v>13792.59</v>
      </c>
      <c r="G14" s="54">
        <v>14398.77</v>
      </c>
      <c r="H14" s="54">
        <v>14660.49</v>
      </c>
      <c r="I14" s="54">
        <v>15649.92</v>
      </c>
      <c r="J14" s="54">
        <v>16439.830000000002</v>
      </c>
      <c r="K14" s="54">
        <v>16867.71</v>
      </c>
      <c r="L14" s="54">
        <v>18153.77</v>
      </c>
      <c r="M14" s="53">
        <v>17772.22</v>
      </c>
      <c r="N14" s="52">
        <f t="shared" si="0"/>
        <v>4.7653987704813661E-2</v>
      </c>
      <c r="O14" s="30"/>
      <c r="P14" s="31">
        <f t="shared" si="4"/>
        <v>14906.665580108907</v>
      </c>
      <c r="Q14" s="26"/>
      <c r="R14" s="26"/>
      <c r="S14" s="30"/>
      <c r="T14" s="31">
        <f t="shared" si="5"/>
        <v>18051.983490547296</v>
      </c>
      <c r="V14" s="31">
        <f t="shared" si="6"/>
        <v>17143.322034955912</v>
      </c>
      <c r="W14" s="2">
        <f>V14*(1+INDEX(GSDP_GRs[2022],MATCH($B14,GSDP_GRs[State],0)))</f>
        <v>18041.96445817671</v>
      </c>
      <c r="X14" s="31">
        <f t="shared" si="1"/>
        <v>18419.340587179842</v>
      </c>
      <c r="Y14" s="2">
        <f>X14*(1+INDEX(GSDP_GRs[2023],MATCH($B14,GSDP_GRs[State],0)))</f>
        <v>19481.42417332526</v>
      </c>
      <c r="Z14" s="31">
        <f t="shared" si="2"/>
        <v>19526.856339623515</v>
      </c>
      <c r="AA14" s="2">
        <f>Z14*(1+INDEX(GSDP_GRs[2024],MATCH($B14,GSDP_GRs[State],0)))</f>
        <v>20652.800751649236</v>
      </c>
      <c r="AB14" s="31">
        <f t="shared" si="3"/>
        <v>20546.568625949334</v>
      </c>
    </row>
    <row r="15" spans="1:29" x14ac:dyDescent="0.35">
      <c r="A15" s="41" t="s">
        <v>162</v>
      </c>
      <c r="B15" s="61" t="s">
        <v>55</v>
      </c>
      <c r="C15" s="60" t="s">
        <v>28</v>
      </c>
      <c r="D15" s="59">
        <v>11165.1</v>
      </c>
      <c r="E15" s="59">
        <v>11421.21</v>
      </c>
      <c r="F15" s="59">
        <v>12114.05</v>
      </c>
      <c r="G15" s="59">
        <v>13070.97</v>
      </c>
      <c r="H15" s="59">
        <v>14369.5</v>
      </c>
      <c r="I15" s="59">
        <v>15397.27</v>
      </c>
      <c r="J15" s="59">
        <v>17673.36</v>
      </c>
      <c r="K15" s="59">
        <v>18624.97</v>
      </c>
      <c r="L15" s="59">
        <v>19700.169999999998</v>
      </c>
      <c r="M15" s="58">
        <v>20434.34</v>
      </c>
      <c r="N15" s="57">
        <f t="shared" si="0"/>
        <v>7.5839700167578128E-2</v>
      </c>
      <c r="O15" s="30"/>
      <c r="P15" s="31">
        <f t="shared" si="4"/>
        <v>14610.789342878372</v>
      </c>
      <c r="Q15" s="26"/>
      <c r="R15" s="26"/>
      <c r="S15" s="30"/>
      <c r="T15" s="31">
        <f t="shared" si="5"/>
        <v>19589.712968764896</v>
      </c>
      <c r="V15" s="31">
        <f t="shared" si="6"/>
        <v>19711.238730545814</v>
      </c>
      <c r="W15" s="2">
        <f>V15*(1+INDEX(GSDP_GRs[2022],MATCH($B15,GSDP_GRs[State],0)))</f>
        <v>21131.388444039152</v>
      </c>
      <c r="X15" s="31">
        <f t="shared" si="1"/>
        <v>21573.384746047104</v>
      </c>
      <c r="Y15" s="2">
        <f>X15*(1+INDEX(GSDP_GRs[2023],MATCH($B15,GSDP_GRs[State],0)))</f>
        <v>23049.982171289968</v>
      </c>
      <c r="Z15" s="31">
        <f t="shared" si="2"/>
        <v>23103.736486881113</v>
      </c>
      <c r="AA15" s="2">
        <f>Z15*(1+INDEX(GSDP_GRs[2024],MATCH($B15,GSDP_GRs[State],0)))</f>
        <v>24606.012198412918</v>
      </c>
      <c r="AB15" s="31">
        <f t="shared" si="3"/>
        <v>24479.445878800001</v>
      </c>
    </row>
    <row r="16" spans="1:29" x14ac:dyDescent="0.35">
      <c r="A16" s="41" t="s">
        <v>26</v>
      </c>
      <c r="B16" s="56" t="s">
        <v>54</v>
      </c>
      <c r="C16" s="55" t="s">
        <v>32</v>
      </c>
      <c r="D16" s="54">
        <v>19208.41</v>
      </c>
      <c r="E16" s="54">
        <v>20872.97</v>
      </c>
      <c r="F16" s="54">
        <v>22819.11</v>
      </c>
      <c r="G16" s="54">
        <v>26965.21</v>
      </c>
      <c r="H16" s="54">
        <v>26786.9</v>
      </c>
      <c r="I16" s="54">
        <v>30537.59</v>
      </c>
      <c r="J16" s="54">
        <v>33092.78</v>
      </c>
      <c r="K16" s="54">
        <v>36753.96</v>
      </c>
      <c r="L16" s="54">
        <v>40207.129999999997</v>
      </c>
      <c r="M16" s="53">
        <v>41799.480000000003</v>
      </c>
      <c r="N16" s="52">
        <f t="shared" si="0"/>
        <v>9.7132196768758616E-2</v>
      </c>
      <c r="O16" s="30"/>
      <c r="P16" s="31">
        <f t="shared" si="4"/>
        <v>27236.699471014905</v>
      </c>
      <c r="Q16" s="26"/>
      <c r="R16" s="26"/>
      <c r="S16" s="30"/>
      <c r="T16" s="31">
        <f t="shared" si="5"/>
        <v>39981.692340615133</v>
      </c>
      <c r="V16" s="31">
        <f t="shared" si="6"/>
        <v>40320.339638700112</v>
      </c>
      <c r="W16" s="2">
        <f>V16*(1+INDEX(GSDP_GRs[2022],MATCH($B16,GSDP_GRs[State],0)))</f>
        <v>43845.102485912568</v>
      </c>
      <c r="X16" s="31">
        <f t="shared" si="1"/>
        <v>44762.191924273618</v>
      </c>
      <c r="Y16" s="2">
        <f>X16*(1+INDEX(GSDP_GRs[2023],MATCH($B16,GSDP_GRs[State],0)))</f>
        <v>48283.950451643104</v>
      </c>
      <c r="Z16" s="31">
        <f t="shared" si="2"/>
        <v>48396.552304923389</v>
      </c>
      <c r="AA16" s="2">
        <f>Z16*(1+INDEX(GSDP_GRs[2024],MATCH($B16,GSDP_GRs[State],0)))</f>
        <v>52013.866723089413</v>
      </c>
      <c r="AB16" s="31">
        <f t="shared" si="3"/>
        <v>51746.322204827207</v>
      </c>
    </row>
    <row r="17" spans="1:28" x14ac:dyDescent="0.35">
      <c r="A17" s="41" t="s">
        <v>13</v>
      </c>
      <c r="B17" s="51" t="s">
        <v>53</v>
      </c>
      <c r="C17" s="50" t="s">
        <v>30</v>
      </c>
      <c r="D17" s="49">
        <v>297538.52</v>
      </c>
      <c r="E17" s="49">
        <v>320911.90999999997</v>
      </c>
      <c r="F17" s="49">
        <v>347506.61</v>
      </c>
      <c r="G17" s="49">
        <v>370534.51</v>
      </c>
      <c r="H17" s="49">
        <v>413404.79</v>
      </c>
      <c r="I17" s="49">
        <v>456709.11</v>
      </c>
      <c r="J17" s="49">
        <v>482036.15</v>
      </c>
      <c r="K17" s="49">
        <v>524170.88</v>
      </c>
      <c r="L17" s="49">
        <v>566033.74</v>
      </c>
      <c r="M17" s="48">
        <v>536225.6</v>
      </c>
      <c r="N17" s="47">
        <f t="shared" si="0"/>
        <v>8.425844421850659E-2</v>
      </c>
      <c r="O17" s="30"/>
      <c r="P17" s="31">
        <f t="shared" si="4"/>
        <v>420346.58826172596</v>
      </c>
      <c r="Q17" s="26"/>
      <c r="R17" s="26"/>
      <c r="S17" s="30"/>
      <c r="T17" s="31">
        <f t="shared" si="5"/>
        <v>562860.0411690101</v>
      </c>
      <c r="V17" s="31">
        <f t="shared" si="6"/>
        <v>517250.41352107126</v>
      </c>
      <c r="W17" s="2">
        <f>V17*(1+INDEX(GSDP_GRs[2022],MATCH($B17,GSDP_GRs[State],0)))</f>
        <v>556474.85712426947</v>
      </c>
      <c r="X17" s="31">
        <f t="shared" si="1"/>
        <v>568114.40601906588</v>
      </c>
      <c r="Y17" s="2">
        <f>X17*(1+INDEX(GSDP_GRs[2023],MATCH($B17,GSDP_GRs[State],0)))</f>
        <v>609041.91878990666</v>
      </c>
      <c r="Z17" s="31">
        <f t="shared" si="2"/>
        <v>610462.25097357517</v>
      </c>
      <c r="AA17" s="2">
        <f>Z17*(1+INDEX(GSDP_GRs[2024],MATCH($B17,GSDP_GRs[State],0)))</f>
        <v>652241.62893463811</v>
      </c>
      <c r="AB17" s="31">
        <f t="shared" si="3"/>
        <v>648886.68373641069</v>
      </c>
    </row>
    <row r="18" spans="1:28" x14ac:dyDescent="0.35">
      <c r="A18" s="41" t="s">
        <v>1</v>
      </c>
      <c r="B18" s="51" t="s">
        <v>52</v>
      </c>
      <c r="C18" s="50" t="s">
        <v>30</v>
      </c>
      <c r="D18" s="49">
        <v>72719.83</v>
      </c>
      <c r="E18" s="49">
        <v>77384.28</v>
      </c>
      <c r="F18" s="49">
        <v>82846.69</v>
      </c>
      <c r="G18" s="49">
        <v>89060.19</v>
      </c>
      <c r="H18" s="49">
        <v>96274.06</v>
      </c>
      <c r="I18" s="49">
        <v>103054.99</v>
      </c>
      <c r="J18" s="49">
        <v>109406.27</v>
      </c>
      <c r="K18" s="49">
        <v>116410.88</v>
      </c>
      <c r="L18" s="49">
        <v>121167.71</v>
      </c>
      <c r="M18" s="48">
        <v>114813.75</v>
      </c>
      <c r="N18" s="47">
        <f t="shared" si="0"/>
        <v>6.9526454074241517E-2</v>
      </c>
      <c r="O18" s="30"/>
      <c r="P18" s="31">
        <f t="shared" si="4"/>
        <v>97890.671898370361</v>
      </c>
      <c r="Q18" s="26"/>
      <c r="R18" s="26"/>
      <c r="S18" s="30"/>
      <c r="T18" s="31">
        <f t="shared" si="5"/>
        <v>120488.3338561314</v>
      </c>
      <c r="V18" s="31">
        <f t="shared" si="6"/>
        <v>110750.88482423237</v>
      </c>
      <c r="W18" s="2">
        <f>V18*(1+INDEX(GSDP_GRs[2022],MATCH($B18,GSDP_GRs[State],0)))</f>
        <v>118065.99531627531</v>
      </c>
      <c r="X18" s="31">
        <f t="shared" si="1"/>
        <v>120535.53173414388</v>
      </c>
      <c r="Y18" s="2">
        <f>X18*(1+INDEX(GSDP_GRs[2023],MATCH($B18,GSDP_GRs[State],0)))</f>
        <v>128098.85005470786</v>
      </c>
      <c r="Z18" s="31">
        <f t="shared" si="2"/>
        <v>128397.58633838622</v>
      </c>
      <c r="AA18" s="2">
        <f>Z18*(1+INDEX(GSDP_GRs[2024],MATCH($B18,GSDP_GRs[State],0)))</f>
        <v>136454.22991143004</v>
      </c>
      <c r="AB18" s="31">
        <f t="shared" si="3"/>
        <v>135752.34821128935</v>
      </c>
    </row>
    <row r="19" spans="1:28" x14ac:dyDescent="0.35">
      <c r="A19" s="41" t="s">
        <v>14</v>
      </c>
      <c r="B19" s="51" t="s">
        <v>139</v>
      </c>
      <c r="C19" s="50" t="s">
        <v>30</v>
      </c>
      <c r="D19" s="49">
        <v>78255.55</v>
      </c>
      <c r="E19" s="49">
        <v>80766.570000000007</v>
      </c>
      <c r="F19" s="49">
        <v>85115.5</v>
      </c>
      <c r="G19" s="49">
        <v>82372.11</v>
      </c>
      <c r="H19" s="49">
        <v>97001.34</v>
      </c>
      <c r="I19" s="49">
        <v>100198.68</v>
      </c>
      <c r="J19" s="49">
        <v>106624.14</v>
      </c>
      <c r="K19" s="49">
        <v>115061.96</v>
      </c>
      <c r="L19" s="49">
        <v>118442.85</v>
      </c>
      <c r="M19" s="48">
        <v>116681.18</v>
      </c>
      <c r="N19" s="47">
        <f t="shared" si="0"/>
        <v>5.6614727932535081E-2</v>
      </c>
      <c r="O19" s="30"/>
      <c r="P19" s="31">
        <f t="shared" si="4"/>
        <v>98630.164217051497</v>
      </c>
      <c r="Q19" s="26"/>
      <c r="R19" s="26"/>
      <c r="S19" s="30"/>
      <c r="T19" s="31">
        <f t="shared" si="5"/>
        <v>117778.75189414484</v>
      </c>
      <c r="V19" s="31">
        <f t="shared" si="6"/>
        <v>112552.2328757272</v>
      </c>
      <c r="W19" s="2">
        <f>V19*(1+INDEX(GSDP_GRs[2022],MATCH($B19,GSDP_GRs[State],0)))</f>
        <v>118924.34691818582</v>
      </c>
      <c r="X19" s="31">
        <f t="shared" si="1"/>
        <v>121411.83711296176</v>
      </c>
      <c r="Y19" s="2">
        <f>X19*(1+INDEX(GSDP_GRs[2023],MATCH($B19,GSDP_GRs[State],0)))</f>
        <v>128285.53523890136</v>
      </c>
      <c r="Z19" s="31">
        <f t="shared" si="2"/>
        <v>128584.70688666082</v>
      </c>
      <c r="AA19" s="2">
        <f>Z19*(1+INDEX(GSDP_GRs[2024],MATCH($B19,GSDP_GRs[State],0)))</f>
        <v>135864.4950833339</v>
      </c>
      <c r="AB19" s="31">
        <f t="shared" si="3"/>
        <v>135165.64681120819</v>
      </c>
    </row>
    <row r="20" spans="1:28" x14ac:dyDescent="0.35">
      <c r="A20" s="41" t="s">
        <v>2</v>
      </c>
      <c r="B20" s="51" t="s">
        <v>51</v>
      </c>
      <c r="C20" s="50" t="s">
        <v>30</v>
      </c>
      <c r="D20" s="49">
        <v>266628.27</v>
      </c>
      <c r="E20" s="49">
        <v>280822.84999999998</v>
      </c>
      <c r="F20" s="49">
        <v>299449.73</v>
      </c>
      <c r="G20" s="49">
        <v>312125.33</v>
      </c>
      <c r="H20" s="49">
        <v>330051.93</v>
      </c>
      <c r="I20" s="49">
        <v>352720.56</v>
      </c>
      <c r="J20" s="49">
        <v>375405.61</v>
      </c>
      <c r="K20" s="49">
        <v>397018.89</v>
      </c>
      <c r="L20" s="49">
        <v>411646.01</v>
      </c>
      <c r="M20" s="48">
        <v>395894.33</v>
      </c>
      <c r="N20" s="47">
        <f t="shared" si="0"/>
        <v>5.852400389739687E-2</v>
      </c>
      <c r="O20" s="30"/>
      <c r="P20" s="31">
        <f t="shared" si="4"/>
        <v>335594.08618535358</v>
      </c>
      <c r="Q20" s="26"/>
      <c r="R20" s="26"/>
      <c r="S20" s="30"/>
      <c r="T20" s="31">
        <f t="shared" si="5"/>
        <v>409337.948892691</v>
      </c>
      <c r="V20" s="31">
        <f t="shared" si="6"/>
        <v>381884.98628776293</v>
      </c>
      <c r="W20" s="2">
        <f>V20*(1+INDEX(GSDP_GRs[2022],MATCH($B20,GSDP_GRs[State],0)))</f>
        <v>404234.42471362534</v>
      </c>
      <c r="X20" s="31">
        <f t="shared" si="1"/>
        <v>412689.62496423331</v>
      </c>
      <c r="Y20" s="2">
        <f>X20*(1+INDEX(GSDP_GRs[2023],MATCH($B20,GSDP_GRs[State],0)))</f>
        <v>436841.87418405537</v>
      </c>
      <c r="Z20" s="31">
        <f t="shared" si="2"/>
        <v>437860.62273638899</v>
      </c>
      <c r="AA20" s="2">
        <f>Z20*(1+INDEX(GSDP_GRs[2024],MATCH($B20,GSDP_GRs[State],0)))</f>
        <v>463485.97952793003</v>
      </c>
      <c r="AB20" s="31">
        <f t="shared" si="3"/>
        <v>461101.93963767821</v>
      </c>
    </row>
    <row r="21" spans="1:28" x14ac:dyDescent="0.35">
      <c r="A21" s="41" t="s">
        <v>8</v>
      </c>
      <c r="B21" s="51" t="s">
        <v>50</v>
      </c>
      <c r="C21" s="50" t="s">
        <v>30</v>
      </c>
      <c r="D21" s="49">
        <v>434836.64</v>
      </c>
      <c r="E21" s="49">
        <v>454564.34</v>
      </c>
      <c r="F21" s="49">
        <v>486230.18</v>
      </c>
      <c r="G21" s="49">
        <v>521508.93</v>
      </c>
      <c r="H21" s="49">
        <v>563339.53</v>
      </c>
      <c r="I21" s="49">
        <v>596745.51</v>
      </c>
      <c r="J21" s="49">
        <v>628020.02</v>
      </c>
      <c r="K21" s="49">
        <v>642928.5</v>
      </c>
      <c r="L21" s="49">
        <v>679563.52</v>
      </c>
      <c r="M21" s="48">
        <v>660117.79</v>
      </c>
      <c r="N21" s="47">
        <f t="shared" si="0"/>
        <v>5.7456141346147849E-2</v>
      </c>
      <c r="O21" s="30"/>
      <c r="P21" s="31">
        <f t="shared" si="4"/>
        <v>572798.99797112716</v>
      </c>
      <c r="Q21" s="26"/>
      <c r="R21" s="26"/>
      <c r="S21" s="30"/>
      <c r="T21" s="31">
        <f t="shared" si="5"/>
        <v>675753.27019226353</v>
      </c>
      <c r="V21" s="31">
        <f t="shared" si="6"/>
        <v>636758.48346314637</v>
      </c>
      <c r="W21" s="2">
        <f>V21*(1+INDEX(GSDP_GRs[2022],MATCH($B21,GSDP_GRs[State],0)))</f>
        <v>673344.16889236367</v>
      </c>
      <c r="X21" s="31">
        <f t="shared" si="1"/>
        <v>687428.22368209972</v>
      </c>
      <c r="Y21" s="2">
        <f>X21*(1+INDEX(GSDP_GRs[2023],MATCH($B21,GSDP_GRs[State],0)))</f>
        <v>726925.19686730974</v>
      </c>
      <c r="Z21" s="31">
        <f t="shared" si="2"/>
        <v>728620.44184204261</v>
      </c>
      <c r="AA21" s="2">
        <f>Z21*(1+INDEX(GSDP_GRs[2024],MATCH($B21,GSDP_GRs[State],0)))</f>
        <v>770484.1609362117</v>
      </c>
      <c r="AB21" s="31">
        <f t="shared" si="3"/>
        <v>766521.00982568623</v>
      </c>
    </row>
    <row r="22" spans="1:28" x14ac:dyDescent="0.35">
      <c r="A22" s="41" t="s">
        <v>4</v>
      </c>
      <c r="B22" s="51" t="s">
        <v>49</v>
      </c>
      <c r="C22" s="50" t="s">
        <v>30</v>
      </c>
      <c r="D22" s="49">
        <v>724050.44</v>
      </c>
      <c r="E22" s="49">
        <v>758204.97</v>
      </c>
      <c r="F22" s="49">
        <v>802069.69</v>
      </c>
      <c r="G22" s="49">
        <v>834432.38</v>
      </c>
      <c r="H22" s="49">
        <v>908241.33</v>
      </c>
      <c r="I22" s="49">
        <v>1011500.28</v>
      </c>
      <c r="J22" s="49">
        <v>1056398.93</v>
      </c>
      <c r="K22" s="49">
        <v>1101608.52</v>
      </c>
      <c r="L22" s="49">
        <v>1137625.8600000001</v>
      </c>
      <c r="M22" s="48">
        <v>1089612.3999999999</v>
      </c>
      <c r="N22" s="47">
        <f t="shared" si="0"/>
        <v>6.1785825815455997E-2</v>
      </c>
      <c r="O22" s="30"/>
      <c r="P22" s="31">
        <f t="shared" si="4"/>
        <v>923492.30976204306</v>
      </c>
      <c r="Q22" s="26"/>
      <c r="R22" s="26"/>
      <c r="S22" s="30"/>
      <c r="T22" s="31">
        <f t="shared" si="5"/>
        <v>1131247.2970154227</v>
      </c>
      <c r="V22" s="31">
        <f t="shared" si="6"/>
        <v>1051054.7509810925</v>
      </c>
      <c r="W22" s="2">
        <f>V22*(1+INDEX(GSDP_GRs[2022],MATCH($B22,GSDP_GRs[State],0)))</f>
        <v>1115995.0367477178</v>
      </c>
      <c r="X22" s="31">
        <f t="shared" si="1"/>
        <v>1139337.8322581975</v>
      </c>
      <c r="Y22" s="2">
        <f>X22*(1+INDEX(GSDP_GRs[2023],MATCH($B22,GSDP_GRs[State],0)))</f>
        <v>1209732.7611070618</v>
      </c>
      <c r="Z22" s="31">
        <f t="shared" si="2"/>
        <v>1212553.9501274372</v>
      </c>
      <c r="AA22" s="2">
        <f>Z22*(1+INDEX(GSDP_GRs[2024],MATCH($B22,GSDP_GRs[State],0)))</f>
        <v>1287472.5972818541</v>
      </c>
      <c r="AB22" s="31">
        <f t="shared" si="3"/>
        <v>1280850.2048792785</v>
      </c>
    </row>
    <row r="23" spans="1:28" x14ac:dyDescent="0.35">
      <c r="A23" s="41" t="s">
        <v>3</v>
      </c>
      <c r="B23" s="51" t="s">
        <v>48</v>
      </c>
      <c r="C23" s="50" t="s">
        <v>30</v>
      </c>
      <c r="D23" s="49">
        <v>115327.59</v>
      </c>
      <c r="E23" s="49">
        <v>123710.05</v>
      </c>
      <c r="F23" s="49">
        <v>134182.37</v>
      </c>
      <c r="G23" s="49">
        <v>141277.64000000001</v>
      </c>
      <c r="H23" s="49">
        <v>152698.72</v>
      </c>
      <c r="I23" s="49">
        <v>167703.25</v>
      </c>
      <c r="J23" s="49">
        <v>180956.12</v>
      </c>
      <c r="K23" s="49">
        <v>186048.01</v>
      </c>
      <c r="L23" s="49">
        <v>188235.69</v>
      </c>
      <c r="M23" s="48">
        <v>175909.62</v>
      </c>
      <c r="N23" s="47">
        <f t="shared" si="0"/>
        <v>7.0706055582695049E-2</v>
      </c>
      <c r="O23" s="30"/>
      <c r="P23" s="31">
        <f t="shared" si="4"/>
        <v>155262.80182658884</v>
      </c>
      <c r="Q23" s="26"/>
      <c r="R23" s="26"/>
      <c r="S23" s="30"/>
      <c r="T23" s="31">
        <f t="shared" si="5"/>
        <v>187180.26989500134</v>
      </c>
      <c r="V23" s="31">
        <f t="shared" si="6"/>
        <v>169684.78134452086</v>
      </c>
      <c r="W23" s="2">
        <f>V23*(1+INDEX(GSDP_GRs[2022],MATCH($B23,GSDP_GRs[State],0)))</f>
        <v>181082.63584673987</v>
      </c>
      <c r="X23" s="31">
        <f t="shared" si="1"/>
        <v>184870.26464425455</v>
      </c>
      <c r="Y23" s="2">
        <f>X23*(1+INDEX(GSDP_GRs[2023],MATCH($B23,GSDP_GRs[State],0)))</f>
        <v>196667.24574904513</v>
      </c>
      <c r="Z23" s="31">
        <f t="shared" si="2"/>
        <v>197125.88875865247</v>
      </c>
      <c r="AA23" s="2">
        <f>Z23*(1+INDEX(GSDP_GRs[2024],MATCH($B23,GSDP_GRs[State],0)))</f>
        <v>209704.92838639254</v>
      </c>
      <c r="AB23" s="31">
        <f t="shared" si="3"/>
        <v>208626.26595314103</v>
      </c>
    </row>
    <row r="24" spans="1:28" x14ac:dyDescent="0.35">
      <c r="A24" s="41" t="s">
        <v>12</v>
      </c>
      <c r="B24" s="51" t="s">
        <v>47</v>
      </c>
      <c r="C24" s="50" t="s">
        <v>30</v>
      </c>
      <c r="D24" s="49">
        <v>343797.5</v>
      </c>
      <c r="E24" s="49">
        <v>366628.37</v>
      </c>
      <c r="F24" s="49">
        <v>392908.38</v>
      </c>
      <c r="G24" s="49">
        <v>428355.15</v>
      </c>
      <c r="H24" s="49">
        <v>475622.5</v>
      </c>
      <c r="I24" s="49">
        <v>511765.24</v>
      </c>
      <c r="J24" s="49">
        <v>542015.02</v>
      </c>
      <c r="K24" s="49">
        <v>565326.92000000004</v>
      </c>
      <c r="L24" s="49">
        <v>587316.05000000005</v>
      </c>
      <c r="M24" s="48">
        <v>564669.19999999995</v>
      </c>
      <c r="N24" s="47">
        <f t="shared" si="0"/>
        <v>7.3635115174493837E-2</v>
      </c>
      <c r="O24" s="30"/>
      <c r="P24" s="31">
        <f t="shared" si="4"/>
        <v>483609.04375470045</v>
      </c>
      <c r="Q24" s="26"/>
      <c r="R24" s="26"/>
      <c r="S24" s="30"/>
      <c r="T24" s="31">
        <f t="shared" si="5"/>
        <v>584023.02322511806</v>
      </c>
      <c r="V24" s="31">
        <f t="shared" si="6"/>
        <v>544687.49198585912</v>
      </c>
      <c r="W24" s="2">
        <f>V24*(1+INDEX(GSDP_GRs[2022],MATCH($B24,GSDP_GRs[State],0)))</f>
        <v>582790.21188201976</v>
      </c>
      <c r="X24" s="31">
        <f t="shared" si="1"/>
        <v>594980.18790656945</v>
      </c>
      <c r="Y24" s="2">
        <f>X24*(1+INDEX(GSDP_GRs[2023],MATCH($B24,GSDP_GRs[State],0)))</f>
        <v>634520.00768996507</v>
      </c>
      <c r="Z24" s="31">
        <f t="shared" si="2"/>
        <v>635999.75671921798</v>
      </c>
      <c r="AA24" s="2">
        <f>Z24*(1+INDEX(GSDP_GRs[2024],MATCH($B24,GSDP_GRs[State],0)))</f>
        <v>676152.27013125224</v>
      </c>
      <c r="AB24" s="31">
        <f t="shared" si="3"/>
        <v>672674.33540382201</v>
      </c>
    </row>
    <row r="25" spans="1:28" x14ac:dyDescent="0.35">
      <c r="A25" s="41" t="s">
        <v>17</v>
      </c>
      <c r="B25" s="46" t="s">
        <v>46</v>
      </c>
      <c r="C25" s="45" t="s">
        <v>31</v>
      </c>
      <c r="D25" s="44">
        <v>379402.03</v>
      </c>
      <c r="E25" s="44">
        <v>380629.01</v>
      </c>
      <c r="F25" s="44">
        <v>407114.75</v>
      </c>
      <c r="G25" s="44">
        <v>444564.28</v>
      </c>
      <c r="H25" s="44">
        <v>498606.26</v>
      </c>
      <c r="I25" s="44">
        <v>540211.77</v>
      </c>
      <c r="J25" s="44">
        <v>594736.53</v>
      </c>
      <c r="K25" s="44">
        <v>626614.19999999995</v>
      </c>
      <c r="L25" s="44">
        <v>669783.37</v>
      </c>
      <c r="M25" s="43">
        <v>670321.5</v>
      </c>
      <c r="N25" s="42">
        <f t="shared" si="0"/>
        <v>7.4307616104038798E-2</v>
      </c>
      <c r="O25" s="30"/>
      <c r="P25" s="31">
        <f t="shared" si="4"/>
        <v>506978.74177253508</v>
      </c>
      <c r="Q25" s="26"/>
      <c r="R25" s="26"/>
      <c r="S25" s="30"/>
      <c r="T25" s="31">
        <f t="shared" si="5"/>
        <v>666027.95658880391</v>
      </c>
      <c r="V25" s="31">
        <f t="shared" si="6"/>
        <v>646601.11913169525</v>
      </c>
      <c r="W25" s="2">
        <f>V25*(1+INDEX(GSDP_GRs[2022],MATCH($B25,GSDP_GRs[State],0)))</f>
        <v>692246.1374779311</v>
      </c>
      <c r="X25" s="31">
        <f t="shared" si="1"/>
        <v>706725.55673875322</v>
      </c>
      <c r="Y25" s="2">
        <f>X25*(1+INDEX(GSDP_GRs[2023],MATCH($B25,GSDP_GRs[State],0)))</f>
        <v>754120.42669210653</v>
      </c>
      <c r="Z25" s="31">
        <f t="shared" si="2"/>
        <v>755879.09301596286</v>
      </c>
      <c r="AA25" s="2">
        <f>Z25*(1+INDEX(GSDP_GRs[2024],MATCH($B25,GSDP_GRs[State],0)))</f>
        <v>804035.76631543087</v>
      </c>
      <c r="AB25" s="31">
        <f t="shared" si="3"/>
        <v>799900.03530143667</v>
      </c>
    </row>
    <row r="26" spans="1:28" x14ac:dyDescent="0.35">
      <c r="A26" s="41" t="s">
        <v>18</v>
      </c>
      <c r="B26" s="46" t="s">
        <v>45</v>
      </c>
      <c r="C26" s="45" t="s">
        <v>31</v>
      </c>
      <c r="D26" s="44">
        <v>606009.81000000006</v>
      </c>
      <c r="E26" s="44">
        <v>649673.43999999994</v>
      </c>
      <c r="F26" s="44">
        <v>711312.83</v>
      </c>
      <c r="G26" s="44">
        <v>748429.11</v>
      </c>
      <c r="H26" s="44">
        <v>831329.91</v>
      </c>
      <c r="I26" s="44">
        <v>941774.05</v>
      </c>
      <c r="J26" s="44">
        <v>1019708.17</v>
      </c>
      <c r="K26" s="44">
        <v>1082614.44</v>
      </c>
      <c r="L26" s="44">
        <v>1149829.04</v>
      </c>
      <c r="M26" s="43">
        <v>1143873.3899999999</v>
      </c>
      <c r="N26" s="42">
        <f t="shared" si="0"/>
        <v>8.6423536912383137E-2</v>
      </c>
      <c r="O26" s="30"/>
      <c r="P26" s="31">
        <f t="shared" si="4"/>
        <v>845289.41086635133</v>
      </c>
      <c r="Q26" s="26"/>
      <c r="R26" s="26"/>
      <c r="S26" s="30"/>
      <c r="T26" s="31">
        <f t="shared" si="5"/>
        <v>1143382.0549137644</v>
      </c>
      <c r="V26" s="31">
        <f t="shared" si="6"/>
        <v>1103395.6304832324</v>
      </c>
      <c r="W26" s="2">
        <f>V26*(1+INDEX(GSDP_GRs[2022],MATCH($B26,GSDP_GRs[State],0)))</f>
        <v>1189219.0481832593</v>
      </c>
      <c r="X26" s="31">
        <f t="shared" si="1"/>
        <v>1214093.4393273343</v>
      </c>
      <c r="Y26" s="2">
        <f>X26*(1+INDEX(GSDP_GRs[2023],MATCH($B26,GSDP_GRs[State],0)))</f>
        <v>1303805.3823666482</v>
      </c>
      <c r="Z26" s="31">
        <f t="shared" si="2"/>
        <v>1306845.9559112329</v>
      </c>
      <c r="AA26" s="2">
        <f>Z26*(1+INDEX(GSDP_GRs[2024],MATCH($B26,GSDP_GRs[State],0)))</f>
        <v>1398583.2982377687</v>
      </c>
      <c r="AB26" s="31">
        <f t="shared" si="3"/>
        <v>1391389.384030839</v>
      </c>
    </row>
    <row r="27" spans="1:28" x14ac:dyDescent="0.35">
      <c r="A27" s="41" t="s">
        <v>19</v>
      </c>
      <c r="B27" s="46" t="s">
        <v>44</v>
      </c>
      <c r="C27" s="45" t="s">
        <v>31</v>
      </c>
      <c r="D27" s="44">
        <v>364047.89</v>
      </c>
      <c r="E27" s="44">
        <v>387693.46</v>
      </c>
      <c r="F27" s="44">
        <v>402781.33</v>
      </c>
      <c r="G27" s="44">
        <v>419955.55</v>
      </c>
      <c r="H27" s="44">
        <v>451210.02</v>
      </c>
      <c r="I27" s="44">
        <v>485301.54</v>
      </c>
      <c r="J27" s="44">
        <v>516189.76</v>
      </c>
      <c r="K27" s="44">
        <v>554228.31000000006</v>
      </c>
      <c r="L27" s="44">
        <v>566522.69999999995</v>
      </c>
      <c r="M27" s="43">
        <v>514399.99</v>
      </c>
      <c r="N27" s="42">
        <f t="shared" si="0"/>
        <v>6.1880733342655647E-2</v>
      </c>
      <c r="O27" s="30"/>
      <c r="P27" s="31">
        <f t="shared" si="4"/>
        <v>458786.63499884738</v>
      </c>
      <c r="Q27" s="26"/>
      <c r="R27" s="26"/>
      <c r="S27" s="30"/>
      <c r="T27" s="31">
        <f t="shared" si="5"/>
        <v>563346.25961551117</v>
      </c>
      <c r="V27" s="31">
        <f t="shared" si="6"/>
        <v>496197.13706830656</v>
      </c>
      <c r="W27" s="2">
        <f>V27*(1+INDEX(GSDP_GRs[2022],MATCH($B27,GSDP_GRs[State],0)))</f>
        <v>526902.17979261954</v>
      </c>
      <c r="X27" s="31">
        <f t="shared" si="1"/>
        <v>537923.16952100443</v>
      </c>
      <c r="Y27" s="2">
        <f>X27*(1+INDEX(GSDP_GRs[2023],MATCH($B27,GSDP_GRs[State],0)))</f>
        <v>571210.24973296979</v>
      </c>
      <c r="Z27" s="31">
        <f t="shared" si="2"/>
        <v>572542.35558037856</v>
      </c>
      <c r="AA27" s="2">
        <f>Z27*(1+INDEX(GSDP_GRs[2024],MATCH($B27,GSDP_GRs[State],0)))</f>
        <v>607971.69641342387</v>
      </c>
      <c r="AB27" s="31">
        <f t="shared" si="3"/>
        <v>604844.46314119</v>
      </c>
    </row>
    <row r="28" spans="1:28" x14ac:dyDescent="0.35">
      <c r="A28" s="41" t="s">
        <v>20</v>
      </c>
      <c r="B28" s="46" t="s">
        <v>43</v>
      </c>
      <c r="C28" s="45" t="s">
        <v>31</v>
      </c>
      <c r="D28" s="44">
        <v>751485.76</v>
      </c>
      <c r="E28" s="44">
        <v>791824.31</v>
      </c>
      <c r="F28" s="44">
        <v>851975.58</v>
      </c>
      <c r="G28" s="44">
        <v>893915.07</v>
      </c>
      <c r="H28" s="44">
        <v>967562.46</v>
      </c>
      <c r="I28" s="44">
        <v>1036762.12</v>
      </c>
      <c r="J28" s="44">
        <v>1125793.44</v>
      </c>
      <c r="K28" s="44">
        <v>1204667.3600000001</v>
      </c>
      <c r="L28" s="44">
        <v>1278558.72</v>
      </c>
      <c r="M28" s="43">
        <v>1296659.3500000001</v>
      </c>
      <c r="N28" s="42">
        <f t="shared" si="0"/>
        <v>6.9739556780970657E-2</v>
      </c>
      <c r="O28" s="30"/>
      <c r="P28" s="31">
        <f t="shared" si="4"/>
        <v>983809.54654909216</v>
      </c>
      <c r="Q28" s="26"/>
      <c r="R28" s="26"/>
      <c r="S28" s="30"/>
      <c r="T28" s="31">
        <f t="shared" si="5"/>
        <v>1271389.9595034686</v>
      </c>
      <c r="V28" s="31">
        <f t="shared" si="6"/>
        <v>1250775.0189164104</v>
      </c>
      <c r="W28" s="2">
        <f>V28*(1+INDEX(GSDP_GRs[2022],MATCH($B28,GSDP_GRs[State],0)))</f>
        <v>1333642.0895957542</v>
      </c>
      <c r="X28" s="31">
        <f t="shared" si="1"/>
        <v>1361537.3163275195</v>
      </c>
      <c r="Y28" s="2">
        <f>X28*(1+INDEX(GSDP_GRs[2023],MATCH($B28,GSDP_GRs[State],0)))</f>
        <v>1447232.4069332632</v>
      </c>
      <c r="Z28" s="31">
        <f t="shared" si="2"/>
        <v>1450607.4632329997</v>
      </c>
      <c r="AA28" s="2">
        <f>Z28*(1+INDEX(GSDP_GRs[2024],MATCH($B28,GSDP_GRs[State],0)))</f>
        <v>1541908.6244310061</v>
      </c>
      <c r="AB28" s="31">
        <f t="shared" si="3"/>
        <v>1533977.4855613669</v>
      </c>
    </row>
    <row r="29" spans="1:28" x14ac:dyDescent="0.35">
      <c r="A29" s="41" t="s">
        <v>21</v>
      </c>
      <c r="B29" s="46" t="s">
        <v>42</v>
      </c>
      <c r="C29" s="45" t="s">
        <v>31</v>
      </c>
      <c r="D29" s="44">
        <v>359434.11</v>
      </c>
      <c r="E29" s="44">
        <v>370113.12</v>
      </c>
      <c r="F29" s="44">
        <v>389956.78</v>
      </c>
      <c r="G29" s="44">
        <v>416332.07</v>
      </c>
      <c r="H29" s="44">
        <v>464542.44</v>
      </c>
      <c r="I29" s="44">
        <v>507946.1</v>
      </c>
      <c r="J29" s="44">
        <v>557409.76</v>
      </c>
      <c r="K29" s="44">
        <v>608401.39</v>
      </c>
      <c r="L29" s="44">
        <v>638681.52</v>
      </c>
      <c r="M29" s="43">
        <v>616368.78</v>
      </c>
      <c r="N29" s="42">
        <f t="shared" si="0"/>
        <v>7.8084958930682458E-2</v>
      </c>
      <c r="O29" s="30"/>
      <c r="P29" s="31">
        <f t="shared" si="4"/>
        <v>472342.92993261531</v>
      </c>
      <c r="Q29" s="26"/>
      <c r="R29" s="26"/>
      <c r="S29" s="30"/>
      <c r="T29" s="31">
        <f t="shared" si="5"/>
        <v>635100.49178532348</v>
      </c>
      <c r="V29" s="31">
        <f t="shared" si="6"/>
        <v>594557.60101061605</v>
      </c>
      <c r="W29" s="2">
        <f>V29*(1+INDEX(GSDP_GRs[2022],MATCH($B29,GSDP_GRs[State],0)))</f>
        <v>638662.30657461321</v>
      </c>
      <c r="X29" s="31">
        <f t="shared" si="1"/>
        <v>652020.93553954887</v>
      </c>
      <c r="Y29" s="2">
        <f>X29*(1+INDEX(GSDP_GRs[2023],MATCH($B29,GSDP_GRs[State],0)))</f>
        <v>697969.9432856784</v>
      </c>
      <c r="Z29" s="31">
        <f t="shared" si="2"/>
        <v>699597.66240171506</v>
      </c>
      <c r="AA29" s="2">
        <f>Z29*(1+INDEX(GSDP_GRs[2024],MATCH($B29,GSDP_GRs[State],0)))</f>
        <v>746434.39083154127</v>
      </c>
      <c r="AB29" s="31">
        <f t="shared" si="3"/>
        <v>742594.94488970144</v>
      </c>
    </row>
    <row r="30" spans="1:28" x14ac:dyDescent="0.35">
      <c r="A30" s="41" t="s">
        <v>15</v>
      </c>
      <c r="B30" s="40" t="s">
        <v>41</v>
      </c>
      <c r="C30" s="39" t="s">
        <v>29</v>
      </c>
      <c r="D30" s="38">
        <v>158073.82</v>
      </c>
      <c r="E30" s="38">
        <v>165977.4</v>
      </c>
      <c r="F30" s="38">
        <v>182579.45</v>
      </c>
      <c r="G30" s="38">
        <v>185813.44</v>
      </c>
      <c r="H30" s="38">
        <v>190583.77</v>
      </c>
      <c r="I30" s="38">
        <v>213704.78</v>
      </c>
      <c r="J30" s="38">
        <v>220135.69</v>
      </c>
      <c r="K30" s="38">
        <v>237694.9</v>
      </c>
      <c r="L30" s="38">
        <v>249875.03</v>
      </c>
      <c r="M30" s="37">
        <v>245451.66</v>
      </c>
      <c r="N30" s="36">
        <f t="shared" si="0"/>
        <v>6.0006575434504716E-2</v>
      </c>
      <c r="O30" s="30"/>
      <c r="P30" s="31">
        <f t="shared" si="4"/>
        <v>193784.00888281307</v>
      </c>
      <c r="Q30" s="26"/>
      <c r="R30" s="26"/>
      <c r="S30" s="30"/>
      <c r="T30" s="31">
        <f t="shared" si="5"/>
        <v>248474.00381628776</v>
      </c>
      <c r="V30" s="31">
        <f t="shared" si="6"/>
        <v>236765.96685132786</v>
      </c>
      <c r="W30" s="2">
        <f>V30*(1+INDEX(GSDP_GRs[2022],MATCH($B30,GSDP_GRs[State],0)))</f>
        <v>250973.4817015155</v>
      </c>
      <c r="X30" s="31">
        <f t="shared" si="1"/>
        <v>256222.98771991543</v>
      </c>
      <c r="Y30" s="2">
        <f>X30*(1+INDEX(GSDP_GRs[2023],MATCH($B30,GSDP_GRs[State],0)))</f>
        <v>271598.0517605847</v>
      </c>
      <c r="Z30" s="31">
        <f t="shared" si="2"/>
        <v>272231.43912200589</v>
      </c>
      <c r="AA30" s="2">
        <f>Z30*(1+INDEX(GSDP_GRs[2024],MATCH($B30,GSDP_GRs[State],0)))</f>
        <v>288567.1155093243</v>
      </c>
      <c r="AB30" s="31">
        <f t="shared" si="3"/>
        <v>287082.80844335904</v>
      </c>
    </row>
    <row r="31" spans="1:28" x14ac:dyDescent="0.35">
      <c r="A31" s="41" t="s">
        <v>16</v>
      </c>
      <c r="B31" s="40" t="s">
        <v>40</v>
      </c>
      <c r="C31" s="39" t="s">
        <v>29</v>
      </c>
      <c r="D31" s="38">
        <v>42366.66</v>
      </c>
      <c r="E31" s="38">
        <v>35850.22</v>
      </c>
      <c r="F31" s="38">
        <v>31568.46</v>
      </c>
      <c r="G31" s="38">
        <v>40116.49</v>
      </c>
      <c r="H31" s="38">
        <v>46090.86</v>
      </c>
      <c r="I31" s="38">
        <v>51249.24</v>
      </c>
      <c r="J31" s="38">
        <v>52652.69</v>
      </c>
      <c r="K31" s="38">
        <v>53063.01</v>
      </c>
      <c r="L31" s="38">
        <v>53099.57</v>
      </c>
      <c r="M31" s="37">
        <v>53959.86</v>
      </c>
      <c r="N31" s="36">
        <f t="shared" si="0"/>
        <v>3.2682476896060519E-2</v>
      </c>
      <c r="O31" s="30"/>
      <c r="P31" s="31">
        <f t="shared" si="4"/>
        <v>46864.807132614151</v>
      </c>
      <c r="Q31" s="26"/>
      <c r="R31" s="26"/>
      <c r="S31" s="30"/>
      <c r="T31" s="31">
        <f t="shared" si="5"/>
        <v>52801.845621882421</v>
      </c>
      <c r="V31" s="31">
        <f t="shared" si="6"/>
        <v>52050.405460946131</v>
      </c>
      <c r="W31" s="2">
        <f>V31*(1+INDEX(GSDP_GRs[2022],MATCH($B31,GSDP_GRs[State],0)))</f>
        <v>53921.655252244876</v>
      </c>
      <c r="X31" s="31">
        <f t="shared" si="1"/>
        <v>55049.511676954295</v>
      </c>
      <c r="Y31" s="2">
        <f>X31*(1+INDEX(GSDP_GRs[2023],MATCH($B31,GSDP_GRs[State],0)))</f>
        <v>57226.488493115277</v>
      </c>
      <c r="Z31" s="31">
        <f t="shared" si="2"/>
        <v>57359.945026824164</v>
      </c>
      <c r="AA31" s="2">
        <f>Z31*(1+INDEX(GSDP_GRs[2024],MATCH($B31,GSDP_GRs[State],0)))</f>
        <v>59855.124245773244</v>
      </c>
      <c r="AB31" s="31">
        <f t="shared" si="3"/>
        <v>59547.246531795274</v>
      </c>
    </row>
    <row r="32" spans="1:28" x14ac:dyDescent="0.35">
      <c r="A32" s="41" t="s">
        <v>9</v>
      </c>
      <c r="B32" s="40" t="s">
        <v>39</v>
      </c>
      <c r="C32" s="39" t="s">
        <v>29</v>
      </c>
      <c r="D32" s="38">
        <v>615606.06999999995</v>
      </c>
      <c r="E32" s="38">
        <v>682650.21</v>
      </c>
      <c r="F32" s="38">
        <v>734283.87</v>
      </c>
      <c r="G32" s="38">
        <v>811427.64</v>
      </c>
      <c r="H32" s="38">
        <v>894465.34</v>
      </c>
      <c r="I32" s="38">
        <v>981341.96</v>
      </c>
      <c r="J32" s="38">
        <v>1086569.73</v>
      </c>
      <c r="K32" s="38">
        <v>1183019.75</v>
      </c>
      <c r="L32" s="38">
        <v>1268956.6299999999</v>
      </c>
      <c r="M32" s="37">
        <v>1244257.75</v>
      </c>
      <c r="N32" s="36">
        <f t="shared" si="0"/>
        <v>9.7809575450462427E-2</v>
      </c>
      <c r="O32" s="30"/>
      <c r="P32" s="31">
        <f t="shared" si="4"/>
        <v>909484.99650273693</v>
      </c>
      <c r="Q32" s="26"/>
      <c r="R32" s="26"/>
      <c r="S32" s="30"/>
      <c r="T32" s="31">
        <f t="shared" si="5"/>
        <v>1261841.7075340566</v>
      </c>
      <c r="V32" s="31">
        <f t="shared" si="6"/>
        <v>1200227.7319738143</v>
      </c>
      <c r="W32" s="2">
        <f>V32*(1+INDEX(GSDP_GRs[2022],MATCH($B32,GSDP_GRs[State],0)))</f>
        <v>1305882.1203912215</v>
      </c>
      <c r="X32" s="31">
        <f t="shared" si="1"/>
        <v>1333196.7036047084</v>
      </c>
      <c r="Y32" s="2">
        <f>X32*(1+INDEX(GSDP_GRs[2023],MATCH($B32,GSDP_GRs[State],0)))</f>
        <v>1438820.2204976499</v>
      </c>
      <c r="Z32" s="31">
        <f t="shared" si="2"/>
        <v>1442175.6589373327</v>
      </c>
      <c r="AA32" s="2">
        <f>Z32*(1+INDEX(GSDP_GRs[2024],MATCH($B32,GSDP_GRs[State],0)))</f>
        <v>1550720.2431156214</v>
      </c>
      <c r="AB32" s="31">
        <f t="shared" si="3"/>
        <v>1542743.7797887824</v>
      </c>
    </row>
    <row r="33" spans="1:63" x14ac:dyDescent="0.35">
      <c r="A33" s="41" t="s">
        <v>6</v>
      </c>
      <c r="B33" s="40" t="s">
        <v>38</v>
      </c>
      <c r="C33" s="39" t="s">
        <v>29</v>
      </c>
      <c r="D33" s="38">
        <v>315561.59000000003</v>
      </c>
      <c r="E33" s="38">
        <v>351682.62</v>
      </c>
      <c r="F33" s="38">
        <v>365133.94</v>
      </c>
      <c r="G33" s="38">
        <v>383944.48</v>
      </c>
      <c r="H33" s="38">
        <v>418735.74</v>
      </c>
      <c r="I33" s="38">
        <v>470669.16</v>
      </c>
      <c r="J33" s="38">
        <v>497101.65</v>
      </c>
      <c r="K33" s="38">
        <v>543234.89</v>
      </c>
      <c r="L33" s="38">
        <v>575553.84</v>
      </c>
      <c r="M33" s="37">
        <v>564514.37</v>
      </c>
      <c r="N33" s="36">
        <f t="shared" si="0"/>
        <v>8.0688432326812665E-2</v>
      </c>
      <c r="O33" s="30"/>
      <c r="P33" s="31">
        <f t="shared" si="4"/>
        <v>425767.05434944073</v>
      </c>
      <c r="Q33" s="26"/>
      <c r="R33" s="26"/>
      <c r="S33" s="30"/>
      <c r="T33" s="31">
        <f t="shared" si="5"/>
        <v>572326.76284876908</v>
      </c>
      <c r="V33" s="31">
        <f t="shared" si="6"/>
        <v>544538.14088899712</v>
      </c>
      <c r="W33" s="2">
        <f>V33*(1+INDEX(GSDP_GRs[2022],MATCH($B33,GSDP_GRs[State],0)))</f>
        <v>584082.27692643832</v>
      </c>
      <c r="X33" s="31">
        <f t="shared" si="1"/>
        <v>596299.27852827555</v>
      </c>
      <c r="Y33" s="2">
        <f>X33*(1+INDEX(GSDP_GRs[2023],MATCH($B33,GSDP_GRs[State],0)))</f>
        <v>637437.13668293343</v>
      </c>
      <c r="Z33" s="31">
        <f t="shared" si="2"/>
        <v>638923.68867937918</v>
      </c>
      <c r="AA33" s="2">
        <f>Z33*(1+INDEX(GSDP_GRs[2024],MATCH($B33,GSDP_GRs[State],0)))</f>
        <v>680798.22277967806</v>
      </c>
      <c r="AB33" s="31">
        <f t="shared" si="3"/>
        <v>677296.39059486764</v>
      </c>
    </row>
    <row r="34" spans="1:63" x14ac:dyDescent="0.35">
      <c r="A34" s="41" t="s">
        <v>5</v>
      </c>
      <c r="B34" s="40" t="s">
        <v>37</v>
      </c>
      <c r="C34" s="39" t="s">
        <v>29</v>
      </c>
      <c r="D34" s="38">
        <v>1280369.44</v>
      </c>
      <c r="E34" s="38">
        <v>1357941.85</v>
      </c>
      <c r="F34" s="38">
        <v>1451614.64</v>
      </c>
      <c r="G34" s="38">
        <v>1543164.87</v>
      </c>
      <c r="H34" s="38">
        <v>1654283.61</v>
      </c>
      <c r="I34" s="38">
        <v>1807045.75</v>
      </c>
      <c r="J34" s="38">
        <v>1888706.19</v>
      </c>
      <c r="K34" s="38">
        <v>1972959.7</v>
      </c>
      <c r="L34" s="38">
        <v>2043982.5</v>
      </c>
      <c r="M34" s="37">
        <v>1889306.66</v>
      </c>
      <c r="N34" s="36">
        <f t="shared" si="0"/>
        <v>6.3717074933386186E-2</v>
      </c>
      <c r="O34" s="30"/>
      <c r="P34" s="31">
        <f t="shared" si="4"/>
        <v>1682061.9603386591</v>
      </c>
      <c r="Q34" s="26"/>
      <c r="R34" s="26"/>
      <c r="S34" s="30"/>
      <c r="T34" s="31">
        <f t="shared" si="5"/>
        <v>2032522.0791586314</v>
      </c>
      <c r="V34" s="31">
        <f t="shared" si="6"/>
        <v>1822450.5714630447</v>
      </c>
      <c r="W34" s="2">
        <f>V34*(1+INDEX(GSDP_GRs[2022],MATCH($B34,GSDP_GRs[State],0)))</f>
        <v>1938571.791087348</v>
      </c>
      <c r="X34" s="31">
        <f t="shared" si="1"/>
        <v>1979120.0761707751</v>
      </c>
      <c r="Y34" s="2">
        <f>X34*(1+INDEX(GSDP_GRs[2023],MATCH($B34,GSDP_GRs[State],0)))</f>
        <v>2105223.8183663175</v>
      </c>
      <c r="Z34" s="31">
        <f t="shared" si="2"/>
        <v>2110133.3607981298</v>
      </c>
      <c r="AA34" s="2">
        <f>Z34*(1+INDEX(GSDP_GRs[2024],MATCH($B34,GSDP_GRs[State],0)))</f>
        <v>2244584.8862675424</v>
      </c>
      <c r="AB34" s="31">
        <f t="shared" si="3"/>
        <v>2233039.3808104661</v>
      </c>
    </row>
    <row r="35" spans="1:63" x14ac:dyDescent="0.35">
      <c r="A35" s="41" t="s">
        <v>2</v>
      </c>
      <c r="B35" s="51" t="s">
        <v>36</v>
      </c>
      <c r="C35" s="50" t="s">
        <v>30</v>
      </c>
      <c r="D35" s="49">
        <v>18768.16</v>
      </c>
      <c r="E35" s="49">
        <v>20285.13</v>
      </c>
      <c r="F35" s="49">
        <v>22104.7</v>
      </c>
      <c r="G35" s="49">
        <v>22870.13</v>
      </c>
      <c r="H35" s="49">
        <v>24932.240000000002</v>
      </c>
      <c r="I35" s="49">
        <v>26917.21</v>
      </c>
      <c r="J35" s="49">
        <v>28479.68</v>
      </c>
      <c r="K35" s="49">
        <v>29865.86</v>
      </c>
      <c r="L35" s="49">
        <v>31544.560000000001</v>
      </c>
      <c r="M35" s="48">
        <v>28973.51</v>
      </c>
      <c r="N35" s="47">
        <f t="shared" si="0"/>
        <v>6.8616569718662923E-2</v>
      </c>
      <c r="O35" s="30"/>
      <c r="P35" s="31">
        <f t="shared" si="4"/>
        <v>25350.896446368064</v>
      </c>
      <c r="Q35" s="26"/>
      <c r="R35" s="26"/>
      <c r="S35" s="30"/>
      <c r="T35" s="31">
        <f t="shared" si="5"/>
        <v>31367.692569454091</v>
      </c>
      <c r="V35" s="31">
        <f t="shared" si="6"/>
        <v>27948.236765751008</v>
      </c>
      <c r="W35" s="2">
        <f>V35*(1+INDEX(GSDP_GRs[2022],MATCH($B35,GSDP_GRs[State],0)))</f>
        <v>29770.063295474316</v>
      </c>
      <c r="X35" s="31">
        <f t="shared" si="1"/>
        <v>30392.751100489517</v>
      </c>
      <c r="Y35" s="2">
        <f>X35*(1+INDEX(GSDP_GRs[2023],MATCH($B35,GSDP_GRs[State],0)))</f>
        <v>32274.866408647427</v>
      </c>
      <c r="Z35" s="31">
        <f t="shared" si="2"/>
        <v>32350.133857520053</v>
      </c>
      <c r="AA35" s="2">
        <f>Z35*(1+INDEX(GSDP_GRs[2024],MATCH($B35,GSDP_GRs[State],0)))</f>
        <v>34353.462939276505</v>
      </c>
      <c r="AB35" s="31">
        <f t="shared" si="3"/>
        <v>34176.758508866464</v>
      </c>
    </row>
    <row r="36" spans="1:63" x14ac:dyDescent="0.35">
      <c r="A36" s="41" t="s">
        <v>20</v>
      </c>
      <c r="B36" s="46" t="s">
        <v>35</v>
      </c>
      <c r="C36" s="45" t="s">
        <v>31</v>
      </c>
      <c r="D36" s="44">
        <v>16818.009999999998</v>
      </c>
      <c r="E36" s="44">
        <v>17310.43</v>
      </c>
      <c r="F36" s="44">
        <v>19170.25</v>
      </c>
      <c r="G36" s="44">
        <v>18206.650000000001</v>
      </c>
      <c r="H36" s="44">
        <v>19060.240000000002</v>
      </c>
      <c r="I36" s="44">
        <v>20474.36</v>
      </c>
      <c r="J36" s="44">
        <v>22317.67</v>
      </c>
      <c r="K36" s="44">
        <v>25983.66</v>
      </c>
      <c r="L36" s="44">
        <v>26125.23</v>
      </c>
      <c r="M36" s="43">
        <v>25576.400000000001</v>
      </c>
      <c r="N36" s="42">
        <f t="shared" si="0"/>
        <v>6.4117017017726763E-2</v>
      </c>
      <c r="O36" s="30"/>
      <c r="P36" s="31">
        <f t="shared" si="4"/>
        <v>19380.29517134932</v>
      </c>
      <c r="Q36" s="26"/>
      <c r="R36" s="26"/>
      <c r="S36" s="30"/>
      <c r="T36" s="31">
        <f t="shared" si="5"/>
        <v>25978.74825156157</v>
      </c>
      <c r="V36" s="31">
        <f t="shared" si="6"/>
        <v>24671.33884764235</v>
      </c>
      <c r="W36" s="2">
        <f>V36*(1+INDEX(GSDP_GRs[2022],MATCH($B36,GSDP_GRs[State],0)))</f>
        <v>26253.191500386736</v>
      </c>
      <c r="X36" s="31">
        <f t="shared" si="1"/>
        <v>26802.318387614574</v>
      </c>
      <c r="Y36" s="2">
        <f>X36*(1+INDEX(GSDP_GRs[2023],MATCH($B36,GSDP_GRs[State],0)))</f>
        <v>28520.803091787788</v>
      </c>
      <c r="Z36" s="31">
        <f t="shared" si="2"/>
        <v>28587.315778822245</v>
      </c>
      <c r="AA36" s="2">
        <f>Z36*(1+INDEX(GSDP_GRs[2024],MATCH($B36,GSDP_GRs[State],0)))</f>
        <v>30420.249191104122</v>
      </c>
      <c r="AB36" s="31">
        <f t="shared" si="3"/>
        <v>30263.776092140353</v>
      </c>
    </row>
    <row r="37" spans="1:63" s="20" customFormat="1" x14ac:dyDescent="0.35">
      <c r="A37" s="2"/>
      <c r="B37" s="35"/>
      <c r="C37" s="34" t="s">
        <v>89</v>
      </c>
      <c r="D37" s="32">
        <f t="shared" ref="D37:M37" si="7">SUM(D5:D36)</f>
        <v>8627510.25</v>
      </c>
      <c r="E37" s="32">
        <f t="shared" si="7"/>
        <v>9125207.9900000002</v>
      </c>
      <c r="F37" s="32">
        <f t="shared" si="7"/>
        <v>9719230.2200000007</v>
      </c>
      <c r="G37" s="32">
        <f t="shared" si="7"/>
        <v>10300128.700000003</v>
      </c>
      <c r="H37" s="32">
        <f t="shared" si="7"/>
        <v>11181732.060000001</v>
      </c>
      <c r="I37" s="32">
        <f t="shared" si="7"/>
        <v>12217497.710000001</v>
      </c>
      <c r="J37" s="32">
        <f t="shared" si="7"/>
        <v>13060687.729999999</v>
      </c>
      <c r="K37" s="32">
        <f t="shared" si="7"/>
        <v>13885496.73</v>
      </c>
      <c r="L37" s="32">
        <f t="shared" si="7"/>
        <v>14616594.67</v>
      </c>
      <c r="M37" s="32">
        <f t="shared" si="7"/>
        <v>14189226.229999999</v>
      </c>
      <c r="N37" s="33"/>
      <c r="O37" s="213"/>
      <c r="P37" s="31">
        <f>SUM(P5:P36)</f>
        <v>11369493.135959459</v>
      </c>
      <c r="Q37" s="26"/>
      <c r="R37" s="26"/>
      <c r="S37" s="213"/>
      <c r="T37" s="31">
        <f>SUM(T5:T36)</f>
        <v>14534640.775489694</v>
      </c>
      <c r="U37" s="213"/>
      <c r="V37" s="31">
        <f t="shared" ref="V37:AB37" si="8">SUM(V5:V36)</f>
        <v>13687118.136492422</v>
      </c>
      <c r="W37" s="213">
        <f t="shared" si="8"/>
        <v>14620039.197736148</v>
      </c>
      <c r="X37" s="31">
        <f t="shared" si="8"/>
        <v>14925840.365403082</v>
      </c>
      <c r="Y37" s="213">
        <f t="shared" si="8"/>
        <v>15908269.502785493</v>
      </c>
      <c r="Z37" s="31">
        <f t="shared" si="8"/>
        <v>15945368.799999997</v>
      </c>
      <c r="AA37" s="213">
        <f t="shared" si="8"/>
        <v>16971831.970531523</v>
      </c>
      <c r="AB37" s="31">
        <f t="shared" si="8"/>
        <v>16884533.699999999</v>
      </c>
      <c r="AC37" s="21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3" s="26" customFormat="1" ht="29.25" customHeight="1" x14ac:dyDescent="0.3">
      <c r="A38" s="2"/>
      <c r="B38" s="151" t="s">
        <v>88</v>
      </c>
      <c r="C38" s="29"/>
      <c r="D38" s="28">
        <f>GDP_input!D5</f>
        <v>8736328.8108910192</v>
      </c>
      <c r="E38" s="28">
        <f>GDP_input!E5</f>
        <v>9213016.7685994264</v>
      </c>
      <c r="F38" s="28">
        <f>GDP_input!F5</f>
        <v>9801369.8221771102</v>
      </c>
      <c r="G38" s="28">
        <f>GDP_input!G5</f>
        <v>10527673.634424319</v>
      </c>
      <c r="H38" s="28">
        <f>GDP_input!H5</f>
        <v>11369493.135959458</v>
      </c>
      <c r="I38" s="28">
        <f>GDP_input!I5</f>
        <v>12308193</v>
      </c>
      <c r="J38" s="28">
        <f>GDP_input!J5</f>
        <v>13144582</v>
      </c>
      <c r="K38" s="28">
        <f>GDP_input!K5</f>
        <v>13992914</v>
      </c>
      <c r="L38" s="28">
        <f>GDP_input!L5</f>
        <v>14534640.775489697</v>
      </c>
      <c r="M38" s="28">
        <f>GDP_input!M5</f>
        <v>13687118.136492422</v>
      </c>
      <c r="N38" s="27"/>
    </row>
    <row r="39" spans="1:63" s="21" customFormat="1" ht="15" thickBot="1" x14ac:dyDescent="0.4">
      <c r="A39" s="2"/>
      <c r="B39" s="25"/>
      <c r="C39" s="24"/>
      <c r="D39" s="23">
        <f t="shared" ref="D39:K39" si="9">D38/D37-1</f>
        <v>1.2612973817216711E-2</v>
      </c>
      <c r="E39" s="23">
        <f t="shared" si="9"/>
        <v>9.6226605131251031E-3</v>
      </c>
      <c r="F39" s="23">
        <f t="shared" si="9"/>
        <v>8.4512456560690286E-3</v>
      </c>
      <c r="G39" s="23">
        <f t="shared" si="9"/>
        <v>2.2091465170169799E-2</v>
      </c>
      <c r="H39" s="23">
        <f t="shared" si="9"/>
        <v>1.6791770268859141E-2</v>
      </c>
      <c r="I39" s="23">
        <f t="shared" si="9"/>
        <v>7.4233932473557473E-3</v>
      </c>
      <c r="J39" s="23">
        <f t="shared" si="9"/>
        <v>6.4234190215954889E-3</v>
      </c>
      <c r="K39" s="23">
        <f t="shared" si="9"/>
        <v>7.7359328289583473E-3</v>
      </c>
      <c r="L39" s="23">
        <f>L38/L37-1</f>
        <v>-5.6069075157779702E-3</v>
      </c>
      <c r="M39" s="23">
        <f>M38/M37-1</f>
        <v>-3.5386573261195875E-2</v>
      </c>
      <c r="N39" s="22"/>
      <c r="O39" s="2">
        <f>O40/H37</f>
        <v>1.0167917702688591</v>
      </c>
      <c r="P39" s="2"/>
      <c r="Q39" s="2"/>
      <c r="R39" s="2"/>
      <c r="S39" s="2">
        <f>S40/L37</f>
        <v>0.99439309248422203</v>
      </c>
      <c r="T39" s="2"/>
      <c r="U39" s="2">
        <f>U40/M37</f>
        <v>0.96461342673880413</v>
      </c>
      <c r="V39" s="2"/>
      <c r="W39" s="2">
        <f>W40/W37</f>
        <v>1.0209165764558472</v>
      </c>
      <c r="X39" s="2"/>
      <c r="Y39" s="2">
        <f>Y40/Y37</f>
        <v>1.0023320762329309</v>
      </c>
      <c r="Z39" s="2"/>
      <c r="AA39" s="2">
        <f>AA40/AA37</f>
        <v>0.99485628477331722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Q39" s="2"/>
      <c r="AS39" s="2"/>
      <c r="AU39" s="2"/>
      <c r="AW39" s="2"/>
      <c r="AY39" s="2"/>
      <c r="BA39" s="2"/>
      <c r="BC39" s="2"/>
      <c r="BE39" s="2"/>
      <c r="BG39" s="2"/>
      <c r="BI39" s="2"/>
    </row>
    <row r="40" spans="1:63" x14ac:dyDescent="0.35">
      <c r="N40" s="17"/>
      <c r="O40" s="82">
        <f>H38</f>
        <v>11369493.135959458</v>
      </c>
      <c r="P40" s="82"/>
      <c r="Q40" s="82"/>
      <c r="R40" s="82"/>
      <c r="S40" s="82">
        <f>L38</f>
        <v>14534640.775489697</v>
      </c>
      <c r="T40" s="82"/>
      <c r="U40" s="82">
        <f>M38</f>
        <v>13687118.136492422</v>
      </c>
      <c r="V40" s="82"/>
      <c r="W40" s="82">
        <f>GDP_input!N16*100</f>
        <v>14925840.365403078</v>
      </c>
      <c r="X40" s="82"/>
      <c r="Y40" s="82">
        <f>GDP_input!O16*100</f>
        <v>15945368.799999999</v>
      </c>
      <c r="AA40" s="82">
        <f>GDP_input!P16*100</f>
        <v>16884533.699999999</v>
      </c>
      <c r="AC40" s="82"/>
      <c r="AE40" s="82"/>
      <c r="AG40" s="82"/>
      <c r="AI40" s="82"/>
      <c r="AK40" s="82"/>
      <c r="AM40" s="82"/>
      <c r="AO40" s="82"/>
      <c r="AQ40" s="82"/>
      <c r="AS40" s="82"/>
      <c r="AU40" s="82"/>
      <c r="AW40" s="82"/>
      <c r="AY40" s="82"/>
      <c r="BA40" s="82"/>
      <c r="BC40" s="82"/>
      <c r="BE40" s="82"/>
      <c r="BG40" s="82"/>
      <c r="BI40" s="82"/>
      <c r="BK40" s="82"/>
    </row>
    <row r="41" spans="1:63" x14ac:dyDescent="0.35">
      <c r="I41" s="69" t="s">
        <v>277</v>
      </c>
      <c r="N41" s="19"/>
      <c r="O41" s="19"/>
      <c r="P41" s="19"/>
      <c r="Q41" s="19"/>
      <c r="R41" s="19"/>
      <c r="S41" s="19">
        <f>S40/K38-1</f>
        <v>3.8714364676985635E-2</v>
      </c>
      <c r="T41" s="19"/>
      <c r="U41" s="19">
        <f>U40/S40-1</f>
        <v>-5.8310532202934362E-2</v>
      </c>
      <c r="V41" s="19"/>
      <c r="W41" s="19">
        <f>W40/U40-1</f>
        <v>9.0502779077210604E-2</v>
      </c>
      <c r="X41" s="19"/>
      <c r="Y41" s="19">
        <f>Y40/W40-1</f>
        <v>6.8306266825692852E-2</v>
      </c>
      <c r="Z41" s="19"/>
      <c r="AA41" s="19">
        <f>AA40/Y40-1</f>
        <v>5.8898913645697659E-2</v>
      </c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8"/>
      <c r="AQ41" s="19"/>
      <c r="AS41" s="19"/>
      <c r="AU41" s="19"/>
      <c r="AW41" s="19"/>
      <c r="AY41" s="19"/>
      <c r="BA41" s="19"/>
      <c r="BC41" s="19"/>
      <c r="BE41" s="19"/>
      <c r="BG41" s="19"/>
      <c r="BI41" s="19"/>
    </row>
    <row r="42" spans="1:63" x14ac:dyDescent="0.35">
      <c r="A42" s="3"/>
      <c r="C42" s="2" t="s">
        <v>268</v>
      </c>
      <c r="D42" s="5" t="s">
        <v>281</v>
      </c>
      <c r="F42" s="2" t="s">
        <v>278</v>
      </c>
      <c r="G42" s="2" t="s">
        <v>279</v>
      </c>
      <c r="I42" s="218" t="s">
        <v>268</v>
      </c>
      <c r="J42" s="5" t="s">
        <v>86</v>
      </c>
      <c r="K42" s="5" t="s">
        <v>85</v>
      </c>
      <c r="L42" s="5" t="s">
        <v>84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63" x14ac:dyDescent="0.35">
      <c r="A43" s="3"/>
      <c r="C43" s="7" t="s">
        <v>7</v>
      </c>
      <c r="D43" s="2" t="s">
        <v>28</v>
      </c>
      <c r="F43" s="219">
        <v>0.01</v>
      </c>
      <c r="G43" s="2">
        <v>1.25</v>
      </c>
      <c r="I43" s="7" t="s">
        <v>65</v>
      </c>
      <c r="J43" s="206">
        <f>$N5*INDEX(GDPGR_TempTbl[[Multiply by]:[Multiply by]],MATCH($N5,GDPGR_TempTbl[[If GDP  GR &gt;=]:[If GDP  GR &gt;=]],1))</f>
        <v>6.3936792661932529E-2</v>
      </c>
      <c r="K43" s="206">
        <f>GSDP_GRs[[#This Row],[2022]]*INDEX(GDPGR_TempTbl[[Multiply by]:[Multiply by]],MATCH(GSDP_GRs[[#This Row],[2022]],GDPGR_TempTbl[[If GDP  GR &gt;=]:[If GDP  GR &gt;=]],1))</f>
        <v>6.3936792661932529E-2</v>
      </c>
      <c r="L43" s="206">
        <f>GSDP_GRs[[#This Row],[2023]]*INDEX(GDPGR_TempTbl[[Multiply by]:[Multiply by]],MATCH(GSDP_GRs[[#This Row],[2023]],GDPGR_TempTbl[[If GDP  GR &gt;=]:[If GDP  GR &gt;=]],1))</f>
        <v>6.3936792661932529E-2</v>
      </c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</row>
    <row r="44" spans="1:63" x14ac:dyDescent="0.35">
      <c r="A44" s="3"/>
      <c r="C44" s="7" t="s">
        <v>22</v>
      </c>
      <c r="D44" s="2" t="s">
        <v>28</v>
      </c>
      <c r="F44" s="219">
        <v>0.03</v>
      </c>
      <c r="G44" s="2">
        <v>1.1000000000000001</v>
      </c>
      <c r="I44" s="7" t="s">
        <v>64</v>
      </c>
      <c r="J44" s="206">
        <f>$N6*INDEX(GDPGR_TempTbl[[Multiply by]:[Multiply by]],MATCH($N6,GDPGR_TempTbl[[If GDP  GR &gt;=]:[If GDP  GR &gt;=]],1))</f>
        <v>6.1561402489772599E-2</v>
      </c>
      <c r="K44" s="206">
        <f>GSDP_GRs[[#This Row],[2022]]*INDEX(GDPGR_TempTbl[[Multiply by]:[Multiply by]],MATCH(GSDP_GRs[[#This Row],[2022]],GDPGR_TempTbl[[If GDP  GR &gt;=]:[If GDP  GR &gt;=]],1))</f>
        <v>6.1561402489772599E-2</v>
      </c>
      <c r="L44" s="206">
        <f>GSDP_GRs[[#This Row],[2023]]*INDEX(GDPGR_TempTbl[[Multiply by]:[Multiply by]],MATCH(GSDP_GRs[[#This Row],[2023]],GDPGR_TempTbl[[If GDP  GR &gt;=]:[If GDP  GR &gt;=]],1))</f>
        <v>6.1561402489772599E-2</v>
      </c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</row>
    <row r="45" spans="1:63" x14ac:dyDescent="0.35">
      <c r="A45" s="3"/>
      <c r="C45" s="7" t="s">
        <v>23</v>
      </c>
      <c r="D45" s="2" t="s">
        <v>28</v>
      </c>
      <c r="F45" s="219">
        <v>5.5E-2</v>
      </c>
      <c r="G45" s="2">
        <v>1</v>
      </c>
      <c r="I45" s="7" t="s">
        <v>63</v>
      </c>
      <c r="J45" s="206">
        <f>$N7*INDEX(GDPGR_TempTbl[[Multiply by]:[Multiply by]],MATCH($N7,GDPGR_TempTbl[[If GDP  GR &gt;=]:[If GDP  GR &gt;=]],1))</f>
        <v>7.2607359260459831E-2</v>
      </c>
      <c r="K45" s="206">
        <f>GSDP_GRs[[#This Row],[2022]]*INDEX(GDPGR_TempTbl[[Multiply by]:[Multiply by]],MATCH(GSDP_GRs[[#This Row],[2022]],GDPGR_TempTbl[[If GDP  GR &gt;=]:[If GDP  GR &gt;=]],1))</f>
        <v>6.897699129743684E-2</v>
      </c>
      <c r="L45" s="206">
        <f>GSDP_GRs[[#This Row],[2023]]*INDEX(GDPGR_TempTbl[[Multiply by]:[Multiply by]],MATCH(GSDP_GRs[[#This Row],[2023]],GDPGR_TempTbl[[If GDP  GR &gt;=]:[If GDP  GR &gt;=]],1))</f>
        <v>6.5528141732564993E-2</v>
      </c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</row>
    <row r="46" spans="1:63" x14ac:dyDescent="0.35">
      <c r="A46" s="3"/>
      <c r="C46" s="7" t="s">
        <v>24</v>
      </c>
      <c r="D46" s="2" t="s">
        <v>28</v>
      </c>
      <c r="F46" s="219">
        <v>6.5000000000000002E-2</v>
      </c>
      <c r="G46" s="2">
        <v>0.95</v>
      </c>
      <c r="I46" s="7" t="s">
        <v>62</v>
      </c>
      <c r="J46" s="206">
        <f>$N8*INDEX(GDPGR_TempTbl[[Multiply by]:[Multiply by]],MATCH($N8,GDPGR_TempTbl[[If GDP  GR &gt;=]:[If GDP  GR &gt;=]],1))</f>
        <v>5.6505184416661615E-2</v>
      </c>
      <c r="K46" s="206">
        <f>GSDP_GRs[[#This Row],[2022]]*INDEX(GDPGR_TempTbl[[Multiply by]:[Multiply by]],MATCH(GSDP_GRs[[#This Row],[2022]],GDPGR_TempTbl[[If GDP  GR &gt;=]:[If GDP  GR &gt;=]],1))</f>
        <v>5.6505184416661615E-2</v>
      </c>
      <c r="L46" s="206">
        <f>GSDP_GRs[[#This Row],[2023]]*INDEX(GDPGR_TempTbl[[Multiply by]:[Multiply by]],MATCH(GSDP_GRs[[#This Row],[2023]],GDPGR_TempTbl[[If GDP  GR &gt;=]:[If GDP  GR &gt;=]],1))</f>
        <v>5.6505184416661615E-2</v>
      </c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</row>
    <row r="47" spans="1:63" x14ac:dyDescent="0.35">
      <c r="A47" s="3"/>
      <c r="C47" s="7" t="s">
        <v>25</v>
      </c>
      <c r="D47" s="2" t="s">
        <v>32</v>
      </c>
      <c r="F47" s="219">
        <v>0.08</v>
      </c>
      <c r="G47" s="2">
        <v>0.9</v>
      </c>
      <c r="I47" s="7" t="s">
        <v>61</v>
      </c>
      <c r="J47" s="206">
        <f>$N9*INDEX(GDPGR_TempTbl[[Multiply by]:[Multiply by]],MATCH($N9,GDPGR_TempTbl[[If GDP  GR &gt;=]:[If GDP  GR &gt;=]],1))</f>
        <v>6.0322282738609401E-2</v>
      </c>
      <c r="K47" s="206">
        <f>GSDP_GRs[[#This Row],[2022]]*INDEX(GDPGR_TempTbl[[Multiply by]:[Multiply by]],MATCH(GSDP_GRs[[#This Row],[2022]],GDPGR_TempTbl[[If GDP  GR &gt;=]:[If GDP  GR &gt;=]],1))</f>
        <v>6.0322282738609401E-2</v>
      </c>
      <c r="L47" s="206">
        <f>GSDP_GRs[[#This Row],[2023]]*INDEX(GDPGR_TempTbl[[Multiply by]:[Multiply by]],MATCH(GSDP_GRs[[#This Row],[2023]],GDPGR_TempTbl[[If GDP  GR &gt;=]:[If GDP  GR &gt;=]],1))</f>
        <v>6.0322282738609401E-2</v>
      </c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</row>
    <row r="48" spans="1:63" x14ac:dyDescent="0.35">
      <c r="A48" s="3"/>
      <c r="C48" s="7" t="s">
        <v>13</v>
      </c>
      <c r="D48" s="2" t="s">
        <v>30</v>
      </c>
      <c r="F48" s="219">
        <v>0.1</v>
      </c>
      <c r="G48" s="2">
        <v>0.8</v>
      </c>
      <c r="I48" s="7" t="s">
        <v>60</v>
      </c>
      <c r="J48" s="206">
        <f>$N10*INDEX(GDPGR_TempTbl[[Multiply by]:[Multiply by]],MATCH($N10,GDPGR_TempTbl[[If GDP  GR &gt;=]:[If GDP  GR &gt;=]],1))</f>
        <v>6.7213459418045032E-2</v>
      </c>
      <c r="K48" s="206">
        <f>GSDP_GRs[[#This Row],[2022]]*INDEX(GDPGR_TempTbl[[Multiply by]:[Multiply by]],MATCH(GSDP_GRs[[#This Row],[2022]],GDPGR_TempTbl[[If GDP  GR &gt;=]:[If GDP  GR &gt;=]],1))</f>
        <v>6.3852786447142776E-2</v>
      </c>
      <c r="L48" s="206">
        <f>GSDP_GRs[[#This Row],[2023]]*INDEX(GDPGR_TempTbl[[Multiply by]:[Multiply by]],MATCH(GSDP_GRs[[#This Row],[2023]],GDPGR_TempTbl[[If GDP  GR &gt;=]:[If GDP  GR &gt;=]],1))</f>
        <v>6.3852786447142776E-2</v>
      </c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</row>
    <row r="49" spans="1:29" x14ac:dyDescent="0.35">
      <c r="A49" s="3"/>
      <c r="C49" s="7" t="s">
        <v>1</v>
      </c>
      <c r="D49" s="2" t="s">
        <v>30</v>
      </c>
      <c r="I49" s="7" t="s">
        <v>59</v>
      </c>
      <c r="J49" s="206">
        <f>$N11*INDEX(GDPGR_TempTbl[[Multiply by]:[Multiply by]],MATCH($N11,GDPGR_TempTbl[[If GDP  GR &gt;=]:[If GDP  GR &gt;=]],1))</f>
        <v>5.5816187089787798E-2</v>
      </c>
      <c r="K49" s="206">
        <f>GSDP_GRs[[#This Row],[2022]]*INDEX(GDPGR_TempTbl[[Multiply by]:[Multiply by]],MATCH(GSDP_GRs[[#This Row],[2022]],GDPGR_TempTbl[[If GDP  GR &gt;=]:[If GDP  GR &gt;=]],1))</f>
        <v>5.5816187089787798E-2</v>
      </c>
      <c r="L49" s="206">
        <f>GSDP_GRs[[#This Row],[2023]]*INDEX(GDPGR_TempTbl[[Multiply by]:[Multiply by]],MATCH(GSDP_GRs[[#This Row],[2023]],GDPGR_TempTbl[[If GDP  GR &gt;=]:[If GDP  GR &gt;=]],1))</f>
        <v>5.5816187089787798E-2</v>
      </c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</row>
    <row r="50" spans="1:29" x14ac:dyDescent="0.35">
      <c r="A50" s="3"/>
      <c r="C50" s="7" t="s">
        <v>14</v>
      </c>
      <c r="D50" s="2" t="s">
        <v>30</v>
      </c>
      <c r="I50" s="7" t="s">
        <v>58</v>
      </c>
      <c r="J50" s="206">
        <f>$N12*INDEX(GDPGR_TempTbl[[Multiply by]:[Multiply by]],MATCH($N12,GDPGR_TempTbl[[If GDP  GR &gt;=]:[If GDP  GR &gt;=]],1))</f>
        <v>3.1581430586659076E-2</v>
      </c>
      <c r="K50" s="206">
        <f>GSDP_GRs[[#This Row],[2022]]*INDEX(GDPGR_TempTbl[[Multiply by]:[Multiply by]],MATCH(GSDP_GRs[[#This Row],[2022]],GDPGR_TempTbl[[If GDP  GR &gt;=]:[If GDP  GR &gt;=]],1))</f>
        <v>3.4739573645324984E-2</v>
      </c>
      <c r="L50" s="206">
        <f>GSDP_GRs[[#This Row],[2023]]*INDEX(GDPGR_TempTbl[[Multiply by]:[Multiply by]],MATCH(GSDP_GRs[[#This Row],[2023]],GDPGR_TempTbl[[If GDP  GR &gt;=]:[If GDP  GR &gt;=]],1))</f>
        <v>3.8213531009857485E-2</v>
      </c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</row>
    <row r="51" spans="1:29" x14ac:dyDescent="0.35">
      <c r="A51" s="3"/>
      <c r="C51" s="7" t="s">
        <v>2</v>
      </c>
      <c r="D51" s="2" t="s">
        <v>30</v>
      </c>
      <c r="I51" s="7" t="s">
        <v>57</v>
      </c>
      <c r="J51" s="206">
        <f>$N13*INDEX(GDPGR_TempTbl[[Multiply by]:[Multiply by]],MATCH($N13,GDPGR_TempTbl[[If GDP  GR &gt;=]:[If GDP  GR &gt;=]],1))</f>
        <v>9.6427888910097445E-2</v>
      </c>
      <c r="K51" s="206">
        <f>GSDP_GRs[[#This Row],[2022]]*INDEX(GDPGR_TempTbl[[Multiply by]:[Multiply by]],MATCH(GSDP_GRs[[#This Row],[2022]],GDPGR_TempTbl[[If GDP  GR &gt;=]:[If GDP  GR &gt;=]],1))</f>
        <v>8.6785100019087708E-2</v>
      </c>
      <c r="L51" s="206">
        <f>GSDP_GRs[[#This Row],[2023]]*INDEX(GDPGR_TempTbl[[Multiply by]:[Multiply by]],MATCH(GSDP_GRs[[#This Row],[2023]],GDPGR_TempTbl[[If GDP  GR &gt;=]:[If GDP  GR &gt;=]],1))</f>
        <v>7.8106590017178942E-2</v>
      </c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</row>
    <row r="52" spans="1:29" x14ac:dyDescent="0.35">
      <c r="A52" s="3"/>
      <c r="C52" s="7" t="s">
        <v>8</v>
      </c>
      <c r="D52" s="2" t="s">
        <v>30</v>
      </c>
      <c r="I52" s="7" t="s">
        <v>56</v>
      </c>
      <c r="J52" s="206">
        <f>$N14*INDEX(GDPGR_TempTbl[[Multiply by]:[Multiply by]],MATCH($N14,GDPGR_TempTbl[[If GDP  GR &gt;=]:[If GDP  GR &gt;=]],1))</f>
        <v>5.2419386475295031E-2</v>
      </c>
      <c r="K52" s="206">
        <f>GSDP_GRs[[#This Row],[2022]]*INDEX(GDPGR_TempTbl[[Multiply by]:[Multiply by]],MATCH(GSDP_GRs[[#This Row],[2022]],GDPGR_TempTbl[[If GDP  GR &gt;=]:[If GDP  GR &gt;=]],1))</f>
        <v>5.7661325122824542E-2</v>
      </c>
      <c r="L52" s="206">
        <f>GSDP_GRs[[#This Row],[2023]]*INDEX(GDPGR_TempTbl[[Multiply by]:[Multiply by]],MATCH(GSDP_GRs[[#This Row],[2023]],GDPGR_TempTbl[[If GDP  GR &gt;=]:[If GDP  GR &gt;=]],1))</f>
        <v>5.7661325122824542E-2</v>
      </c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</row>
    <row r="53" spans="1:29" x14ac:dyDescent="0.35">
      <c r="A53" s="3"/>
      <c r="C53" s="7" t="s">
        <v>4</v>
      </c>
      <c r="D53" s="2" t="s">
        <v>30</v>
      </c>
      <c r="I53" s="7" t="s">
        <v>55</v>
      </c>
      <c r="J53" s="206">
        <f>$N15*INDEX(GDPGR_TempTbl[[Multiply by]:[Multiply by]],MATCH($N15,GDPGR_TempTbl[[If GDP  GR &gt;=]:[If GDP  GR &gt;=]],1))</f>
        <v>7.2047715159199222E-2</v>
      </c>
      <c r="K53" s="206">
        <f>GSDP_GRs[[#This Row],[2022]]*INDEX(GDPGR_TempTbl[[Multiply by]:[Multiply by]],MATCH(GSDP_GRs[[#This Row],[2022]],GDPGR_TempTbl[[If GDP  GR &gt;=]:[If GDP  GR &gt;=]],1))</f>
        <v>6.8445329401239263E-2</v>
      </c>
      <c r="L53" s="206">
        <f>GSDP_GRs[[#This Row],[2023]]*INDEX(GDPGR_TempTbl[[Multiply by]:[Multiply by]],MATCH(GSDP_GRs[[#This Row],[2023]],GDPGR_TempTbl[[If GDP  GR &gt;=]:[If GDP  GR &gt;=]],1))</f>
        <v>6.5023062931177295E-2</v>
      </c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</row>
    <row r="54" spans="1:29" x14ac:dyDescent="0.35">
      <c r="A54" s="3"/>
      <c r="C54" s="7" t="s">
        <v>3</v>
      </c>
      <c r="D54" s="2" t="s">
        <v>30</v>
      </c>
      <c r="I54" s="7" t="s">
        <v>54</v>
      </c>
      <c r="J54" s="206">
        <f>$N16*INDEX(GDPGR_TempTbl[[Multiply by]:[Multiply by]],MATCH($N16,GDPGR_TempTbl[[If GDP  GR &gt;=]:[If GDP  GR &gt;=]],1))</f>
        <v>8.741897709188276E-2</v>
      </c>
      <c r="K54" s="206">
        <f>GSDP_GRs[[#This Row],[2022]]*INDEX(GDPGR_TempTbl[[Multiply by]:[Multiply by]],MATCH(GSDP_GRs[[#This Row],[2022]],GDPGR_TempTbl[[If GDP  GR &gt;=]:[If GDP  GR &gt;=]],1))</f>
        <v>7.8677079382694484E-2</v>
      </c>
      <c r="L54" s="206">
        <f>GSDP_GRs[[#This Row],[2023]]*INDEX(GDPGR_TempTbl[[Multiply by]:[Multiply by]],MATCH(GSDP_GRs[[#This Row],[2023]],GDPGR_TempTbl[[If GDP  GR &gt;=]:[If GDP  GR &gt;=]],1))</f>
        <v>7.4743225413559752E-2</v>
      </c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</row>
    <row r="55" spans="1:29" x14ac:dyDescent="0.35">
      <c r="A55" s="3"/>
      <c r="C55" s="7" t="s">
        <v>12</v>
      </c>
      <c r="D55" s="2" t="s">
        <v>30</v>
      </c>
      <c r="I55" s="7" t="s">
        <v>53</v>
      </c>
      <c r="J55" s="206">
        <f>$N17*INDEX(GDPGR_TempTbl[[Multiply by]:[Multiply by]],MATCH($N17,GDPGR_TempTbl[[If GDP  GR &gt;=]:[If GDP  GR &gt;=]],1))</f>
        <v>7.5832599796655936E-2</v>
      </c>
      <c r="K55" s="206">
        <f>GSDP_GRs[[#This Row],[2022]]*INDEX(GDPGR_TempTbl[[Multiply by]:[Multiply by]],MATCH(GSDP_GRs[[#This Row],[2022]],GDPGR_TempTbl[[If GDP  GR &gt;=]:[If GDP  GR &gt;=]],1))</f>
        <v>7.2040969806823132E-2</v>
      </c>
      <c r="L55" s="206">
        <f>GSDP_GRs[[#This Row],[2023]]*INDEX(GDPGR_TempTbl[[Multiply by]:[Multiply by]],MATCH(GSDP_GRs[[#This Row],[2023]],GDPGR_TempTbl[[If GDP  GR &gt;=]:[If GDP  GR &gt;=]],1))</f>
        <v>6.8438921316481979E-2</v>
      </c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</row>
    <row r="56" spans="1:29" x14ac:dyDescent="0.35">
      <c r="A56" s="3"/>
      <c r="C56" s="7" t="s">
        <v>17</v>
      </c>
      <c r="D56" s="2" t="s">
        <v>31</v>
      </c>
      <c r="I56" s="7" t="s">
        <v>52</v>
      </c>
      <c r="J56" s="206">
        <f>$N18*INDEX(GDPGR_TempTbl[[Multiply by]:[Multiply by]],MATCH($N18,GDPGR_TempTbl[[If GDP  GR &gt;=]:[If GDP  GR &gt;=]],1))</f>
        <v>6.6050131370529439E-2</v>
      </c>
      <c r="K56" s="206">
        <f>GSDP_GRs[[#This Row],[2022]]*INDEX(GDPGR_TempTbl[[Multiply by]:[Multiply by]],MATCH(GSDP_GRs[[#This Row],[2022]],GDPGR_TempTbl[[If GDP  GR &gt;=]:[If GDP  GR &gt;=]],1))</f>
        <v>6.2747624802002966E-2</v>
      </c>
      <c r="L56" s="206">
        <f>GSDP_GRs[[#This Row],[2023]]*INDEX(GDPGR_TempTbl[[Multiply by]:[Multiply by]],MATCH(GSDP_GRs[[#This Row],[2023]],GDPGR_TempTbl[[If GDP  GR &gt;=]:[If GDP  GR &gt;=]],1))</f>
        <v>6.2747624802002966E-2</v>
      </c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</row>
    <row r="57" spans="1:29" x14ac:dyDescent="0.35">
      <c r="A57" s="3"/>
      <c r="C57" s="7" t="s">
        <v>18</v>
      </c>
      <c r="D57" s="2" t="s">
        <v>31</v>
      </c>
      <c r="I57" s="7" t="s">
        <v>139</v>
      </c>
      <c r="J57" s="206">
        <f>$N19*INDEX(GDPGR_TempTbl[[Multiply by]:[Multiply by]],MATCH($N19,GDPGR_TempTbl[[If GDP  GR &gt;=]:[If GDP  GR &gt;=]],1))</f>
        <v>5.6614727932535081E-2</v>
      </c>
      <c r="K57" s="206">
        <f>GSDP_GRs[[#This Row],[2022]]*INDEX(GDPGR_TempTbl[[Multiply by]:[Multiply by]],MATCH(GSDP_GRs[[#This Row],[2022]],GDPGR_TempTbl[[If GDP  GR &gt;=]:[If GDP  GR &gt;=]],1))</f>
        <v>5.6614727932535081E-2</v>
      </c>
      <c r="L57" s="206">
        <f>GSDP_GRs[[#This Row],[2023]]*INDEX(GDPGR_TempTbl[[Multiply by]:[Multiply by]],MATCH(GSDP_GRs[[#This Row],[2023]],GDPGR_TempTbl[[If GDP  GR &gt;=]:[If GDP  GR &gt;=]],1))</f>
        <v>5.6614727932535081E-2</v>
      </c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</row>
    <row r="58" spans="1:29" x14ac:dyDescent="0.35">
      <c r="A58" s="3"/>
      <c r="C58" s="7" t="s">
        <v>19</v>
      </c>
      <c r="D58" s="2" t="s">
        <v>31</v>
      </c>
      <c r="I58" s="7" t="s">
        <v>51</v>
      </c>
      <c r="J58" s="206">
        <f>$N20*INDEX(GDPGR_TempTbl[[Multiply by]:[Multiply by]],MATCH($N20,GDPGR_TempTbl[[If GDP  GR &gt;=]:[If GDP  GR &gt;=]],1))</f>
        <v>5.852400389739687E-2</v>
      </c>
      <c r="K58" s="206">
        <f>GSDP_GRs[[#This Row],[2022]]*INDEX(GDPGR_TempTbl[[Multiply by]:[Multiply by]],MATCH(GSDP_GRs[[#This Row],[2022]],GDPGR_TempTbl[[If GDP  GR &gt;=]:[If GDP  GR &gt;=]],1))</f>
        <v>5.852400389739687E-2</v>
      </c>
      <c r="L58" s="206">
        <f>GSDP_GRs[[#This Row],[2023]]*INDEX(GDPGR_TempTbl[[Multiply by]:[Multiply by]],MATCH(GSDP_GRs[[#This Row],[2023]],GDPGR_TempTbl[[If GDP  GR &gt;=]:[If GDP  GR &gt;=]],1))</f>
        <v>5.852400389739687E-2</v>
      </c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</row>
    <row r="59" spans="1:29" x14ac:dyDescent="0.35">
      <c r="A59" s="3"/>
      <c r="C59" s="7" t="s">
        <v>20</v>
      </c>
      <c r="D59" s="2" t="s">
        <v>31</v>
      </c>
      <c r="I59" s="7" t="s">
        <v>50</v>
      </c>
      <c r="J59" s="206">
        <f>$N21*INDEX(GDPGR_TempTbl[[Multiply by]:[Multiply by]],MATCH($N21,GDPGR_TempTbl[[If GDP  GR &gt;=]:[If GDP  GR &gt;=]],1))</f>
        <v>5.7456141346147849E-2</v>
      </c>
      <c r="K59" s="206">
        <f>GSDP_GRs[[#This Row],[2022]]*INDEX(GDPGR_TempTbl[[Multiply by]:[Multiply by]],MATCH(GSDP_GRs[[#This Row],[2022]],GDPGR_TempTbl[[If GDP  GR &gt;=]:[If GDP  GR &gt;=]],1))</f>
        <v>5.7456141346147849E-2</v>
      </c>
      <c r="L59" s="206">
        <f>GSDP_GRs[[#This Row],[2023]]*INDEX(GDPGR_TempTbl[[Multiply by]:[Multiply by]],MATCH(GSDP_GRs[[#This Row],[2023]],GDPGR_TempTbl[[If GDP  GR &gt;=]:[If GDP  GR &gt;=]],1))</f>
        <v>5.7456141346147849E-2</v>
      </c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</row>
    <row r="60" spans="1:29" x14ac:dyDescent="0.35">
      <c r="A60" s="3"/>
      <c r="C60" s="7" t="s">
        <v>21</v>
      </c>
      <c r="D60" s="2" t="s">
        <v>31</v>
      </c>
      <c r="I60" s="7" t="s">
        <v>49</v>
      </c>
      <c r="J60" s="206">
        <f>$N22*INDEX(GDPGR_TempTbl[[Multiply by]:[Multiply by]],MATCH($N22,GDPGR_TempTbl[[If GDP  GR &gt;=]:[If GDP  GR &gt;=]],1))</f>
        <v>6.1785825815455997E-2</v>
      </c>
      <c r="K60" s="206">
        <f>GSDP_GRs[[#This Row],[2022]]*INDEX(GDPGR_TempTbl[[Multiply by]:[Multiply by]],MATCH(GSDP_GRs[[#This Row],[2022]],GDPGR_TempTbl[[If GDP  GR &gt;=]:[If GDP  GR &gt;=]],1))</f>
        <v>6.1785825815455997E-2</v>
      </c>
      <c r="L60" s="206">
        <f>GSDP_GRs[[#This Row],[2023]]*INDEX(GDPGR_TempTbl[[Multiply by]:[Multiply by]],MATCH(GSDP_GRs[[#This Row],[2023]],GDPGR_TempTbl[[If GDP  GR &gt;=]:[If GDP  GR &gt;=]],1))</f>
        <v>6.1785825815455997E-2</v>
      </c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</row>
    <row r="61" spans="1:29" x14ac:dyDescent="0.35">
      <c r="A61" s="3"/>
      <c r="C61" s="7" t="s">
        <v>15</v>
      </c>
      <c r="D61" s="2" t="s">
        <v>29</v>
      </c>
      <c r="I61" s="7" t="s">
        <v>48</v>
      </c>
      <c r="J61" s="206">
        <f>$N23*INDEX(GDPGR_TempTbl[[Multiply by]:[Multiply by]],MATCH($N23,GDPGR_TempTbl[[If GDP  GR &gt;=]:[If GDP  GR &gt;=]],1))</f>
        <v>6.7170752803560288E-2</v>
      </c>
      <c r="K61" s="206">
        <f>GSDP_GRs[[#This Row],[2022]]*INDEX(GDPGR_TempTbl[[Multiply by]:[Multiply by]],MATCH(GSDP_GRs[[#This Row],[2022]],GDPGR_TempTbl[[If GDP  GR &gt;=]:[If GDP  GR &gt;=]],1))</f>
        <v>6.3812215163382272E-2</v>
      </c>
      <c r="L61" s="206">
        <f>GSDP_GRs[[#This Row],[2023]]*INDEX(GDPGR_TempTbl[[Multiply by]:[Multiply by]],MATCH(GSDP_GRs[[#This Row],[2023]],GDPGR_TempTbl[[If GDP  GR &gt;=]:[If GDP  GR &gt;=]],1))</f>
        <v>6.3812215163382272E-2</v>
      </c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</row>
    <row r="62" spans="1:29" x14ac:dyDescent="0.35">
      <c r="A62" s="3"/>
      <c r="C62" s="7" t="s">
        <v>16</v>
      </c>
      <c r="D62" s="2" t="s">
        <v>29</v>
      </c>
      <c r="I62" s="7" t="s">
        <v>47</v>
      </c>
      <c r="J62" s="206">
        <f>$N24*INDEX(GDPGR_TempTbl[[Multiply by]:[Multiply by]],MATCH($N24,GDPGR_TempTbl[[If GDP  GR &gt;=]:[If GDP  GR &gt;=]],1))</f>
        <v>6.9953359415769148E-2</v>
      </c>
      <c r="K62" s="206">
        <f>GSDP_GRs[[#This Row],[2022]]*INDEX(GDPGR_TempTbl[[Multiply by]:[Multiply by]],MATCH(GSDP_GRs[[#This Row],[2022]],GDPGR_TempTbl[[If GDP  GR &gt;=]:[If GDP  GR &gt;=]],1))</f>
        <v>6.6455691444980688E-2</v>
      </c>
      <c r="L62" s="206">
        <f>GSDP_GRs[[#This Row],[2023]]*INDEX(GDPGR_TempTbl[[Multiply by]:[Multiply by]],MATCH(GSDP_GRs[[#This Row],[2023]],GDPGR_TempTbl[[If GDP  GR &gt;=]:[If GDP  GR &gt;=]],1))</f>
        <v>6.3132906872731653E-2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</row>
    <row r="63" spans="1:29" x14ac:dyDescent="0.35">
      <c r="A63" s="3"/>
      <c r="C63" s="7" t="s">
        <v>9</v>
      </c>
      <c r="D63" s="2" t="s">
        <v>29</v>
      </c>
      <c r="I63" s="7" t="s">
        <v>46</v>
      </c>
      <c r="J63" s="206">
        <f>$N25*INDEX(GDPGR_TempTbl[[Multiply by]:[Multiply by]],MATCH($N25,GDPGR_TempTbl[[If GDP  GR &gt;=]:[If GDP  GR &gt;=]],1))</f>
        <v>7.0592235298836861E-2</v>
      </c>
      <c r="K63" s="206">
        <f>GSDP_GRs[[#This Row],[2022]]*INDEX(GDPGR_TempTbl[[Multiply by]:[Multiply by]],MATCH(GSDP_GRs[[#This Row],[2022]],GDPGR_TempTbl[[If GDP  GR &gt;=]:[If GDP  GR &gt;=]],1))</f>
        <v>6.7062623533895013E-2</v>
      </c>
      <c r="L63" s="206">
        <f>GSDP_GRs[[#This Row],[2023]]*INDEX(GDPGR_TempTbl[[Multiply by]:[Multiply by]],MATCH(GSDP_GRs[[#This Row],[2023]],GDPGR_TempTbl[[If GDP  GR &gt;=]:[If GDP  GR &gt;=]],1))</f>
        <v>6.3709492357200262E-2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</row>
    <row r="64" spans="1:29" x14ac:dyDescent="0.35">
      <c r="A64" s="3"/>
      <c r="C64" s="7" t="s">
        <v>6</v>
      </c>
      <c r="D64" s="2" t="s">
        <v>29</v>
      </c>
      <c r="I64" s="7" t="s">
        <v>45</v>
      </c>
      <c r="J64" s="206">
        <f>$N26*INDEX(GDPGR_TempTbl[[Multiply by]:[Multiply by]],MATCH($N26,GDPGR_TempTbl[[If GDP  GR &gt;=]:[If GDP  GR &gt;=]],1))</f>
        <v>7.7781183221144828E-2</v>
      </c>
      <c r="K64" s="206">
        <f>GSDP_GRs[[#This Row],[2022]]*INDEX(GDPGR_TempTbl[[Multiply by]:[Multiply by]],MATCH(GSDP_GRs[[#This Row],[2022]],GDPGR_TempTbl[[If GDP  GR &gt;=]:[If GDP  GR &gt;=]],1))</f>
        <v>7.3892124060087577E-2</v>
      </c>
      <c r="L64" s="206">
        <f>GSDP_GRs[[#This Row],[2023]]*INDEX(GDPGR_TempTbl[[Multiply by]:[Multiply by]],MATCH(GSDP_GRs[[#This Row],[2023]],GDPGR_TempTbl[[If GDP  GR &gt;=]:[If GDP  GR &gt;=]],1))</f>
        <v>7.0197517857083197E-2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</row>
    <row r="65" spans="1:63" x14ac:dyDescent="0.35">
      <c r="A65" s="3"/>
      <c r="C65" s="7" t="s">
        <v>5</v>
      </c>
      <c r="D65" s="2" t="s">
        <v>29</v>
      </c>
      <c r="I65" s="7" t="s">
        <v>44</v>
      </c>
      <c r="J65" s="206">
        <f>$N27*INDEX(GDPGR_TempTbl[[Multiply by]:[Multiply by]],MATCH($N27,GDPGR_TempTbl[[If GDP  GR &gt;=]:[If GDP  GR &gt;=]],1))</f>
        <v>6.1880733342655647E-2</v>
      </c>
      <c r="K65" s="206">
        <f>GSDP_GRs[[#This Row],[2022]]*INDEX(GDPGR_TempTbl[[Multiply by]:[Multiply by]],MATCH(GSDP_GRs[[#This Row],[2022]],GDPGR_TempTbl[[If GDP  GR &gt;=]:[If GDP  GR &gt;=]],1))</f>
        <v>6.1880733342655647E-2</v>
      </c>
      <c r="L65" s="206">
        <f>GSDP_GRs[[#This Row],[2023]]*INDEX(GDPGR_TempTbl[[Multiply by]:[Multiply by]],MATCH(GSDP_GRs[[#This Row],[2023]],GDPGR_TempTbl[[If GDP  GR &gt;=]:[If GDP  GR &gt;=]],1))</f>
        <v>6.1880733342655647E-2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</row>
    <row r="66" spans="1:63" x14ac:dyDescent="0.35">
      <c r="A66" s="3"/>
      <c r="C66" s="7" t="s">
        <v>26</v>
      </c>
      <c r="D66" s="2" t="s">
        <v>32</v>
      </c>
      <c r="I66" s="7" t="s">
        <v>43</v>
      </c>
      <c r="J66" s="206">
        <f>$N28*INDEX(GDPGR_TempTbl[[Multiply by]:[Multiply by]],MATCH($N28,GDPGR_TempTbl[[If GDP  GR &gt;=]:[If GDP  GR &gt;=]],1))</f>
        <v>6.6252578941922116E-2</v>
      </c>
      <c r="K66" s="206">
        <f>GSDP_GRs[[#This Row],[2022]]*INDEX(GDPGR_TempTbl[[Multiply by]:[Multiply by]],MATCH(GSDP_GRs[[#This Row],[2022]],GDPGR_TempTbl[[If GDP  GR &gt;=]:[If GDP  GR &gt;=]],1))</f>
        <v>6.2939949994826008E-2</v>
      </c>
      <c r="L66" s="206">
        <f>GSDP_GRs[[#This Row],[2023]]*INDEX(GDPGR_TempTbl[[Multiply by]:[Multiply by]],MATCH(GSDP_GRs[[#This Row],[2023]],GDPGR_TempTbl[[If GDP  GR &gt;=]:[If GDP  GR &gt;=]],1))</f>
        <v>6.2939949994826008E-2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</row>
    <row r="67" spans="1:63" x14ac:dyDescent="0.35">
      <c r="A67" s="3"/>
      <c r="C67" s="7" t="s">
        <v>162</v>
      </c>
      <c r="D67" s="2" t="s">
        <v>28</v>
      </c>
      <c r="I67" s="7" t="s">
        <v>42</v>
      </c>
      <c r="J67" s="206">
        <f>$N29*INDEX(GDPGR_TempTbl[[Multiply by]:[Multiply by]],MATCH($N29,GDPGR_TempTbl[[If GDP  GR &gt;=]:[If GDP  GR &gt;=]],1))</f>
        <v>7.4180710984148329E-2</v>
      </c>
      <c r="K67" s="206">
        <f>GSDP_GRs[[#This Row],[2022]]*INDEX(GDPGR_TempTbl[[Multiply by]:[Multiply by]],MATCH(GSDP_GRs[[#This Row],[2022]],GDPGR_TempTbl[[If GDP  GR &gt;=]:[If GDP  GR &gt;=]],1))</f>
        <v>7.0471675434940914E-2</v>
      </c>
      <c r="L67" s="206">
        <f>GSDP_GRs[[#This Row],[2023]]*INDEX(GDPGR_TempTbl[[Multiply by]:[Multiply by]],MATCH(GSDP_GRs[[#This Row],[2023]],GDPGR_TempTbl[[If GDP  GR &gt;=]:[If GDP  GR &gt;=]],1))</f>
        <v>6.6948091663193862E-2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</row>
    <row r="68" spans="1:63" x14ac:dyDescent="0.35">
      <c r="A68" s="3"/>
      <c r="I68" s="220" t="s">
        <v>41</v>
      </c>
      <c r="J68" s="206">
        <f>$N30*INDEX(GDPGR_TempTbl[[Multiply by]:[Multiply by]],MATCH($N30,GDPGR_TempTbl[[If GDP  GR &gt;=]:[If GDP  GR &gt;=]],1))</f>
        <v>6.0006575434504716E-2</v>
      </c>
      <c r="K68" s="206">
        <f>GSDP_GRs[[#This Row],[2022]]*INDEX(GDPGR_TempTbl[[Multiply by]:[Multiply by]],MATCH(GSDP_GRs[[#This Row],[2022]],GDPGR_TempTbl[[If GDP  GR &gt;=]:[If GDP  GR &gt;=]],1))</f>
        <v>6.0006575434504716E-2</v>
      </c>
      <c r="L68" s="206">
        <f>GSDP_GRs[[#This Row],[2023]]*INDEX(GDPGR_TempTbl[[Multiply by]:[Multiply by]],MATCH(GSDP_GRs[[#This Row],[2023]],GDPGR_TempTbl[[If GDP  GR &gt;=]:[If GDP  GR &gt;=]],1))</f>
        <v>6.0006575434504716E-2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</row>
    <row r="69" spans="1:63" x14ac:dyDescent="0.35">
      <c r="A69" s="3"/>
      <c r="C69" s="69"/>
      <c r="I69" s="220" t="s">
        <v>40</v>
      </c>
      <c r="J69" s="206">
        <f>$N31*INDEX(GDPGR_TempTbl[[Multiply by]:[Multiply by]],MATCH($N31,GDPGR_TempTbl[[If GDP  GR &gt;=]:[If GDP  GR &gt;=]],1))</f>
        <v>3.5950724585666574E-2</v>
      </c>
      <c r="K69" s="206">
        <f>GSDP_GRs[[#This Row],[2022]]*INDEX(GDPGR_TempTbl[[Multiply by]:[Multiply by]],MATCH(GSDP_GRs[[#This Row],[2022]],GDPGR_TempTbl[[If GDP  GR &gt;=]:[If GDP  GR &gt;=]],1))</f>
        <v>3.9545797044233236E-2</v>
      </c>
      <c r="L69" s="206">
        <f>GSDP_GRs[[#This Row],[2023]]*INDEX(GDPGR_TempTbl[[Multiply by]:[Multiply by]],MATCH(GSDP_GRs[[#This Row],[2023]],GDPGR_TempTbl[[If GDP  GR &gt;=]:[If GDP  GR &gt;=]],1))</f>
        <v>4.3500376748656561E-2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</row>
    <row r="70" spans="1:63" x14ac:dyDescent="0.35">
      <c r="A70" s="3"/>
      <c r="C70" s="69"/>
      <c r="I70" s="220" t="s">
        <v>39</v>
      </c>
      <c r="J70" s="206">
        <f>$N32*INDEX(GDPGR_TempTbl[[Multiply by]:[Multiply by]],MATCH($N32,GDPGR_TempTbl[[If GDP  GR &gt;=]:[If GDP  GR &gt;=]],1))</f>
        <v>8.802861790541619E-2</v>
      </c>
      <c r="K70" s="206">
        <f>GSDP_GRs[[#This Row],[2022]]*INDEX(GDPGR_TempTbl[[Multiply by]:[Multiply by]],MATCH(GSDP_GRs[[#This Row],[2022]],GDPGR_TempTbl[[If GDP  GR &gt;=]:[If GDP  GR &gt;=]],1))</f>
        <v>7.9225756114874576E-2</v>
      </c>
      <c r="L70" s="206">
        <f>GSDP_GRs[[#This Row],[2023]]*INDEX(GDPGR_TempTbl[[Multiply by]:[Multiply by]],MATCH(GSDP_GRs[[#This Row],[2023]],GDPGR_TempTbl[[If GDP  GR &gt;=]:[If GDP  GR &gt;=]],1))</f>
        <v>7.5264468309130847E-2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</row>
    <row r="71" spans="1:63" x14ac:dyDescent="0.35">
      <c r="A71" s="3"/>
      <c r="C71" s="69"/>
      <c r="I71" s="220" t="s">
        <v>38</v>
      </c>
      <c r="J71" s="206">
        <f>$N33*INDEX(GDPGR_TempTbl[[Multiply by]:[Multiply by]],MATCH($N33,GDPGR_TempTbl[[If GDP  GR &gt;=]:[If GDP  GR &gt;=]],1))</f>
        <v>7.2619589094131395E-2</v>
      </c>
      <c r="K71" s="206">
        <f>GSDP_GRs[[#This Row],[2022]]*INDEX(GDPGR_TempTbl[[Multiply by]:[Multiply by]],MATCH(GSDP_GRs[[#This Row],[2022]],GDPGR_TempTbl[[If GDP  GR &gt;=]:[If GDP  GR &gt;=]],1))</f>
        <v>6.8988609639424825E-2</v>
      </c>
      <c r="L71" s="206">
        <f>GSDP_GRs[[#This Row],[2023]]*INDEX(GDPGR_TempTbl[[Multiply by]:[Multiply by]],MATCH(GSDP_GRs[[#This Row],[2023]],GDPGR_TempTbl[[If GDP  GR &gt;=]:[If GDP  GR &gt;=]],1))</f>
        <v>6.5539179157453581E-2</v>
      </c>
      <c r="M71" s="206"/>
      <c r="N71" s="206"/>
      <c r="O71" s="206"/>
      <c r="P71" s="206" t="s">
        <v>286</v>
      </c>
      <c r="Q71" s="206" t="s">
        <v>285</v>
      </c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</row>
    <row r="72" spans="1:63" x14ac:dyDescent="0.35">
      <c r="A72" s="3"/>
      <c r="C72" s="69"/>
      <c r="I72" s="220" t="s">
        <v>37</v>
      </c>
      <c r="J72" s="206">
        <f>$N34*INDEX(GDPGR_TempTbl[[Multiply by]:[Multiply by]],MATCH($N34,GDPGR_TempTbl[[If GDP  GR &gt;=]:[If GDP  GR &gt;=]],1))</f>
        <v>6.3717074933386186E-2</v>
      </c>
      <c r="K72" s="206">
        <f>GSDP_GRs[[#This Row],[2022]]*INDEX(GDPGR_TempTbl[[Multiply by]:[Multiply by]],MATCH(GSDP_GRs[[#This Row],[2022]],GDPGR_TempTbl[[If GDP  GR &gt;=]:[If GDP  GR &gt;=]],1))</f>
        <v>6.3717074933386186E-2</v>
      </c>
      <c r="L72" s="206">
        <f>GSDP_GRs[[#This Row],[2023]]*INDEX(GDPGR_TempTbl[[Multiply by]:[Multiply by]],MATCH(GSDP_GRs[[#This Row],[2023]],GDPGR_TempTbl[[If GDP  GR &gt;=]:[If GDP  GR &gt;=]],1))</f>
        <v>6.3717074933386186E-2</v>
      </c>
      <c r="M72" s="206"/>
      <c r="N72" s="206"/>
      <c r="O72" s="206"/>
      <c r="P72" s="206">
        <v>0</v>
      </c>
      <c r="Q72" s="206">
        <v>1.2</v>
      </c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</row>
    <row r="73" spans="1:63" x14ac:dyDescent="0.35">
      <c r="A73" s="3"/>
      <c r="C73" s="69"/>
      <c r="I73" s="220" t="s">
        <v>36</v>
      </c>
      <c r="J73" s="206">
        <f>$N35*INDEX(GDPGR_TempTbl[[Multiply by]:[Multiply by]],MATCH($N35,GDPGR_TempTbl[[If GDP  GR &gt;=]:[If GDP  GR &gt;=]],1))</f>
        <v>6.5185741232729771E-2</v>
      </c>
      <c r="K73" s="206">
        <f>GSDP_GRs[[#This Row],[2022]]*INDEX(GDPGR_TempTbl[[Multiply by]:[Multiply by]],MATCH(GSDP_GRs[[#This Row],[2022]],GDPGR_TempTbl[[If GDP  GR &gt;=]:[If GDP  GR &gt;=]],1))</f>
        <v>6.1926454171093277E-2</v>
      </c>
      <c r="L73" s="206">
        <f>GSDP_GRs[[#This Row],[2023]]*INDEX(GDPGR_TempTbl[[Multiply by]:[Multiply by]],MATCH(GSDP_GRs[[#This Row],[2023]],GDPGR_TempTbl[[If GDP  GR &gt;=]:[If GDP  GR &gt;=]],1))</f>
        <v>6.1926454171093277E-2</v>
      </c>
      <c r="M73" s="206"/>
      <c r="N73" s="206"/>
      <c r="O73" s="206"/>
      <c r="P73" s="206">
        <v>0.5</v>
      </c>
      <c r="Q73" s="206">
        <v>1.1000000000000001</v>
      </c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</row>
    <row r="74" spans="1:63" x14ac:dyDescent="0.35">
      <c r="A74" s="3"/>
      <c r="C74" s="69"/>
      <c r="I74" s="221" t="s">
        <v>35</v>
      </c>
      <c r="J74" s="222">
        <f>$N36*INDEX(GDPGR_TempTbl[[Multiply by]:[Multiply by]],MATCH($N36,GDPGR_TempTbl[[If GDP  GR &gt;=]:[If GDP  GR &gt;=]],1))</f>
        <v>6.4117017017726763E-2</v>
      </c>
      <c r="K74" s="206">
        <f>GSDP_GRs[[#This Row],[2022]]*INDEX(GDPGR_TempTbl[[Multiply by]:[Multiply by]],MATCH(GSDP_GRs[[#This Row],[2022]],GDPGR_TempTbl[[If GDP  GR &gt;=]:[If GDP  GR &gt;=]],1))</f>
        <v>6.4117017017726763E-2</v>
      </c>
      <c r="L74" s="206">
        <f>GSDP_GRs[[#This Row],[2023]]*INDEX(GDPGR_TempTbl[[Multiply by]:[Multiply by]],MATCH(GSDP_GRs[[#This Row],[2023]],GDPGR_TempTbl[[If GDP  GR &gt;=]:[If GDP  GR &gt;=]],1))</f>
        <v>6.4117017017726763E-2</v>
      </c>
      <c r="M74" s="206"/>
      <c r="N74" s="206"/>
      <c r="O74" s="206"/>
      <c r="P74" s="206">
        <v>0.75</v>
      </c>
      <c r="Q74" s="206">
        <v>1</v>
      </c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</row>
    <row r="75" spans="1:63" x14ac:dyDescent="0.35">
      <c r="A75" s="3"/>
      <c r="C75" s="69"/>
      <c r="I75" s="69"/>
      <c r="J75" s="206"/>
      <c r="K75" s="219"/>
      <c r="L75" s="4"/>
      <c r="M75" s="3"/>
      <c r="N75" s="2"/>
      <c r="P75" s="225">
        <v>1.25</v>
      </c>
      <c r="Q75" s="225">
        <v>0.9</v>
      </c>
    </row>
    <row r="76" spans="1:63" x14ac:dyDescent="0.35">
      <c r="N76" s="17"/>
      <c r="O76" s="82"/>
      <c r="P76" s="225">
        <v>1.75</v>
      </c>
      <c r="Q76" s="225">
        <v>0.8</v>
      </c>
      <c r="R76" s="82"/>
      <c r="S76" s="82"/>
      <c r="T76" s="82"/>
      <c r="U76" s="82"/>
      <c r="V76" s="82"/>
      <c r="W76" s="82"/>
      <c r="X76" s="82"/>
      <c r="Y76" s="82"/>
      <c r="AA76" s="82"/>
      <c r="AC76" s="82"/>
      <c r="AE76" s="82"/>
      <c r="AG76" s="82"/>
      <c r="AI76" s="82"/>
      <c r="AK76" s="82"/>
      <c r="AM76" s="82"/>
      <c r="AO76" s="82"/>
      <c r="AQ76" s="82"/>
      <c r="AS76" s="82"/>
      <c r="AU76" s="82"/>
      <c r="AW76" s="82"/>
      <c r="AY76" s="82"/>
      <c r="BA76" s="82"/>
      <c r="BC76" s="82"/>
      <c r="BE76" s="82"/>
      <c r="BG76" s="82"/>
      <c r="BI76" s="82"/>
      <c r="BK76" s="82"/>
    </row>
    <row r="77" spans="1:63" x14ac:dyDescent="0.35">
      <c r="B77" s="69" t="s">
        <v>207</v>
      </c>
      <c r="D77" s="206">
        <f>GDP_input!C36</f>
        <v>6.0445846553623728E-2</v>
      </c>
      <c r="N77" s="17"/>
      <c r="O77" s="82"/>
      <c r="P77" s="225">
        <v>2.5</v>
      </c>
      <c r="Q77" s="225">
        <v>0.7</v>
      </c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Q77" s="82"/>
      <c r="AS77" s="82"/>
      <c r="AU77" s="82"/>
      <c r="AW77" s="82"/>
      <c r="AY77" s="82"/>
      <c r="BA77" s="82"/>
      <c r="BC77" s="82"/>
      <c r="BE77" s="82"/>
      <c r="BG77" s="82"/>
      <c r="BI77" s="82"/>
    </row>
    <row r="78" spans="1:63" x14ac:dyDescent="0.35">
      <c r="N78" s="17"/>
      <c r="O78" s="82"/>
      <c r="P78" s="82"/>
      <c r="Q78" s="225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Q78" s="82"/>
      <c r="AS78" s="82"/>
      <c r="AU78" s="82"/>
      <c r="AW78" s="82"/>
      <c r="AY78" s="82"/>
      <c r="BA78" s="82"/>
      <c r="BC78" s="82"/>
      <c r="BE78" s="82"/>
      <c r="BG78" s="82"/>
      <c r="BI78" s="82"/>
    </row>
    <row r="79" spans="1:63" x14ac:dyDescent="0.35">
      <c r="C79" s="226">
        <v>2014</v>
      </c>
      <c r="D79" s="226"/>
      <c r="E79" s="226">
        <v>2024</v>
      </c>
      <c r="F79" s="226"/>
      <c r="N79" s="17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Q79" s="82"/>
      <c r="AS79" s="82"/>
      <c r="AU79" s="82"/>
      <c r="AW79" s="82"/>
      <c r="AY79" s="82"/>
      <c r="BA79" s="82"/>
      <c r="BC79" s="82"/>
      <c r="BE79" s="82"/>
      <c r="BG79" s="82"/>
      <c r="BI79" s="82"/>
    </row>
    <row r="80" spans="1:63" ht="39.5" x14ac:dyDescent="0.35">
      <c r="C80" s="64" t="s">
        <v>178</v>
      </c>
      <c r="D80" s="16" t="s">
        <v>197</v>
      </c>
      <c r="E80" s="64" t="s">
        <v>178</v>
      </c>
      <c r="F80" s="16" t="s">
        <v>197</v>
      </c>
      <c r="G80" s="16" t="s">
        <v>198</v>
      </c>
      <c r="H80" s="16" t="s">
        <v>201</v>
      </c>
      <c r="I80" s="16" t="s">
        <v>202</v>
      </c>
      <c r="J80" s="64" t="s">
        <v>203</v>
      </c>
      <c r="K80" s="64" t="s">
        <v>204</v>
      </c>
      <c r="L80" s="16" t="s">
        <v>206</v>
      </c>
      <c r="M80" s="16" t="s">
        <v>243</v>
      </c>
      <c r="N80" s="16" t="s">
        <v>244</v>
      </c>
      <c r="O80" s="223" t="s">
        <v>283</v>
      </c>
      <c r="P80" s="223" t="s">
        <v>282</v>
      </c>
      <c r="Q80" s="223" t="s">
        <v>284</v>
      </c>
      <c r="R80" s="223" t="s">
        <v>287</v>
      </c>
      <c r="S80" s="223" t="s">
        <v>288</v>
      </c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8"/>
      <c r="AQ80" s="19"/>
      <c r="AS80" s="19"/>
      <c r="AU80" s="19"/>
      <c r="AW80" s="19"/>
      <c r="AY80" s="19"/>
      <c r="BA80" s="19"/>
      <c r="BC80" s="19"/>
      <c r="BE80" s="19"/>
      <c r="BG80" s="19"/>
      <c r="BI80" s="19"/>
    </row>
    <row r="81" spans="2:61" x14ac:dyDescent="0.35">
      <c r="B81" s="7" t="s">
        <v>7</v>
      </c>
      <c r="C81" s="2">
        <f>INDEX(Demographics!$M$5:$AQ$29,MATCH($B81,Demographics!$L$5:$L$29,0),MATCH(C$79,Demographics!$M$4:$AQ$4,0))</f>
        <v>109306000</v>
      </c>
      <c r="D81" s="205">
        <f>SUMIFS($F$5:$F$36,$A$5:$A$36,B81)*10^7/C81</f>
        <v>24669.262437560614</v>
      </c>
      <c r="E81" s="2">
        <f>INDEX(Demographics!$M$5:$AQ$29,MATCH($B81,Demographics!$L$5:$L$29,0),MATCH(E$79,Demographics!$M$4:$AQ$4,0))</f>
        <v>127827000</v>
      </c>
      <c r="F81" s="205">
        <f t="shared" ref="F81:F105" si="10">SUMIFS($AB$5:$AB$36,$A$5:$A$36,B81)*10^7/E81</f>
        <v>38848.016314549379</v>
      </c>
      <c r="G81" s="206">
        <f>(F81/D81)^(1/10)-1</f>
        <v>4.6456712778784715E-2</v>
      </c>
      <c r="H81" s="2" t="b">
        <f>F81&gt;F$106</f>
        <v>0</v>
      </c>
      <c r="I81" s="2" t="b">
        <f>G81&gt;G$106</f>
        <v>1</v>
      </c>
      <c r="J81" s="2" t="b">
        <f>AND(NOT(H81),NOT(I81))</f>
        <v>0</v>
      </c>
      <c r="K81" s="2" t="b">
        <f>AND(H81,I81)</f>
        <v>0</v>
      </c>
      <c r="L81" s="206">
        <f>R81</f>
        <v>7.2535015864348476E-2</v>
      </c>
      <c r="M81" s="119">
        <f>F81/F$106</f>
        <v>0.32096273085012123</v>
      </c>
      <c r="N81" s="119">
        <f>CE116/GDP_input!$AG$35</f>
        <v>0.41140941750995053</v>
      </c>
      <c r="O81" s="224">
        <f>G81/G$106</f>
        <v>1.0232944689651435</v>
      </c>
      <c r="P81" s="224">
        <f>F81/F$106</f>
        <v>0.32096273085012123</v>
      </c>
      <c r="Q81" s="224">
        <f>$D$77*INDEX(GSDP_Adj[Multiplier],MATCH(O81,GSDP_Adj[Per-cap GSDP ratio],1))</f>
        <v>6.0445846553623728E-2</v>
      </c>
      <c r="R81" s="224">
        <f>Q81*INDEX(GSDP_Adj[Multiplier],MATCH(P81,GSDP_Adj[Per-cap GSDP ratio],1))</f>
        <v>7.2535015864348476E-2</v>
      </c>
      <c r="S81" s="224">
        <f>IF(OR($J81,$K81),$G$106-$G81+$D$77,$D$77)</f>
        <v>6.0445846553623728E-2</v>
      </c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8"/>
      <c r="AQ81" s="19"/>
      <c r="AS81" s="19"/>
      <c r="AU81" s="19"/>
      <c r="AW81" s="19"/>
      <c r="AY81" s="19"/>
      <c r="BA81" s="19"/>
      <c r="BC81" s="19"/>
      <c r="BE81" s="19"/>
      <c r="BG81" s="19"/>
      <c r="BI81" s="19"/>
    </row>
    <row r="82" spans="2:61" x14ac:dyDescent="0.35">
      <c r="B82" s="7" t="s">
        <v>22</v>
      </c>
      <c r="C82" s="2">
        <f>INDEX(Demographics!$M$5:$AQ$29,MATCH($B82,Demographics!$L$5:$L$29,0),MATCH(C$79,Demographics!$M$4:$AQ$4,0))</f>
        <v>34441000</v>
      </c>
      <c r="D82" s="205">
        <f t="shared" ref="D82:D105" si="11">SUMIFS($F$5:$F$36,$A$5:$A$36,B82)*10^7/C82</f>
        <v>48145.019018030835</v>
      </c>
      <c r="E82" s="2">
        <f>INDEX(Demographics!$M$5:$AQ$29,MATCH($B82,Demographics!$L$5:$L$29,0),MATCH(E$79,Demographics!$M$4:$AQ$4,0))</f>
        <v>39756000</v>
      </c>
      <c r="F82" s="205">
        <f t="shared" si="10"/>
        <v>67101.336534670685</v>
      </c>
      <c r="G82" s="206">
        <f t="shared" ref="G82:G106" si="12">(F82/D82)^(1/10)-1</f>
        <v>3.3755851358223232E-2</v>
      </c>
      <c r="H82" s="2" t="b">
        <f t="shared" ref="H82:I105" si="13">F82&gt;F$106</f>
        <v>0</v>
      </c>
      <c r="I82" s="2" t="b">
        <f t="shared" si="13"/>
        <v>0</v>
      </c>
      <c r="J82" s="2" t="b">
        <f t="shared" ref="J82:J105" si="14">AND(NOT(H82),NOT(I82))</f>
        <v>1</v>
      </c>
      <c r="K82" s="2" t="b">
        <f t="shared" ref="K82:K105" si="15">AND(H82,I82)</f>
        <v>0</v>
      </c>
      <c r="L82" s="206">
        <f t="shared" ref="L82:L105" si="16">R82</f>
        <v>7.3139474329884727E-2</v>
      </c>
      <c r="M82" s="119">
        <f t="shared" ref="M82:M105" si="17">F82/F$106</f>
        <v>0.55439196800879775</v>
      </c>
      <c r="N82" s="119">
        <f>CE117/GDP_input!$AG$35</f>
        <v>0.71745768014283562</v>
      </c>
      <c r="O82" s="224">
        <f t="shared" ref="O82:O105" si="18">G82/G$106</f>
        <v>0.74353465675801456</v>
      </c>
      <c r="P82" s="224">
        <f t="shared" ref="P82:P105" si="19">F82/F$106</f>
        <v>0.55439196800879775</v>
      </c>
      <c r="Q82" s="224">
        <f>$D$77*INDEX(GSDP_Adj[Multiplier],MATCH(O82,GSDP_Adj[Per-cap GSDP ratio],1))</f>
        <v>6.6490431208986109E-2</v>
      </c>
      <c r="R82" s="224">
        <f>Q82*INDEX(GSDP_Adj[Multiplier],MATCH(P82,GSDP_Adj[Per-cap GSDP ratio],1))</f>
        <v>7.3139474329884727E-2</v>
      </c>
      <c r="S82" s="224">
        <f t="shared" ref="S82:S105" si="20">IF(OR($J82,$K82),$G$106-$G82+$D$77,$D$77)</f>
        <v>7.2089158571868595E-2</v>
      </c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8"/>
      <c r="AQ82" s="19"/>
      <c r="AS82" s="19"/>
      <c r="AU82" s="19"/>
      <c r="AW82" s="19"/>
      <c r="AY82" s="19"/>
      <c r="BA82" s="19"/>
      <c r="BC82" s="19"/>
      <c r="BE82" s="19"/>
      <c r="BG82" s="19"/>
      <c r="BI82" s="19"/>
    </row>
    <row r="83" spans="2:61" x14ac:dyDescent="0.35">
      <c r="B83" s="7" t="s">
        <v>23</v>
      </c>
      <c r="C83" s="2">
        <f>INDEX(Demographics!$M$5:$AQ$29,MATCH($B83,Demographics!$L$5:$L$29,0),MATCH(C$79,Demographics!$M$4:$AQ$4,0))</f>
        <v>43004000</v>
      </c>
      <c r="D83" s="205">
        <f t="shared" si="11"/>
        <v>61829.487954608885</v>
      </c>
      <c r="E83" s="2">
        <f>INDEX(Demographics!$M$5:$AQ$29,MATCH($B83,Demographics!$L$5:$L$29,0),MATCH(E$79,Demographics!$M$4:$AQ$4,0))</f>
        <v>46446000</v>
      </c>
      <c r="F83" s="205">
        <f t="shared" si="10"/>
        <v>100309.05120615404</v>
      </c>
      <c r="G83" s="206">
        <f t="shared" si="12"/>
        <v>4.9577343382118277E-2</v>
      </c>
      <c r="H83" s="2" t="b">
        <f t="shared" si="13"/>
        <v>0</v>
      </c>
      <c r="I83" s="2" t="b">
        <f t="shared" si="13"/>
        <v>1</v>
      </c>
      <c r="J83" s="2" t="b">
        <f t="shared" si="14"/>
        <v>0</v>
      </c>
      <c r="K83" s="2" t="b">
        <f t="shared" si="15"/>
        <v>0</v>
      </c>
      <c r="L83" s="206">
        <f t="shared" si="16"/>
        <v>6.0445846553623728E-2</v>
      </c>
      <c r="M83" s="119">
        <f t="shared" si="17"/>
        <v>0.82875446569594802</v>
      </c>
      <c r="N83" s="119">
        <f>CE118/GDP_input!$AG$35</f>
        <v>0.87610219693123992</v>
      </c>
      <c r="O83" s="224">
        <f t="shared" si="18"/>
        <v>1.0920320925520814</v>
      </c>
      <c r="P83" s="224">
        <f t="shared" si="19"/>
        <v>0.82875446569594802</v>
      </c>
      <c r="Q83" s="224">
        <f>$D$77*INDEX(GSDP_Adj[Multiplier],MATCH(O83,GSDP_Adj[Per-cap GSDP ratio],1))</f>
        <v>6.0445846553623728E-2</v>
      </c>
      <c r="R83" s="224">
        <f>Q83*INDEX(GSDP_Adj[Multiplier],MATCH(P83,GSDP_Adj[Per-cap GSDP ratio],1))</f>
        <v>6.0445846553623728E-2</v>
      </c>
      <c r="S83" s="224">
        <f t="shared" si="20"/>
        <v>6.0445846553623728E-2</v>
      </c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8"/>
      <c r="AQ83" s="19"/>
      <c r="AS83" s="19"/>
      <c r="AU83" s="19"/>
      <c r="AW83" s="19"/>
      <c r="AY83" s="19"/>
      <c r="BA83" s="19"/>
      <c r="BC83" s="19"/>
      <c r="BE83" s="19"/>
      <c r="BG83" s="19"/>
      <c r="BI83" s="19"/>
    </row>
    <row r="84" spans="2:61" x14ac:dyDescent="0.35">
      <c r="B84" s="7" t="s">
        <v>24</v>
      </c>
      <c r="C84" s="2">
        <f>INDEX(Demographics!$M$5:$AQ$29,MATCH($B84,Demographics!$L$5:$L$29,0),MATCH(C$79,Demographics!$M$4:$AQ$4,0))</f>
        <v>93241000</v>
      </c>
      <c r="D84" s="205">
        <f t="shared" si="11"/>
        <v>59898.228247230283</v>
      </c>
      <c r="E84" s="2">
        <f>INDEX(Demographics!$M$5:$AQ$29,MATCH($B84,Demographics!$L$5:$L$29,0),MATCH(E$79,Demographics!$M$4:$AQ$4,0))</f>
        <v>99363000</v>
      </c>
      <c r="F84" s="205">
        <f t="shared" si="10"/>
        <v>92390.134981987503</v>
      </c>
      <c r="G84" s="206">
        <f t="shared" si="12"/>
        <v>4.4290103996555308E-2</v>
      </c>
      <c r="H84" s="2" t="b">
        <f t="shared" si="13"/>
        <v>0</v>
      </c>
      <c r="I84" s="2" t="b">
        <f t="shared" si="13"/>
        <v>0</v>
      </c>
      <c r="J84" s="2" t="b">
        <f t="shared" si="14"/>
        <v>1</v>
      </c>
      <c r="K84" s="2" t="b">
        <f t="shared" si="15"/>
        <v>0</v>
      </c>
      <c r="L84" s="206">
        <f t="shared" si="16"/>
        <v>6.0445846553623728E-2</v>
      </c>
      <c r="M84" s="119">
        <f t="shared" si="17"/>
        <v>0.76332829422551673</v>
      </c>
      <c r="N84" s="119">
        <f>CE119/GDP_input!$AG$35</f>
        <v>0.80693815023869997</v>
      </c>
      <c r="O84" s="224">
        <f t="shared" si="18"/>
        <v>0.97557092912228305</v>
      </c>
      <c r="P84" s="224">
        <f t="shared" si="19"/>
        <v>0.76332829422551673</v>
      </c>
      <c r="Q84" s="224">
        <f>$D$77*INDEX(GSDP_Adj[Multiplier],MATCH(O84,GSDP_Adj[Per-cap GSDP ratio],1))</f>
        <v>6.0445846553623728E-2</v>
      </c>
      <c r="R84" s="224">
        <f>Q84*INDEX(GSDP_Adj[Multiplier],MATCH(P84,GSDP_Adj[Per-cap GSDP ratio],1))</f>
        <v>6.0445846553623728E-2</v>
      </c>
      <c r="S84" s="224">
        <f t="shared" si="20"/>
        <v>6.1554905933536519E-2</v>
      </c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8"/>
      <c r="AQ84" s="19"/>
      <c r="AS84" s="19"/>
      <c r="AU84" s="19"/>
      <c r="AW84" s="19"/>
      <c r="AY84" s="19"/>
      <c r="BA84" s="19"/>
      <c r="BC84" s="19"/>
      <c r="BE84" s="19"/>
      <c r="BG84" s="19"/>
      <c r="BI84" s="19"/>
    </row>
    <row r="85" spans="2:61" x14ac:dyDescent="0.35">
      <c r="B85" s="7" t="s">
        <v>25</v>
      </c>
      <c r="C85" s="2">
        <f>INDEX(Demographics!$M$5:$AQ$29,MATCH($B85,Demographics!$L$5:$L$29,0),MATCH(C$79,Demographics!$M$4:$AQ$4,0))</f>
        <v>32220000</v>
      </c>
      <c r="D85" s="205">
        <f t="shared" si="11"/>
        <v>47959.466170080697</v>
      </c>
      <c r="E85" s="2">
        <f>INDEX(Demographics!$M$5:$AQ$29,MATCH($B85,Demographics!$L$5:$L$29,0),MATCH(E$79,Demographics!$M$4:$AQ$4,0))</f>
        <v>35908000</v>
      </c>
      <c r="F85" s="205">
        <f t="shared" si="10"/>
        <v>82885.556912035245</v>
      </c>
      <c r="G85" s="206">
        <f t="shared" si="12"/>
        <v>5.6234750784816878E-2</v>
      </c>
      <c r="H85" s="2" t="b">
        <f t="shared" si="13"/>
        <v>0</v>
      </c>
      <c r="I85" s="2" t="b">
        <f t="shared" si="13"/>
        <v>1</v>
      </c>
      <c r="J85" s="2" t="b">
        <f t="shared" si="14"/>
        <v>0</v>
      </c>
      <c r="K85" s="2" t="b">
        <f t="shared" si="15"/>
        <v>0</v>
      </c>
      <c r="L85" s="206">
        <f t="shared" si="16"/>
        <v>6.6490431208986109E-2</v>
      </c>
      <c r="M85" s="119">
        <f t="shared" si="17"/>
        <v>0.68480136743961717</v>
      </c>
      <c r="N85" s="119">
        <f>CE120/GDP_input!$AG$35</f>
        <v>0.79736553289764245</v>
      </c>
      <c r="O85" s="224">
        <f t="shared" si="18"/>
        <v>1.2386737244141646</v>
      </c>
      <c r="P85" s="224">
        <f t="shared" si="19"/>
        <v>0.68480136743961717</v>
      </c>
      <c r="Q85" s="224">
        <f>$D$77*INDEX(GSDP_Adj[Multiplier],MATCH(O85,GSDP_Adj[Per-cap GSDP ratio],1))</f>
        <v>6.0445846553623728E-2</v>
      </c>
      <c r="R85" s="224">
        <f>Q85*INDEX(GSDP_Adj[Multiplier],MATCH(P85,GSDP_Adj[Per-cap GSDP ratio],1))</f>
        <v>6.6490431208986109E-2</v>
      </c>
      <c r="S85" s="224">
        <f t="shared" si="20"/>
        <v>6.0445846553623728E-2</v>
      </c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8"/>
      <c r="AQ85" s="19"/>
      <c r="AS85" s="19"/>
      <c r="AU85" s="19"/>
      <c r="AW85" s="19"/>
      <c r="AY85" s="19"/>
      <c r="BA85" s="19"/>
      <c r="BC85" s="19"/>
      <c r="BE85" s="19"/>
      <c r="BG85" s="19"/>
      <c r="BI85" s="19"/>
    </row>
    <row r="86" spans="2:61" x14ac:dyDescent="0.35">
      <c r="B86" s="7" t="s">
        <v>13</v>
      </c>
      <c r="C86" s="2">
        <f>INDEX(Demographics!$M$5:$AQ$29,MATCH($B86,Demographics!$L$5:$L$29,0),MATCH(C$79,Demographics!$M$4:$AQ$4,0))</f>
        <v>26438000</v>
      </c>
      <c r="D86" s="205">
        <f t="shared" si="11"/>
        <v>131442.09471215674</v>
      </c>
      <c r="E86" s="2">
        <f>INDEX(Demographics!$M$5:$AQ$29,MATCH($B86,Demographics!$L$5:$L$29,0),MATCH(E$79,Demographics!$M$4:$AQ$4,0))</f>
        <v>30421000</v>
      </c>
      <c r="F86" s="205">
        <f t="shared" si="10"/>
        <v>213302.22009020436</v>
      </c>
      <c r="G86" s="206">
        <f t="shared" si="12"/>
        <v>4.9605482222258912E-2</v>
      </c>
      <c r="H86" s="2" t="b">
        <f t="shared" si="13"/>
        <v>1</v>
      </c>
      <c r="I86" s="2" t="b">
        <f t="shared" si="13"/>
        <v>1</v>
      </c>
      <c r="J86" s="2" t="b">
        <f t="shared" si="14"/>
        <v>0</v>
      </c>
      <c r="K86" s="2" t="b">
        <f t="shared" si="15"/>
        <v>1</v>
      </c>
      <c r="L86" s="206">
        <f t="shared" si="16"/>
        <v>4.8356677242898986E-2</v>
      </c>
      <c r="M86" s="119">
        <f t="shared" si="17"/>
        <v>1.7623052487986401</v>
      </c>
      <c r="N86" s="119">
        <f>CE121/GDP_input!$AG$35</f>
        <v>1.5330619908492551</v>
      </c>
      <c r="O86" s="224">
        <f t="shared" si="18"/>
        <v>1.0926519022148125</v>
      </c>
      <c r="P86" s="224">
        <f t="shared" si="19"/>
        <v>1.7623052487986401</v>
      </c>
      <c r="Q86" s="224">
        <f>$D$77*INDEX(GSDP_Adj[Multiplier],MATCH(O86,GSDP_Adj[Per-cap GSDP ratio],1))</f>
        <v>6.0445846553623728E-2</v>
      </c>
      <c r="R86" s="224">
        <f>Q86*INDEX(GSDP_Adj[Multiplier],MATCH(P86,GSDP_Adj[Per-cap GSDP ratio],1))</f>
        <v>4.8356677242898986E-2</v>
      </c>
      <c r="S86" s="224">
        <f t="shared" si="20"/>
        <v>5.6239527707832915E-2</v>
      </c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8"/>
      <c r="AQ86" s="19"/>
      <c r="AS86" s="19"/>
      <c r="AU86" s="19"/>
      <c r="AW86" s="19"/>
      <c r="AY86" s="19"/>
      <c r="BA86" s="19"/>
      <c r="BC86" s="19"/>
      <c r="BE86" s="19"/>
      <c r="BG86" s="19"/>
      <c r="BI86" s="19"/>
    </row>
    <row r="87" spans="2:61" x14ac:dyDescent="0.35">
      <c r="B87" s="7" t="s">
        <v>1</v>
      </c>
      <c r="C87" s="2">
        <f>INDEX(Demographics!$M$5:$AQ$29,MATCH($B87,Demographics!$L$5:$L$29,0),MATCH(C$79,Demographics!$M$4:$AQ$4,0))</f>
        <v>7016000</v>
      </c>
      <c r="D87" s="205">
        <f t="shared" si="11"/>
        <v>118082.51140250855</v>
      </c>
      <c r="E87" s="2">
        <f>INDEX(Demographics!$M$5:$AQ$29,MATCH($B87,Demographics!$L$5:$L$29,0),MATCH(E$79,Demographics!$M$4:$AQ$4,0))</f>
        <v>7490000</v>
      </c>
      <c r="F87" s="205">
        <f t="shared" si="10"/>
        <v>181244.79066927818</v>
      </c>
      <c r="G87" s="206">
        <f t="shared" si="12"/>
        <v>4.3777654635202667E-2</v>
      </c>
      <c r="H87" s="2" t="b">
        <f t="shared" si="13"/>
        <v>1</v>
      </c>
      <c r="I87" s="2" t="b">
        <f t="shared" si="13"/>
        <v>0</v>
      </c>
      <c r="J87" s="2" t="b">
        <f t="shared" si="14"/>
        <v>0</v>
      </c>
      <c r="K87" s="2" t="b">
        <f t="shared" si="15"/>
        <v>0</v>
      </c>
      <c r="L87" s="206">
        <f t="shared" si="16"/>
        <v>5.4401261898261354E-2</v>
      </c>
      <c r="M87" s="119">
        <f t="shared" si="17"/>
        <v>1.4974464202895008</v>
      </c>
      <c r="N87" s="119">
        <f>CE122/GDP_input!$AG$35</f>
        <v>1.4364031419233569</v>
      </c>
      <c r="O87" s="224">
        <f t="shared" si="18"/>
        <v>0.96428329024878212</v>
      </c>
      <c r="P87" s="224">
        <f t="shared" si="19"/>
        <v>1.4974464202895008</v>
      </c>
      <c r="Q87" s="224">
        <f>$D$77*INDEX(GSDP_Adj[Multiplier],MATCH(O87,GSDP_Adj[Per-cap GSDP ratio],1))</f>
        <v>6.0445846553623728E-2</v>
      </c>
      <c r="R87" s="224">
        <f>Q87*INDEX(GSDP_Adj[Multiplier],MATCH(P87,GSDP_Adj[Per-cap GSDP ratio],1))</f>
        <v>5.4401261898261354E-2</v>
      </c>
      <c r="S87" s="224">
        <f t="shared" si="20"/>
        <v>6.0445846553623728E-2</v>
      </c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8"/>
      <c r="AQ87" s="19"/>
      <c r="AS87" s="19"/>
      <c r="AU87" s="19"/>
      <c r="AW87" s="19"/>
      <c r="AY87" s="19"/>
      <c r="BA87" s="19"/>
      <c r="BC87" s="19"/>
      <c r="BE87" s="19"/>
      <c r="BG87" s="19"/>
      <c r="BI87" s="19"/>
    </row>
    <row r="88" spans="2:61" x14ac:dyDescent="0.35">
      <c r="B88" s="7" t="s">
        <v>14</v>
      </c>
      <c r="C88" s="2">
        <f>INDEX(Demographics!$M$5:$AQ$29,MATCH($B88,Demographics!$L$5:$L$29,0),MATCH(C$79,Demographics!$M$4:$AQ$4,0))</f>
        <v>12873000</v>
      </c>
      <c r="D88" s="205">
        <f t="shared" si="11"/>
        <v>66119.397187912691</v>
      </c>
      <c r="E88" s="2">
        <f>INDEX(Demographics!$M$5:$AQ$29,MATCH($B88,Demographics!$L$5:$L$29,0),MATCH(E$79,Demographics!$M$4:$AQ$4,0))</f>
        <v>13961000</v>
      </c>
      <c r="F88" s="205">
        <f t="shared" si="10"/>
        <v>96816.593948290378</v>
      </c>
      <c r="G88" s="206">
        <f t="shared" si="12"/>
        <v>3.8872120221194129E-2</v>
      </c>
      <c r="H88" s="2" t="b">
        <f t="shared" si="13"/>
        <v>0</v>
      </c>
      <c r="I88" s="2" t="b">
        <f t="shared" si="13"/>
        <v>0</v>
      </c>
      <c r="J88" s="2" t="b">
        <f t="shared" si="14"/>
        <v>1</v>
      </c>
      <c r="K88" s="2" t="b">
        <f t="shared" si="15"/>
        <v>0</v>
      </c>
      <c r="L88" s="206">
        <f t="shared" si="16"/>
        <v>6.0445846553623728E-2</v>
      </c>
      <c r="M88" s="119">
        <f t="shared" si="17"/>
        <v>0.79989974606792347</v>
      </c>
      <c r="N88" s="119">
        <f>CE123/GDP_input!$AG$35</f>
        <v>0.84559897275045803</v>
      </c>
      <c r="O88" s="224">
        <f t="shared" si="18"/>
        <v>0.85622988024803215</v>
      </c>
      <c r="P88" s="224">
        <f t="shared" si="19"/>
        <v>0.79989974606792347</v>
      </c>
      <c r="Q88" s="224">
        <f>$D$77*INDEX(GSDP_Adj[Multiplier],MATCH(O88,GSDP_Adj[Per-cap GSDP ratio],1))</f>
        <v>6.0445846553623728E-2</v>
      </c>
      <c r="R88" s="224">
        <f>Q88*INDEX(GSDP_Adj[Multiplier],MATCH(P88,GSDP_Adj[Per-cap GSDP ratio],1))</f>
        <v>6.0445846553623728E-2</v>
      </c>
      <c r="S88" s="224">
        <f t="shared" si="20"/>
        <v>6.6972889708897698E-2</v>
      </c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8"/>
      <c r="AQ88" s="19"/>
      <c r="AS88" s="19"/>
      <c r="AU88" s="19"/>
      <c r="AW88" s="19"/>
      <c r="AY88" s="19"/>
      <c r="BA88" s="19"/>
      <c r="BC88" s="19"/>
      <c r="BE88" s="19"/>
      <c r="BG88" s="19"/>
      <c r="BI88" s="19"/>
    </row>
    <row r="89" spans="2:61" x14ac:dyDescent="0.35">
      <c r="B89" s="7" t="s">
        <v>2</v>
      </c>
      <c r="C89" s="2">
        <f>INDEX(Demographics!$M$5:$AQ$29,MATCH($B89,Demographics!$L$5:$L$29,0),MATCH(C$79,Demographics!$M$4:$AQ$4,0))</f>
        <v>29562000</v>
      </c>
      <c r="D89" s="205">
        <f t="shared" si="11"/>
        <v>108772.89425613964</v>
      </c>
      <c r="E89" s="2">
        <f>INDEX(Demographics!$M$5:$AQ$29,MATCH($B89,Demographics!$L$5:$L$29,0),MATCH(E$79,Demographics!$M$4:$AQ$4,0))</f>
        <v>32083000</v>
      </c>
      <c r="F89" s="205">
        <f t="shared" si="10"/>
        <v>154374.18512811916</v>
      </c>
      <c r="G89" s="206">
        <f t="shared" si="12"/>
        <v>3.5631852458286817E-2</v>
      </c>
      <c r="H89" s="2" t="b">
        <f t="shared" si="13"/>
        <v>1</v>
      </c>
      <c r="I89" s="2" t="b">
        <f t="shared" si="13"/>
        <v>0</v>
      </c>
      <c r="J89" s="2" t="b">
        <f t="shared" si="14"/>
        <v>0</v>
      </c>
      <c r="K89" s="2" t="b">
        <f t="shared" si="15"/>
        <v>0</v>
      </c>
      <c r="L89" s="206">
        <f t="shared" si="16"/>
        <v>5.4401261898261354E-2</v>
      </c>
      <c r="M89" s="119">
        <f t="shared" si="17"/>
        <v>1.2754411867595519</v>
      </c>
      <c r="N89" s="119">
        <f>CE124/GDP_input!$AG$35</f>
        <v>1.2234479332126535</v>
      </c>
      <c r="O89" s="224">
        <f t="shared" si="18"/>
        <v>0.78485702837325844</v>
      </c>
      <c r="P89" s="224">
        <f t="shared" si="19"/>
        <v>1.2754411867595519</v>
      </c>
      <c r="Q89" s="224">
        <f>$D$77*INDEX(GSDP_Adj[Multiplier],MATCH(O89,GSDP_Adj[Per-cap GSDP ratio],1))</f>
        <v>6.0445846553623728E-2</v>
      </c>
      <c r="R89" s="224">
        <f>Q89*INDEX(GSDP_Adj[Multiplier],MATCH(P89,GSDP_Adj[Per-cap GSDP ratio],1))</f>
        <v>5.4401261898261354E-2</v>
      </c>
      <c r="S89" s="224">
        <f t="shared" si="20"/>
        <v>6.0445846553623728E-2</v>
      </c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8"/>
      <c r="AQ89" s="19"/>
      <c r="AS89" s="19"/>
      <c r="AU89" s="19"/>
      <c r="AW89" s="19"/>
      <c r="AY89" s="19"/>
      <c r="BA89" s="19"/>
      <c r="BC89" s="19"/>
      <c r="BE89" s="19"/>
      <c r="BG89" s="19"/>
      <c r="BI89" s="19"/>
    </row>
    <row r="90" spans="2:61" x14ac:dyDescent="0.35">
      <c r="B90" s="7" t="s">
        <v>8</v>
      </c>
      <c r="C90" s="2">
        <f>INDEX(Demographics!$M$5:$AQ$29,MATCH($B90,Demographics!$L$5:$L$29,0),MATCH(C$79,Demographics!$M$4:$AQ$4,0))</f>
        <v>71489000</v>
      </c>
      <c r="D90" s="205">
        <f t="shared" si="11"/>
        <v>68014.684776678929</v>
      </c>
      <c r="E90" s="2">
        <f>INDEX(Demographics!$M$5:$AQ$29,MATCH($B90,Demographics!$L$5:$L$29,0),MATCH(E$79,Demographics!$M$4:$AQ$4,0))</f>
        <v>81534000</v>
      </c>
      <c r="F90" s="205">
        <f t="shared" si="10"/>
        <v>94012.437734648891</v>
      </c>
      <c r="G90" s="206">
        <f t="shared" si="12"/>
        <v>3.2899964373068746E-2</v>
      </c>
      <c r="H90" s="2" t="b">
        <f t="shared" si="13"/>
        <v>0</v>
      </c>
      <c r="I90" s="2" t="b">
        <f t="shared" si="13"/>
        <v>0</v>
      </c>
      <c r="J90" s="2" t="b">
        <f t="shared" si="14"/>
        <v>1</v>
      </c>
      <c r="K90" s="2" t="b">
        <f t="shared" si="15"/>
        <v>0</v>
      </c>
      <c r="L90" s="206">
        <f t="shared" si="16"/>
        <v>6.6490431208986109E-2</v>
      </c>
      <c r="M90" s="119">
        <f t="shared" si="17"/>
        <v>0.7767317771097858</v>
      </c>
      <c r="N90" s="119">
        <f>CE125/GDP_input!$AG$35</f>
        <v>0.90440699569468652</v>
      </c>
      <c r="O90" s="224">
        <f t="shared" si="18"/>
        <v>0.72468217311074712</v>
      </c>
      <c r="P90" s="224">
        <f t="shared" si="19"/>
        <v>0.7767317771097858</v>
      </c>
      <c r="Q90" s="224">
        <f>$D$77*INDEX(GSDP_Adj[Multiplier],MATCH(O90,GSDP_Adj[Per-cap GSDP ratio],1))</f>
        <v>6.6490431208986109E-2</v>
      </c>
      <c r="R90" s="224">
        <f>Q90*INDEX(GSDP_Adj[Multiplier],MATCH(P90,GSDP_Adj[Per-cap GSDP ratio],1))</f>
        <v>6.6490431208986109E-2</v>
      </c>
      <c r="S90" s="224">
        <f t="shared" si="20"/>
        <v>7.294504555702308E-2</v>
      </c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8"/>
      <c r="AQ90" s="19"/>
      <c r="AS90" s="19"/>
      <c r="AU90" s="19"/>
      <c r="AW90" s="19"/>
      <c r="AY90" s="19"/>
      <c r="BA90" s="19"/>
      <c r="BC90" s="19"/>
      <c r="BE90" s="19"/>
      <c r="BG90" s="19"/>
      <c r="BI90" s="19"/>
    </row>
    <row r="91" spans="2:61" x14ac:dyDescent="0.35">
      <c r="B91" s="7" t="s">
        <v>4</v>
      </c>
      <c r="C91" s="2">
        <f>INDEX(Demographics!$M$5:$AQ$29,MATCH($B91,Demographics!$L$5:$L$29,0),MATCH(C$79,Demographics!$M$4:$AQ$4,0))</f>
        <v>208221000</v>
      </c>
      <c r="D91" s="205">
        <f t="shared" si="11"/>
        <v>38520.115166097552</v>
      </c>
      <c r="E91" s="2">
        <f>INDEX(Demographics!$M$5:$AQ$29,MATCH($B91,Demographics!$L$5:$L$29,0),MATCH(E$79,Demographics!$M$4:$AQ$4,0))</f>
        <v>237082000</v>
      </c>
      <c r="F91" s="205">
        <f t="shared" si="10"/>
        <v>54025.620033544452</v>
      </c>
      <c r="G91" s="206">
        <f t="shared" si="12"/>
        <v>3.4406446159021664E-2</v>
      </c>
      <c r="H91" s="2" t="b">
        <f t="shared" si="13"/>
        <v>0</v>
      </c>
      <c r="I91" s="2" t="b">
        <f t="shared" si="13"/>
        <v>0</v>
      </c>
      <c r="J91" s="2" t="b">
        <f t="shared" si="14"/>
        <v>1</v>
      </c>
      <c r="K91" s="2" t="b">
        <f t="shared" si="15"/>
        <v>0</v>
      </c>
      <c r="L91" s="206">
        <f t="shared" si="16"/>
        <v>7.2535015864348476E-2</v>
      </c>
      <c r="M91" s="119">
        <f t="shared" si="17"/>
        <v>0.44636025689021291</v>
      </c>
      <c r="N91" s="119">
        <f>CE126/GDP_input!$AG$35</f>
        <v>0.57214372771693067</v>
      </c>
      <c r="O91" s="224">
        <f t="shared" si="18"/>
        <v>0.75786520279480907</v>
      </c>
      <c r="P91" s="224">
        <f t="shared" si="19"/>
        <v>0.44636025689021291</v>
      </c>
      <c r="Q91" s="224">
        <f>$D$77*INDEX(GSDP_Adj[Multiplier],MATCH(O91,GSDP_Adj[Per-cap GSDP ratio],1))</f>
        <v>6.0445846553623728E-2</v>
      </c>
      <c r="R91" s="224">
        <f>Q91*INDEX(GSDP_Adj[Multiplier],MATCH(P91,GSDP_Adj[Per-cap GSDP ratio],1))</f>
        <v>7.2535015864348476E-2</v>
      </c>
      <c r="S91" s="224">
        <f t="shared" si="20"/>
        <v>7.1438563771070163E-2</v>
      </c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8"/>
      <c r="AQ91" s="19"/>
      <c r="AS91" s="19"/>
      <c r="AU91" s="19"/>
      <c r="AW91" s="19"/>
      <c r="AY91" s="19"/>
      <c r="BA91" s="19"/>
      <c r="BC91" s="19"/>
      <c r="BE91" s="19"/>
      <c r="BG91" s="19"/>
      <c r="BI91" s="19"/>
    </row>
    <row r="92" spans="2:61" x14ac:dyDescent="0.35">
      <c r="B92" s="7" t="s">
        <v>3</v>
      </c>
      <c r="C92" s="2">
        <f>INDEX(Demographics!$M$5:$AQ$29,MATCH($B92,Demographics!$L$5:$L$29,0),MATCH(C$79,Demographics!$M$4:$AQ$4,0))</f>
        <v>10432000</v>
      </c>
      <c r="D92" s="205">
        <f t="shared" si="11"/>
        <v>128625.73811349693</v>
      </c>
      <c r="E92" s="2">
        <f>INDEX(Demographics!$M$5:$AQ$29,MATCH($B92,Demographics!$L$5:$L$29,0),MATCH(E$79,Demographics!$M$4:$AQ$4,0))</f>
        <v>11706000</v>
      </c>
      <c r="F92" s="205">
        <f t="shared" si="10"/>
        <v>178221.65210416968</v>
      </c>
      <c r="G92" s="206">
        <f t="shared" si="12"/>
        <v>3.3149710951960065E-2</v>
      </c>
      <c r="H92" s="2" t="b">
        <f t="shared" si="13"/>
        <v>1</v>
      </c>
      <c r="I92" s="2" t="b">
        <f t="shared" si="13"/>
        <v>0</v>
      </c>
      <c r="J92" s="2" t="b">
        <f t="shared" si="14"/>
        <v>0</v>
      </c>
      <c r="K92" s="2" t="b">
        <f t="shared" si="15"/>
        <v>0</v>
      </c>
      <c r="L92" s="206">
        <f t="shared" si="16"/>
        <v>5.9841388088087498E-2</v>
      </c>
      <c r="M92" s="119">
        <f t="shared" si="17"/>
        <v>1.4724692167757105</v>
      </c>
      <c r="N92" s="119">
        <f>CE127/GDP_input!$AG$35</f>
        <v>1.5415782295672107</v>
      </c>
      <c r="O92" s="224">
        <f t="shared" si="18"/>
        <v>0.73018330045136171</v>
      </c>
      <c r="P92" s="224">
        <f t="shared" si="19"/>
        <v>1.4724692167757105</v>
      </c>
      <c r="Q92" s="224">
        <f>$D$77*INDEX(GSDP_Adj[Multiplier],MATCH(O92,GSDP_Adj[Per-cap GSDP ratio],1))</f>
        <v>6.6490431208986109E-2</v>
      </c>
      <c r="R92" s="224">
        <f>Q92*INDEX(GSDP_Adj[Multiplier],MATCH(P92,GSDP_Adj[Per-cap GSDP ratio],1))</f>
        <v>5.9841388088087498E-2</v>
      </c>
      <c r="S92" s="224">
        <f t="shared" si="20"/>
        <v>6.0445846553623728E-2</v>
      </c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8"/>
      <c r="AQ92" s="19"/>
      <c r="AS92" s="19"/>
      <c r="AU92" s="19"/>
      <c r="AW92" s="19"/>
      <c r="AY92" s="19"/>
      <c r="BA92" s="19"/>
      <c r="BC92" s="19"/>
      <c r="BE92" s="19"/>
      <c r="BG92" s="19"/>
      <c r="BI92" s="19"/>
    </row>
    <row r="93" spans="2:61" x14ac:dyDescent="0.35">
      <c r="B93" s="7" t="s">
        <v>12</v>
      </c>
      <c r="C93" s="2">
        <f>INDEX(Demographics!$M$5:$AQ$29,MATCH($B93,Demographics!$L$5:$L$29,0),MATCH(C$79,Demographics!$M$4:$AQ$4,0))</f>
        <v>17764000</v>
      </c>
      <c r="D93" s="205">
        <f t="shared" si="11"/>
        <v>221182.38009457328</v>
      </c>
      <c r="E93" s="2">
        <f>INDEX(Demographics!$M$5:$AQ$29,MATCH($B93,Demographics!$L$5:$L$29,0),MATCH(E$79,Demographics!$M$4:$AQ$4,0))</f>
        <v>21588000</v>
      </c>
      <c r="F93" s="205">
        <f t="shared" si="10"/>
        <v>311596.41254577634</v>
      </c>
      <c r="G93" s="206">
        <f t="shared" si="12"/>
        <v>3.4866175210143124E-2</v>
      </c>
      <c r="H93" s="2" t="b">
        <f t="shared" si="13"/>
        <v>1</v>
      </c>
      <c r="I93" s="2" t="b">
        <f t="shared" si="13"/>
        <v>0</v>
      </c>
      <c r="J93" s="2" t="b">
        <f t="shared" si="14"/>
        <v>0</v>
      </c>
      <c r="K93" s="2" t="b">
        <f t="shared" si="15"/>
        <v>0</v>
      </c>
      <c r="L93" s="206">
        <f t="shared" si="16"/>
        <v>4.2312092587536605E-2</v>
      </c>
      <c r="M93" s="119">
        <f t="shared" si="17"/>
        <v>2.5744129297108338</v>
      </c>
      <c r="N93" s="119">
        <f>CE128/GDP_input!$AG$35</f>
        <v>2.0298543240212283</v>
      </c>
      <c r="O93" s="224">
        <f t="shared" si="18"/>
        <v>0.7679915799553132</v>
      </c>
      <c r="P93" s="224">
        <f t="shared" si="19"/>
        <v>2.5744129297108338</v>
      </c>
      <c r="Q93" s="224">
        <f>$D$77*INDEX(GSDP_Adj[Multiplier],MATCH(O93,GSDP_Adj[Per-cap GSDP ratio],1))</f>
        <v>6.0445846553623728E-2</v>
      </c>
      <c r="R93" s="224">
        <f>Q93*INDEX(GSDP_Adj[Multiplier],MATCH(P93,GSDP_Adj[Per-cap GSDP ratio],1))</f>
        <v>4.2312092587536605E-2</v>
      </c>
      <c r="S93" s="224">
        <f t="shared" si="20"/>
        <v>6.0445846553623728E-2</v>
      </c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8"/>
      <c r="AQ93" s="19"/>
      <c r="AS93" s="19"/>
      <c r="AU93" s="19"/>
      <c r="AW93" s="19"/>
      <c r="AY93" s="19"/>
      <c r="BA93" s="19"/>
      <c r="BC93" s="19"/>
      <c r="BE93" s="19"/>
      <c r="BG93" s="19"/>
      <c r="BI93" s="19"/>
    </row>
    <row r="94" spans="2:61" x14ac:dyDescent="0.35">
      <c r="B94" s="7" t="s">
        <v>17</v>
      </c>
      <c r="C94" s="2">
        <f>INDEX(Demographics!$M$5:$AQ$29,MATCH($B94,Demographics!$L$5:$L$29,0),MATCH(C$79,Demographics!$M$4:$AQ$4,0))</f>
        <v>50504000</v>
      </c>
      <c r="D94" s="205">
        <f t="shared" si="11"/>
        <v>80610.397196261678</v>
      </c>
      <c r="E94" s="2">
        <f>INDEX(Demographics!$M$5:$AQ$29,MATCH($B94,Demographics!$L$5:$L$29,0),MATCH(E$79,Demographics!$M$4:$AQ$4,0))</f>
        <v>53263000</v>
      </c>
      <c r="F94" s="205">
        <f t="shared" si="10"/>
        <v>150179.3055782507</v>
      </c>
      <c r="G94" s="206">
        <f t="shared" si="12"/>
        <v>6.4196688242929012E-2</v>
      </c>
      <c r="H94" s="2" t="b">
        <f t="shared" si="13"/>
        <v>1</v>
      </c>
      <c r="I94" s="2" t="b">
        <f t="shared" si="13"/>
        <v>1</v>
      </c>
      <c r="J94" s="2" t="b">
        <f t="shared" si="14"/>
        <v>0</v>
      </c>
      <c r="K94" s="2" t="b">
        <f t="shared" si="15"/>
        <v>1</v>
      </c>
      <c r="L94" s="206">
        <f t="shared" si="16"/>
        <v>5.4401261898261354E-2</v>
      </c>
      <c r="M94" s="119">
        <f t="shared" si="17"/>
        <v>1.2407830465597689</v>
      </c>
      <c r="N94" s="119">
        <f>CE129/GDP_input!$AG$35</f>
        <v>1.1902026292060075</v>
      </c>
      <c r="O94" s="224">
        <f t="shared" si="18"/>
        <v>1.4140500279836499</v>
      </c>
      <c r="P94" s="224">
        <f t="shared" si="19"/>
        <v>1.2407830465597689</v>
      </c>
      <c r="Q94" s="224">
        <f>$D$77*INDEX(GSDP_Adj[Multiplier],MATCH(O94,GSDP_Adj[Per-cap GSDP ratio],1))</f>
        <v>5.4401261898261354E-2</v>
      </c>
      <c r="R94" s="224">
        <f>Q94*INDEX(GSDP_Adj[Multiplier],MATCH(P94,GSDP_Adj[Per-cap GSDP ratio],1))</f>
        <v>5.4401261898261354E-2</v>
      </c>
      <c r="S94" s="224">
        <f t="shared" si="20"/>
        <v>4.1648321687162815E-2</v>
      </c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8"/>
      <c r="AQ94" s="19"/>
      <c r="AS94" s="19"/>
      <c r="AU94" s="19"/>
      <c r="AW94" s="19"/>
      <c r="AY94" s="19"/>
      <c r="BA94" s="19"/>
      <c r="BC94" s="19"/>
      <c r="BE94" s="19"/>
      <c r="BG94" s="19"/>
      <c r="BI94" s="19"/>
    </row>
    <row r="95" spans="2:61" x14ac:dyDescent="0.35">
      <c r="B95" s="7" t="s">
        <v>18</v>
      </c>
      <c r="C95" s="2">
        <f>INDEX(Demographics!$M$5:$AQ$29,MATCH($B95,Demographics!$L$5:$L$29,0),MATCH(C$79,Demographics!$M$4:$AQ$4,0))</f>
        <v>62714000</v>
      </c>
      <c r="D95" s="205">
        <f t="shared" si="11"/>
        <v>113421.69690978091</v>
      </c>
      <c r="E95" s="2">
        <f>INDEX(Demographics!$M$5:$AQ$29,MATCH($B95,Demographics!$L$5:$L$29,0),MATCH(E$79,Demographics!$M$4:$AQ$4,0))</f>
        <v>67939000</v>
      </c>
      <c r="F95" s="205">
        <f t="shared" si="10"/>
        <v>204799.80335754703</v>
      </c>
      <c r="G95" s="206">
        <f t="shared" si="12"/>
        <v>6.0872860870068823E-2</v>
      </c>
      <c r="H95" s="2" t="b">
        <f t="shared" si="13"/>
        <v>1</v>
      </c>
      <c r="I95" s="2" t="b">
        <f t="shared" si="13"/>
        <v>1</v>
      </c>
      <c r="J95" s="2" t="b">
        <f t="shared" si="14"/>
        <v>0</v>
      </c>
      <c r="K95" s="2" t="b">
        <f t="shared" si="15"/>
        <v>1</v>
      </c>
      <c r="L95" s="206">
        <f t="shared" si="16"/>
        <v>4.8961135708435216E-2</v>
      </c>
      <c r="M95" s="119">
        <f t="shared" si="17"/>
        <v>1.6920581898177314</v>
      </c>
      <c r="N95" s="119">
        <f>CE130/GDP_input!$AG$35</f>
        <v>1.4864473174997572</v>
      </c>
      <c r="O95" s="224">
        <f t="shared" si="18"/>
        <v>1.3408366221484438</v>
      </c>
      <c r="P95" s="224">
        <f t="shared" si="19"/>
        <v>1.6920581898177314</v>
      </c>
      <c r="Q95" s="224">
        <f>$D$77*INDEX(GSDP_Adj[Multiplier],MATCH(O95,GSDP_Adj[Per-cap GSDP ratio],1))</f>
        <v>5.4401261898261354E-2</v>
      </c>
      <c r="R95" s="224">
        <f>Q95*INDEX(GSDP_Adj[Multiplier],MATCH(P95,GSDP_Adj[Per-cap GSDP ratio],1))</f>
        <v>4.8961135708435216E-2</v>
      </c>
      <c r="S95" s="224">
        <f t="shared" si="20"/>
        <v>4.4972149060023003E-2</v>
      </c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8"/>
      <c r="AQ95" s="19"/>
      <c r="AS95" s="19"/>
      <c r="AU95" s="19"/>
      <c r="AW95" s="19"/>
      <c r="AY95" s="19"/>
      <c r="BA95" s="19"/>
      <c r="BC95" s="19"/>
      <c r="BE95" s="19"/>
      <c r="BG95" s="19"/>
      <c r="BI95" s="19"/>
    </row>
    <row r="96" spans="2:61" x14ac:dyDescent="0.35">
      <c r="B96" s="7" t="s">
        <v>19</v>
      </c>
      <c r="C96" s="2">
        <f>INDEX(Demographics!$M$5:$AQ$29,MATCH($B96,Demographics!$L$5:$L$29,0),MATCH(C$79,Demographics!$M$4:$AQ$4,0))</f>
        <v>34012000</v>
      </c>
      <c r="D96" s="205">
        <f t="shared" si="11"/>
        <v>118423.30059978832</v>
      </c>
      <c r="E96" s="2">
        <f>INDEX(Demographics!$M$5:$AQ$29,MATCH($B96,Demographics!$L$5:$L$29,0),MATCH(E$79,Demographics!$M$4:$AQ$4,0))</f>
        <v>35860000</v>
      </c>
      <c r="F96" s="205">
        <f t="shared" si="10"/>
        <v>168668.28308454825</v>
      </c>
      <c r="G96" s="206">
        <f t="shared" si="12"/>
        <v>3.5999691998410022E-2</v>
      </c>
      <c r="H96" s="2" t="b">
        <f t="shared" si="13"/>
        <v>1</v>
      </c>
      <c r="I96" s="2" t="b">
        <f t="shared" si="13"/>
        <v>0</v>
      </c>
      <c r="J96" s="2" t="b">
        <f t="shared" si="14"/>
        <v>0</v>
      </c>
      <c r="K96" s="2" t="b">
        <f t="shared" si="15"/>
        <v>0</v>
      </c>
      <c r="L96" s="206">
        <f t="shared" si="16"/>
        <v>5.4401261898261354E-2</v>
      </c>
      <c r="M96" s="119">
        <f t="shared" si="17"/>
        <v>1.3935391786360731</v>
      </c>
      <c r="N96" s="119">
        <f>CE131/GDP_input!$AG$35</f>
        <v>1.3367316703052163</v>
      </c>
      <c r="O96" s="224">
        <f t="shared" si="18"/>
        <v>0.79295937019557194</v>
      </c>
      <c r="P96" s="224">
        <f t="shared" si="19"/>
        <v>1.3935391786360731</v>
      </c>
      <c r="Q96" s="224">
        <f>$D$77*INDEX(GSDP_Adj[Multiplier],MATCH(O96,GSDP_Adj[Per-cap GSDP ratio],1))</f>
        <v>6.0445846553623728E-2</v>
      </c>
      <c r="R96" s="224">
        <f>Q96*INDEX(GSDP_Adj[Multiplier],MATCH(P96,GSDP_Adj[Per-cap GSDP ratio],1))</f>
        <v>5.4401261898261354E-2</v>
      </c>
      <c r="S96" s="224">
        <f t="shared" si="20"/>
        <v>6.0445846553623728E-2</v>
      </c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8"/>
      <c r="AQ96" s="19"/>
      <c r="AS96" s="19"/>
      <c r="AU96" s="19"/>
      <c r="AW96" s="19"/>
      <c r="AY96" s="19"/>
      <c r="BA96" s="19"/>
      <c r="BC96" s="19"/>
      <c r="BE96" s="19"/>
      <c r="BG96" s="19"/>
      <c r="BI96" s="19"/>
    </row>
    <row r="97" spans="2:61" x14ac:dyDescent="0.35">
      <c r="B97" s="7" t="s">
        <v>20</v>
      </c>
      <c r="C97" s="2">
        <f>INDEX(Demographics!$M$5:$AQ$29,MATCH($B97,Demographics!$L$5:$L$29,0),MATCH(C$79,Demographics!$M$4:$AQ$4,0))</f>
        <v>74761000</v>
      </c>
      <c r="D97" s="205">
        <f t="shared" si="11"/>
        <v>116524.10080121989</v>
      </c>
      <c r="E97" s="2">
        <f>INDEX(Demographics!$M$5:$AQ$29,MATCH($B97,Demographics!$L$5:$L$29,0),MATCH(E$79,Demographics!$M$4:$AQ$4,0))</f>
        <v>78660000</v>
      </c>
      <c r="F97" s="205">
        <f t="shared" si="10"/>
        <v>198861.08081026023</v>
      </c>
      <c r="G97" s="206">
        <f t="shared" si="12"/>
        <v>5.4905128099870693E-2</v>
      </c>
      <c r="H97" s="2" t="b">
        <f t="shared" si="13"/>
        <v>1</v>
      </c>
      <c r="I97" s="2" t="b">
        <f t="shared" si="13"/>
        <v>1</v>
      </c>
      <c r="J97" s="2" t="b">
        <f t="shared" si="14"/>
        <v>0</v>
      </c>
      <c r="K97" s="2" t="b">
        <f t="shared" si="15"/>
        <v>1</v>
      </c>
      <c r="L97" s="206">
        <f t="shared" si="16"/>
        <v>5.4401261898261354E-2</v>
      </c>
      <c r="M97" s="119">
        <f t="shared" si="17"/>
        <v>1.6429923999172962</v>
      </c>
      <c r="N97" s="119">
        <f>CE132/GDP_input!$AG$35</f>
        <v>1.5760159518369583</v>
      </c>
      <c r="O97" s="224">
        <f t="shared" si="18"/>
        <v>1.2093863414304646</v>
      </c>
      <c r="P97" s="224">
        <f t="shared" si="19"/>
        <v>1.6429923999172962</v>
      </c>
      <c r="Q97" s="224">
        <f>$D$77*INDEX(GSDP_Adj[Multiplier],MATCH(O97,GSDP_Adj[Per-cap GSDP ratio],1))</f>
        <v>6.0445846553623728E-2</v>
      </c>
      <c r="R97" s="224">
        <f>Q97*INDEX(GSDP_Adj[Multiplier],MATCH(P97,GSDP_Adj[Per-cap GSDP ratio],1))</f>
        <v>5.4401261898261354E-2</v>
      </c>
      <c r="S97" s="224">
        <f t="shared" si="20"/>
        <v>5.0939881830221134E-2</v>
      </c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8"/>
      <c r="AQ97" s="19"/>
      <c r="AS97" s="19"/>
      <c r="AU97" s="19"/>
      <c r="AW97" s="19"/>
      <c r="AY97" s="19"/>
      <c r="BA97" s="19"/>
      <c r="BC97" s="19"/>
      <c r="BE97" s="19"/>
      <c r="BG97" s="19"/>
      <c r="BI97" s="19"/>
    </row>
    <row r="98" spans="2:61" x14ac:dyDescent="0.35">
      <c r="B98" s="7" t="s">
        <v>21</v>
      </c>
      <c r="C98" s="2">
        <f>INDEX(Demographics!$M$5:$AQ$29,MATCH($B98,Demographics!$L$5:$L$29,0),MATCH(C$79,Demographics!$M$4:$AQ$4,0))</f>
        <v>35733000</v>
      </c>
      <c r="D98" s="205">
        <f t="shared" si="11"/>
        <v>109130.71390591332</v>
      </c>
      <c r="E98" s="2">
        <f>INDEX(Demographics!$M$5:$AQ$29,MATCH($B98,Demographics!$L$5:$L$29,0),MATCH(E$79,Demographics!$M$4:$AQ$4,0))</f>
        <v>38181000</v>
      </c>
      <c r="F98" s="205">
        <f t="shared" si="10"/>
        <v>194493.3199470159</v>
      </c>
      <c r="G98" s="206">
        <f t="shared" si="12"/>
        <v>5.9487334448673268E-2</v>
      </c>
      <c r="H98" s="2" t="b">
        <f t="shared" si="13"/>
        <v>1</v>
      </c>
      <c r="I98" s="2" t="b">
        <f t="shared" si="13"/>
        <v>1</v>
      </c>
      <c r="J98" s="2" t="b">
        <f t="shared" si="14"/>
        <v>0</v>
      </c>
      <c r="K98" s="2" t="b">
        <f t="shared" si="15"/>
        <v>1</v>
      </c>
      <c r="L98" s="206">
        <f t="shared" si="16"/>
        <v>4.8961135708435216E-2</v>
      </c>
      <c r="M98" s="119">
        <f t="shared" si="17"/>
        <v>1.6069059124370553</v>
      </c>
      <c r="N98" s="119">
        <f>CE133/GDP_input!$AG$35</f>
        <v>1.4116423403109204</v>
      </c>
      <c r="O98" s="224">
        <f t="shared" si="18"/>
        <v>1.3103178566393481</v>
      </c>
      <c r="P98" s="224">
        <f t="shared" si="19"/>
        <v>1.6069059124370553</v>
      </c>
      <c r="Q98" s="224">
        <f>$D$77*INDEX(GSDP_Adj[Multiplier],MATCH(O98,GSDP_Adj[Per-cap GSDP ratio],1))</f>
        <v>5.4401261898261354E-2</v>
      </c>
      <c r="R98" s="224">
        <f>Q98*INDEX(GSDP_Adj[Multiplier],MATCH(P98,GSDP_Adj[Per-cap GSDP ratio],1))</f>
        <v>4.8961135708435216E-2</v>
      </c>
      <c r="S98" s="224">
        <f t="shared" si="20"/>
        <v>4.6357675481418559E-2</v>
      </c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8"/>
      <c r="AQ98" s="19"/>
      <c r="AS98" s="19"/>
      <c r="AU98" s="19"/>
      <c r="AW98" s="19"/>
      <c r="AY98" s="19"/>
      <c r="BA98" s="19"/>
      <c r="BC98" s="19"/>
      <c r="BE98" s="19"/>
      <c r="BG98" s="19"/>
      <c r="BI98" s="19"/>
    </row>
    <row r="99" spans="2:61" x14ac:dyDescent="0.35">
      <c r="B99" s="7" t="s">
        <v>15</v>
      </c>
      <c r="C99" s="2">
        <f>INDEX(Demographics!$M$5:$AQ$29,MATCH($B99,Demographics!$L$5:$L$29,0),MATCH(C$79,Demographics!$M$4:$AQ$4,0))</f>
        <v>26592000</v>
      </c>
      <c r="D99" s="205">
        <f t="shared" si="11"/>
        <v>68659.540463297235</v>
      </c>
      <c r="E99" s="2">
        <f>INDEX(Demographics!$M$5:$AQ$29,MATCH($B99,Demographics!$L$5:$L$29,0),MATCH(E$79,Demographics!$M$4:$AQ$4,0))</f>
        <v>30380000</v>
      </c>
      <c r="F99" s="205">
        <f t="shared" si="10"/>
        <v>94497.303635075383</v>
      </c>
      <c r="G99" s="206">
        <f t="shared" si="12"/>
        <v>3.2456713089336953E-2</v>
      </c>
      <c r="H99" s="2" t="b">
        <f t="shared" si="13"/>
        <v>0</v>
      </c>
      <c r="I99" s="2" t="b">
        <f t="shared" si="13"/>
        <v>0</v>
      </c>
      <c r="J99" s="2" t="b">
        <f t="shared" si="14"/>
        <v>1</v>
      </c>
      <c r="K99" s="2" t="b">
        <f t="shared" si="15"/>
        <v>0</v>
      </c>
      <c r="L99" s="206">
        <f t="shared" si="16"/>
        <v>6.6490431208986109E-2</v>
      </c>
      <c r="M99" s="119">
        <f t="shared" si="17"/>
        <v>0.78073774442191091</v>
      </c>
      <c r="N99" s="119">
        <f>CE134/GDP_input!$AG$35</f>
        <v>0.90907144353676128</v>
      </c>
      <c r="O99" s="224">
        <f t="shared" si="18"/>
        <v>0.71491874905695618</v>
      </c>
      <c r="P99" s="224">
        <f t="shared" si="19"/>
        <v>0.78073774442191091</v>
      </c>
      <c r="Q99" s="224">
        <f>$D$77*INDEX(GSDP_Adj[Multiplier],MATCH(O99,GSDP_Adj[Per-cap GSDP ratio],1))</f>
        <v>6.6490431208986109E-2</v>
      </c>
      <c r="R99" s="224">
        <f>Q99*INDEX(GSDP_Adj[Multiplier],MATCH(P99,GSDP_Adj[Per-cap GSDP ratio],1))</f>
        <v>6.6490431208986109E-2</v>
      </c>
      <c r="S99" s="224">
        <f t="shared" si="20"/>
        <v>7.3388296840754874E-2</v>
      </c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8"/>
      <c r="AQ99" s="19"/>
      <c r="AS99" s="19"/>
      <c r="AU99" s="19"/>
      <c r="AW99" s="19"/>
      <c r="AY99" s="19"/>
      <c r="BA99" s="19"/>
      <c r="BC99" s="19"/>
      <c r="BE99" s="19"/>
      <c r="BG99" s="19"/>
      <c r="BI99" s="19"/>
    </row>
    <row r="100" spans="2:61" x14ac:dyDescent="0.35">
      <c r="B100" s="7" t="s">
        <v>16</v>
      </c>
      <c r="C100" s="2">
        <f>INDEX(Demographics!$M$5:$AQ$29,MATCH($B100,Demographics!$L$5:$L$29,0),MATCH(C$79,Demographics!$M$4:$AQ$4,0))</f>
        <v>1486000</v>
      </c>
      <c r="D100" s="205">
        <f t="shared" si="11"/>
        <v>212439.16554508748</v>
      </c>
      <c r="E100" s="2">
        <f>INDEX(Demographics!$M$5:$AQ$29,MATCH($B100,Demographics!$L$5:$L$29,0),MATCH(E$79,Demographics!$M$4:$AQ$4,0))</f>
        <v>1579000</v>
      </c>
      <c r="F100" s="205">
        <f t="shared" si="10"/>
        <v>377119.99070168001</v>
      </c>
      <c r="G100" s="206">
        <f t="shared" si="12"/>
        <v>5.9069587137430934E-2</v>
      </c>
      <c r="H100" s="2" t="b">
        <f t="shared" si="13"/>
        <v>1</v>
      </c>
      <c r="I100" s="2" t="b">
        <f t="shared" si="13"/>
        <v>1</v>
      </c>
      <c r="J100" s="2" t="b">
        <f t="shared" si="14"/>
        <v>0</v>
      </c>
      <c r="K100" s="2" t="b">
        <f t="shared" si="15"/>
        <v>1</v>
      </c>
      <c r="L100" s="206">
        <f t="shared" si="16"/>
        <v>3.8080883328782948E-2</v>
      </c>
      <c r="M100" s="119">
        <f t="shared" si="17"/>
        <v>3.1157694409341312</v>
      </c>
      <c r="N100" s="119">
        <f>CE135/GDP_input!$AG$35</f>
        <v>2.2925566008386675</v>
      </c>
      <c r="O100" s="224">
        <f t="shared" si="18"/>
        <v>1.3011162044463724</v>
      </c>
      <c r="P100" s="224">
        <f t="shared" si="19"/>
        <v>3.1157694409341312</v>
      </c>
      <c r="Q100" s="224">
        <f>$D$77*INDEX(GSDP_Adj[Multiplier],MATCH(O100,GSDP_Adj[Per-cap GSDP ratio],1))</f>
        <v>5.4401261898261354E-2</v>
      </c>
      <c r="R100" s="224">
        <f>Q100*INDEX(GSDP_Adj[Multiplier],MATCH(P100,GSDP_Adj[Per-cap GSDP ratio],1))</f>
        <v>3.8080883328782948E-2</v>
      </c>
      <c r="S100" s="224">
        <f t="shared" si="20"/>
        <v>4.6775422792660892E-2</v>
      </c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8"/>
      <c r="AQ100" s="19"/>
      <c r="AS100" s="19"/>
      <c r="AU100" s="19"/>
      <c r="AW100" s="19"/>
      <c r="AY100" s="19"/>
      <c r="BA100" s="19"/>
      <c r="BC100" s="19"/>
      <c r="BE100" s="19"/>
      <c r="BG100" s="19"/>
      <c r="BI100" s="19"/>
    </row>
    <row r="101" spans="2:61" x14ac:dyDescent="0.35">
      <c r="B101" s="7" t="s">
        <v>9</v>
      </c>
      <c r="C101" s="2">
        <f>INDEX(Demographics!$M$5:$AQ$29,MATCH($B101,Demographics!$L$5:$L$29,0),MATCH(C$79,Demographics!$M$4:$AQ$4,0))</f>
        <v>63565000</v>
      </c>
      <c r="D101" s="205">
        <f t="shared" si="11"/>
        <v>115517.00936049713</v>
      </c>
      <c r="E101" s="2">
        <f>INDEX(Demographics!$M$5:$AQ$29,MATCH($B101,Demographics!$L$5:$L$29,0),MATCH(E$79,Demographics!$M$4:$AQ$4,0))</f>
        <v>73326000</v>
      </c>
      <c r="F101" s="205">
        <f t="shared" si="10"/>
        <v>210395.19130851029</v>
      </c>
      <c r="G101" s="206">
        <f t="shared" si="12"/>
        <v>6.179087149202811E-2</v>
      </c>
      <c r="H101" s="2" t="b">
        <f t="shared" si="13"/>
        <v>1</v>
      </c>
      <c r="I101" s="2" t="b">
        <f t="shared" si="13"/>
        <v>1</v>
      </c>
      <c r="J101" s="2" t="b">
        <f t="shared" si="14"/>
        <v>0</v>
      </c>
      <c r="K101" s="2" t="b">
        <f t="shared" si="15"/>
        <v>1</v>
      </c>
      <c r="L101" s="206">
        <f t="shared" si="16"/>
        <v>4.8961135708435216E-2</v>
      </c>
      <c r="M101" s="119">
        <f t="shared" si="17"/>
        <v>1.7382873455709023</v>
      </c>
      <c r="N101" s="119">
        <f>CE136/GDP_input!$AG$35</f>
        <v>1.5270589258788889</v>
      </c>
      <c r="O101" s="224">
        <f t="shared" si="18"/>
        <v>1.3610574930562791</v>
      </c>
      <c r="P101" s="224">
        <f t="shared" si="19"/>
        <v>1.7382873455709023</v>
      </c>
      <c r="Q101" s="224">
        <f>$D$77*INDEX(GSDP_Adj[Multiplier],MATCH(O101,GSDP_Adj[Per-cap GSDP ratio],1))</f>
        <v>5.4401261898261354E-2</v>
      </c>
      <c r="R101" s="224">
        <f>Q101*INDEX(GSDP_Adj[Multiplier],MATCH(P101,GSDP_Adj[Per-cap GSDP ratio],1))</f>
        <v>4.8961135708435216E-2</v>
      </c>
      <c r="S101" s="224">
        <f t="shared" si="20"/>
        <v>4.4054138438063717E-2</v>
      </c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8"/>
      <c r="AQ101" s="19"/>
      <c r="AS101" s="19"/>
      <c r="AU101" s="19"/>
      <c r="AW101" s="19"/>
      <c r="AY101" s="19"/>
      <c r="BA101" s="19"/>
      <c r="BC101" s="19"/>
      <c r="BE101" s="19"/>
      <c r="BG101" s="19"/>
      <c r="BI101" s="19"/>
    </row>
    <row r="102" spans="2:61" x14ac:dyDescent="0.35">
      <c r="B102" s="7" t="s">
        <v>6</v>
      </c>
      <c r="C102" s="2">
        <f>INDEX(Demographics!$M$5:$AQ$29,MATCH($B102,Demographics!$L$5:$L$29,0),MATCH(C$79,Demographics!$M$4:$AQ$4,0))</f>
        <v>75819000</v>
      </c>
      <c r="D102" s="205">
        <f t="shared" si="11"/>
        <v>48158.6330603147</v>
      </c>
      <c r="E102" s="2">
        <f>INDEX(Demographics!$M$5:$AQ$29,MATCH($B102,Demographics!$L$5:$L$29,0),MATCH(E$79,Demographics!$M$4:$AQ$4,0))</f>
        <v>87180000</v>
      </c>
      <c r="F102" s="205">
        <f t="shared" si="10"/>
        <v>77689.423101040113</v>
      </c>
      <c r="G102" s="206">
        <f t="shared" si="12"/>
        <v>4.8983783827546423E-2</v>
      </c>
      <c r="H102" s="2" t="b">
        <f t="shared" si="13"/>
        <v>0</v>
      </c>
      <c r="I102" s="2" t="b">
        <f t="shared" si="13"/>
        <v>1</v>
      </c>
      <c r="J102" s="2" t="b">
        <f t="shared" si="14"/>
        <v>0</v>
      </c>
      <c r="K102" s="2" t="b">
        <f t="shared" si="15"/>
        <v>0</v>
      </c>
      <c r="L102" s="206">
        <f t="shared" si="16"/>
        <v>6.6490431208986109E-2</v>
      </c>
      <c r="M102" s="119">
        <f t="shared" si="17"/>
        <v>0.64187085370795383</v>
      </c>
      <c r="N102" s="119">
        <f>CE137/GDP_input!$AG$35</f>
        <v>0.74737831968981217</v>
      </c>
      <c r="O102" s="224">
        <f t="shared" si="18"/>
        <v>1.0789578526228163</v>
      </c>
      <c r="P102" s="224">
        <f t="shared" si="19"/>
        <v>0.64187085370795383</v>
      </c>
      <c r="Q102" s="224">
        <f>$D$77*INDEX(GSDP_Adj[Multiplier],MATCH(O102,GSDP_Adj[Per-cap GSDP ratio],1))</f>
        <v>6.0445846553623728E-2</v>
      </c>
      <c r="R102" s="224">
        <f>Q102*INDEX(GSDP_Adj[Multiplier],MATCH(P102,GSDP_Adj[Per-cap GSDP ratio],1))</f>
        <v>6.6490431208986109E-2</v>
      </c>
      <c r="S102" s="224">
        <f t="shared" si="20"/>
        <v>6.0445846553623728E-2</v>
      </c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8"/>
      <c r="AQ102" s="19"/>
      <c r="AS102" s="19"/>
      <c r="AU102" s="19"/>
      <c r="AW102" s="19"/>
      <c r="AY102" s="19"/>
      <c r="BA102" s="19"/>
      <c r="BC102" s="19"/>
      <c r="BE102" s="19"/>
      <c r="BG102" s="19"/>
      <c r="BI102" s="19"/>
    </row>
    <row r="103" spans="2:61" x14ac:dyDescent="0.35">
      <c r="B103" s="7" t="s">
        <v>5</v>
      </c>
      <c r="C103" s="2">
        <f>INDEX(Demographics!$M$5:$AQ$29,MATCH($B103,Demographics!$L$5:$L$29,0),MATCH(C$79,Demographics!$M$4:$AQ$4,0))</f>
        <v>115656000</v>
      </c>
      <c r="D103" s="205">
        <f t="shared" si="11"/>
        <v>125511.39932212768</v>
      </c>
      <c r="E103" s="2">
        <f>INDEX(Demographics!$M$5:$AQ$29,MATCH($B103,Demographics!$L$5:$L$29,0),MATCH(E$79,Demographics!$M$4:$AQ$4,0))</f>
        <v>126954000</v>
      </c>
      <c r="F103" s="205">
        <f t="shared" si="10"/>
        <v>175893.58199115159</v>
      </c>
      <c r="G103" s="206">
        <f t="shared" si="12"/>
        <v>3.4324190974546198E-2</v>
      </c>
      <c r="H103" s="2" t="b">
        <f t="shared" si="13"/>
        <v>1</v>
      </c>
      <c r="I103" s="2" t="b">
        <f t="shared" si="13"/>
        <v>0</v>
      </c>
      <c r="J103" s="2" t="b">
        <f t="shared" si="14"/>
        <v>0</v>
      </c>
      <c r="K103" s="2" t="b">
        <f t="shared" si="15"/>
        <v>0</v>
      </c>
      <c r="L103" s="206">
        <f t="shared" si="16"/>
        <v>5.4401261898261354E-2</v>
      </c>
      <c r="M103" s="119">
        <f t="shared" si="17"/>
        <v>1.4532346763287898</v>
      </c>
      <c r="N103" s="119">
        <f>CE138/GDP_input!$AG$35</f>
        <v>1.393993686015881</v>
      </c>
      <c r="O103" s="224">
        <f t="shared" si="18"/>
        <v>0.75605338120256138</v>
      </c>
      <c r="P103" s="224">
        <f t="shared" si="19"/>
        <v>1.4532346763287898</v>
      </c>
      <c r="Q103" s="224">
        <f>$D$77*INDEX(GSDP_Adj[Multiplier],MATCH(O103,GSDP_Adj[Per-cap GSDP ratio],1))</f>
        <v>6.0445846553623728E-2</v>
      </c>
      <c r="R103" s="224">
        <f>Q103*INDEX(GSDP_Adj[Multiplier],MATCH(P103,GSDP_Adj[Per-cap GSDP ratio],1))</f>
        <v>5.4401261898261354E-2</v>
      </c>
      <c r="S103" s="224">
        <f t="shared" si="20"/>
        <v>6.0445846553623728E-2</v>
      </c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8"/>
      <c r="AQ103" s="19"/>
      <c r="AS103" s="19"/>
      <c r="AU103" s="19"/>
      <c r="AW103" s="19"/>
      <c r="AY103" s="19"/>
      <c r="BA103" s="19"/>
      <c r="BC103" s="19"/>
      <c r="BE103" s="19"/>
      <c r="BG103" s="19"/>
      <c r="BI103" s="19"/>
    </row>
    <row r="104" spans="2:61" x14ac:dyDescent="0.35">
      <c r="B104" s="7" t="s">
        <v>26</v>
      </c>
      <c r="C104" s="2">
        <f>INDEX(Demographics!$M$5:$AQ$29,MATCH($B104,Demographics!$L$5:$L$29,0),MATCH(C$79,Demographics!$M$4:$AQ$4,0))</f>
        <v>14336000</v>
      </c>
      <c r="D104" s="205">
        <f t="shared" si="11"/>
        <v>64753.306361607145</v>
      </c>
      <c r="E104" s="2">
        <f>INDEX(Demographics!$M$5:$AQ$29,MATCH($B104,Demographics!$L$5:$L$29,0),MATCH(E$79,Demographics!$M$4:$AQ$4,0))</f>
        <v>15823000</v>
      </c>
      <c r="F104" s="205">
        <f t="shared" si="10"/>
        <v>106637.03411697068</v>
      </c>
      <c r="G104" s="206">
        <f t="shared" si="12"/>
        <v>5.1149797265939378E-2</v>
      </c>
      <c r="H104" s="2" t="b">
        <f t="shared" si="13"/>
        <v>0</v>
      </c>
      <c r="I104" s="2" t="b">
        <f t="shared" si="13"/>
        <v>1</v>
      </c>
      <c r="J104" s="2" t="b">
        <f t="shared" si="14"/>
        <v>0</v>
      </c>
      <c r="K104" s="2" t="b">
        <f t="shared" si="15"/>
        <v>0</v>
      </c>
      <c r="L104" s="206">
        <f t="shared" si="16"/>
        <v>6.0445846553623728E-2</v>
      </c>
      <c r="M104" s="119">
        <f t="shared" si="17"/>
        <v>0.88103632892889616</v>
      </c>
      <c r="N104" s="119">
        <f>CE139/GDP_input!$AG$35</f>
        <v>0.93137098537701957</v>
      </c>
      <c r="O104" s="224">
        <f t="shared" si="18"/>
        <v>1.1266682789236602</v>
      </c>
      <c r="P104" s="224">
        <f t="shared" si="19"/>
        <v>0.88103632892889616</v>
      </c>
      <c r="Q104" s="224">
        <f>$D$77*INDEX(GSDP_Adj[Multiplier],MATCH(O104,GSDP_Adj[Per-cap GSDP ratio],1))</f>
        <v>6.0445846553623728E-2</v>
      </c>
      <c r="R104" s="224">
        <f>Q104*INDEX(GSDP_Adj[Multiplier],MATCH(P104,GSDP_Adj[Per-cap GSDP ratio],1))</f>
        <v>6.0445846553623728E-2</v>
      </c>
      <c r="S104" s="224">
        <f t="shared" si="20"/>
        <v>6.0445846553623728E-2</v>
      </c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8"/>
      <c r="AQ104" s="19"/>
      <c r="AS104" s="19"/>
      <c r="AU104" s="19"/>
      <c r="AW104" s="19"/>
      <c r="AY104" s="19"/>
      <c r="BA104" s="19"/>
      <c r="BC104" s="19"/>
      <c r="BE104" s="19"/>
      <c r="BG104" s="19"/>
      <c r="BI104" s="19"/>
    </row>
    <row r="105" spans="2:61" x14ac:dyDescent="0.35">
      <c r="B105" s="7" t="s">
        <v>162</v>
      </c>
      <c r="C105" s="2">
        <f>INDEX(Demographics!$M$5:$AQ$29,MATCH($B105,Demographics!$L$5:$L$29,0),MATCH(C$79,Demographics!$M$4:$AQ$4,0))</f>
        <v>627000</v>
      </c>
      <c r="D105" s="205">
        <f t="shared" si="11"/>
        <v>193206.53907496014</v>
      </c>
      <c r="E105" s="2">
        <f>INDEX(Demographics!$M$5:$AQ$29,MATCH($B105,Demographics!$L$5:$L$29,0),MATCH(E$79,Demographics!$M$4:$AQ$4,0))</f>
        <v>692000</v>
      </c>
      <c r="F105" s="205">
        <f t="shared" si="10"/>
        <v>353749.21790173411</v>
      </c>
      <c r="G105" s="206">
        <f t="shared" si="12"/>
        <v>6.2349375012462405E-2</v>
      </c>
      <c r="H105" s="2" t="b">
        <f t="shared" si="13"/>
        <v>1</v>
      </c>
      <c r="I105" s="2" t="b">
        <f t="shared" si="13"/>
        <v>1</v>
      </c>
      <c r="J105" s="2" t="b">
        <f t="shared" si="14"/>
        <v>0</v>
      </c>
      <c r="K105" s="2" t="b">
        <f t="shared" si="15"/>
        <v>1</v>
      </c>
      <c r="L105" s="206">
        <f t="shared" si="16"/>
        <v>3.8080883328782948E-2</v>
      </c>
      <c r="M105" s="119">
        <f t="shared" si="17"/>
        <v>2.9226798633553908</v>
      </c>
      <c r="N105" s="119">
        <f>CE140/GDP_input!$AG$35</f>
        <v>2.1504829352408112</v>
      </c>
      <c r="O105" s="224">
        <f t="shared" si="18"/>
        <v>1.3733595594138233</v>
      </c>
      <c r="P105" s="224">
        <f t="shared" si="19"/>
        <v>2.9226798633553908</v>
      </c>
      <c r="Q105" s="224">
        <f>$D$77*INDEX(GSDP_Adj[Multiplier],MATCH(O105,GSDP_Adj[Per-cap GSDP ratio],1))</f>
        <v>5.4401261898261354E-2</v>
      </c>
      <c r="R105" s="224">
        <f>Q105*INDEX(GSDP_Adj[Multiplier],MATCH(P105,GSDP_Adj[Per-cap GSDP ratio],1))</f>
        <v>3.8080883328782948E-2</v>
      </c>
      <c r="S105" s="224">
        <f t="shared" si="20"/>
        <v>4.3495634917629422E-2</v>
      </c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8"/>
      <c r="AQ105" s="19"/>
      <c r="AS105" s="19"/>
      <c r="AU105" s="19"/>
      <c r="AW105" s="19"/>
      <c r="AY105" s="19"/>
      <c r="BA105" s="19"/>
      <c r="BC105" s="19"/>
      <c r="BE105" s="19"/>
      <c r="BG105" s="19"/>
      <c r="BI105" s="19"/>
    </row>
    <row r="106" spans="2:61" x14ac:dyDescent="0.35">
      <c r="B106" s="69" t="s">
        <v>200</v>
      </c>
      <c r="C106" s="2">
        <f>SUM(C81:C105)</f>
        <v>1251812000</v>
      </c>
      <c r="D106" s="205">
        <f>F37*10^7/C106</f>
        <v>77641.292941751643</v>
      </c>
      <c r="E106" s="2">
        <f>SUM(E81:E105)</f>
        <v>1395002000</v>
      </c>
      <c r="F106" s="205">
        <f>AB37*10^7/E106</f>
        <v>121035.91034278087</v>
      </c>
      <c r="G106" s="206">
        <f t="shared" si="12"/>
        <v>4.5399163376468099E-2</v>
      </c>
      <c r="L106" s="206"/>
      <c r="M106" s="211">
        <f>COUNTIF(M81:M105,"&lt;1")</f>
        <v>11</v>
      </c>
      <c r="N106" s="211">
        <f>COUNTIF(N81:N105,"&lt;1")</f>
        <v>11</v>
      </c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8"/>
      <c r="AQ106" s="19"/>
      <c r="AS106" s="19"/>
      <c r="AU106" s="19"/>
      <c r="AW106" s="19"/>
      <c r="AY106" s="19"/>
      <c r="BA106" s="19"/>
      <c r="BC106" s="19"/>
      <c r="BE106" s="19"/>
      <c r="BG106" s="19"/>
      <c r="BI106" s="19"/>
    </row>
    <row r="107" spans="2:61" x14ac:dyDescent="0.35">
      <c r="J107" s="2">
        <f>COUNTIF(J81:J105,TRUE)</f>
        <v>6</v>
      </c>
      <c r="K107" s="2">
        <f>COUNTIF(K81:K105,TRUE)</f>
        <v>8</v>
      </c>
      <c r="L107" s="206"/>
      <c r="M107" s="119">
        <f>_xlfn.VAR.P(M81:M105)</f>
        <v>0.51836772297052958</v>
      </c>
      <c r="N107" s="119">
        <f>_xlfn.VAR.P(N81:N105)</f>
        <v>0.22918720226406294</v>
      </c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8"/>
      <c r="AQ107" s="19"/>
      <c r="AS107" s="19"/>
      <c r="AU107" s="19"/>
      <c r="AW107" s="19"/>
      <c r="AY107" s="19"/>
      <c r="BA107" s="19"/>
      <c r="BC107" s="19"/>
      <c r="BE107" s="19"/>
      <c r="BG107" s="19"/>
      <c r="BI107" s="19"/>
    </row>
    <row r="108" spans="2:61" x14ac:dyDescent="0.35">
      <c r="L108" s="206"/>
      <c r="M108" s="119"/>
      <c r="N108" s="1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8"/>
      <c r="AQ108" s="19"/>
      <c r="AS108" s="19"/>
      <c r="AU108" s="19"/>
      <c r="AW108" s="19"/>
      <c r="AY108" s="19"/>
      <c r="BA108" s="19"/>
      <c r="BC108" s="19"/>
      <c r="BE108" s="19"/>
      <c r="BG108" s="19"/>
      <c r="BI108" s="19"/>
    </row>
    <row r="109" spans="2:61" x14ac:dyDescent="0.35">
      <c r="B109" s="5" t="s">
        <v>289</v>
      </c>
      <c r="L109" s="206"/>
      <c r="M109" s="119"/>
      <c r="N109" s="1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8"/>
      <c r="AQ109" s="19"/>
      <c r="AS109" s="19"/>
      <c r="AU109" s="19"/>
      <c r="AW109" s="19"/>
      <c r="AY109" s="19"/>
      <c r="BA109" s="19"/>
      <c r="BC109" s="19"/>
      <c r="BE109" s="19"/>
      <c r="BG109" s="19"/>
      <c r="BI109" s="19"/>
    </row>
    <row r="110" spans="2:61" x14ac:dyDescent="0.35">
      <c r="B110" s="5" t="s">
        <v>292</v>
      </c>
      <c r="L110" s="206"/>
      <c r="M110" s="119"/>
      <c r="N110" s="1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8"/>
      <c r="AQ110" s="19"/>
      <c r="AS110" s="19"/>
      <c r="AU110" s="19"/>
      <c r="AW110" s="19"/>
      <c r="AY110" s="19"/>
      <c r="BA110" s="19"/>
      <c r="BC110" s="19"/>
      <c r="BE110" s="19"/>
      <c r="BG110" s="19"/>
      <c r="BI110" s="19"/>
    </row>
    <row r="111" spans="2:61" x14ac:dyDescent="0.35">
      <c r="B111" s="5" t="s">
        <v>290</v>
      </c>
      <c r="L111" s="206"/>
      <c r="M111" s="119"/>
      <c r="N111" s="1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8"/>
      <c r="AQ111" s="19"/>
      <c r="AS111" s="19"/>
      <c r="AU111" s="19"/>
      <c r="AW111" s="19"/>
      <c r="AY111" s="19"/>
      <c r="BA111" s="19"/>
      <c r="BC111" s="19"/>
      <c r="BE111" s="19"/>
      <c r="BG111" s="19"/>
      <c r="BI111" s="19"/>
    </row>
    <row r="112" spans="2:61" x14ac:dyDescent="0.35">
      <c r="B112" s="5" t="s">
        <v>291</v>
      </c>
      <c r="L112" s="206"/>
      <c r="M112" s="119"/>
      <c r="N112" s="1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8"/>
      <c r="AQ112" s="19"/>
      <c r="AS112" s="19"/>
      <c r="AU112" s="19"/>
      <c r="AW112" s="19"/>
      <c r="AY112" s="19"/>
      <c r="BA112" s="19"/>
      <c r="BC112" s="19"/>
      <c r="BE112" s="19"/>
      <c r="BG112" s="19"/>
      <c r="BI112" s="19"/>
    </row>
    <row r="113" spans="1:83" x14ac:dyDescent="0.35"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8"/>
      <c r="AQ113" s="19"/>
      <c r="AS113" s="19"/>
      <c r="AU113" s="19"/>
      <c r="AW113" s="19"/>
      <c r="AY113" s="19"/>
      <c r="BA113" s="19"/>
      <c r="BC113" s="19"/>
      <c r="BE113" s="19"/>
      <c r="BG113" s="19"/>
      <c r="BI113" s="19"/>
    </row>
    <row r="114" spans="1:83" ht="22.5" x14ac:dyDescent="0.45">
      <c r="B114" s="152" t="s">
        <v>175</v>
      </c>
      <c r="N114" s="19"/>
      <c r="O114" s="19"/>
      <c r="P114" s="13" t="s">
        <v>226</v>
      </c>
      <c r="Q114" s="209">
        <v>2025</v>
      </c>
      <c r="R114" s="13" t="s">
        <v>226</v>
      </c>
      <c r="S114" s="13" t="s">
        <v>226</v>
      </c>
      <c r="T114" s="13" t="s">
        <v>227</v>
      </c>
      <c r="U114" s="209">
        <v>2026</v>
      </c>
      <c r="V114" s="13" t="s">
        <v>227</v>
      </c>
      <c r="W114" s="13" t="s">
        <v>227</v>
      </c>
      <c r="X114" s="13" t="s">
        <v>228</v>
      </c>
      <c r="Y114" s="209">
        <v>2027</v>
      </c>
      <c r="Z114" s="13" t="s">
        <v>228</v>
      </c>
      <c r="AA114" s="13" t="s">
        <v>228</v>
      </c>
      <c r="AB114" s="13" t="s">
        <v>229</v>
      </c>
      <c r="AC114" s="209">
        <v>2028</v>
      </c>
      <c r="AD114" s="13" t="s">
        <v>229</v>
      </c>
      <c r="AE114" s="13" t="s">
        <v>229</v>
      </c>
      <c r="AF114" s="13" t="s">
        <v>230</v>
      </c>
      <c r="AG114" s="209">
        <v>2029</v>
      </c>
      <c r="AH114" s="13" t="s">
        <v>230</v>
      </c>
      <c r="AI114" s="13" t="s">
        <v>230</v>
      </c>
      <c r="AJ114" s="13" t="s">
        <v>231</v>
      </c>
      <c r="AK114" s="209">
        <v>2030</v>
      </c>
      <c r="AL114" s="13" t="s">
        <v>231</v>
      </c>
      <c r="AM114" s="13" t="s">
        <v>231</v>
      </c>
      <c r="AN114" s="13" t="s">
        <v>232</v>
      </c>
      <c r="AO114" s="209">
        <v>2031</v>
      </c>
      <c r="AP114" s="13" t="s">
        <v>232</v>
      </c>
      <c r="AQ114" s="13" t="s">
        <v>232</v>
      </c>
      <c r="AR114" s="13" t="s">
        <v>233</v>
      </c>
      <c r="AS114" s="209">
        <v>2032</v>
      </c>
      <c r="AT114" s="13" t="s">
        <v>233</v>
      </c>
      <c r="AU114" s="13" t="s">
        <v>233</v>
      </c>
      <c r="AV114" s="13" t="s">
        <v>234</v>
      </c>
      <c r="AW114" s="209">
        <v>2033</v>
      </c>
      <c r="AX114" s="13" t="s">
        <v>234</v>
      </c>
      <c r="AY114" s="13" t="s">
        <v>234</v>
      </c>
      <c r="AZ114" s="13" t="s">
        <v>235</v>
      </c>
      <c r="BA114" s="209">
        <v>2034</v>
      </c>
      <c r="BB114" s="13" t="s">
        <v>235</v>
      </c>
      <c r="BC114" s="13" t="s">
        <v>235</v>
      </c>
      <c r="BD114" s="13" t="s">
        <v>236</v>
      </c>
      <c r="BE114" s="209">
        <v>2035</v>
      </c>
      <c r="BF114" s="13" t="s">
        <v>236</v>
      </c>
      <c r="BG114" s="13" t="s">
        <v>236</v>
      </c>
      <c r="BH114" s="13" t="s">
        <v>237</v>
      </c>
      <c r="BI114" s="209">
        <v>2036</v>
      </c>
      <c r="BJ114" s="13" t="s">
        <v>237</v>
      </c>
      <c r="BK114" s="13" t="s">
        <v>237</v>
      </c>
      <c r="BL114" s="13" t="s">
        <v>238</v>
      </c>
      <c r="BM114" s="209">
        <v>2037</v>
      </c>
      <c r="BN114" s="13" t="s">
        <v>238</v>
      </c>
      <c r="BO114" s="13" t="s">
        <v>238</v>
      </c>
      <c r="BP114" s="13" t="s">
        <v>239</v>
      </c>
      <c r="BQ114" s="209">
        <v>2038</v>
      </c>
      <c r="BR114" s="13" t="s">
        <v>239</v>
      </c>
      <c r="BS114" s="13" t="s">
        <v>239</v>
      </c>
      <c r="BT114" s="13" t="s">
        <v>240</v>
      </c>
      <c r="BU114" s="209">
        <v>2039</v>
      </c>
      <c r="BV114" s="13" t="s">
        <v>240</v>
      </c>
      <c r="BW114" s="13" t="s">
        <v>240</v>
      </c>
      <c r="BX114" s="13" t="s">
        <v>241</v>
      </c>
      <c r="BY114" s="209">
        <v>2040</v>
      </c>
      <c r="BZ114" s="13" t="s">
        <v>241</v>
      </c>
      <c r="CA114" s="13" t="s">
        <v>241</v>
      </c>
      <c r="CB114" s="13" t="s">
        <v>242</v>
      </c>
      <c r="CC114" s="209">
        <v>2041</v>
      </c>
      <c r="CD114" s="13" t="s">
        <v>242</v>
      </c>
      <c r="CE114" s="13" t="s">
        <v>242</v>
      </c>
    </row>
    <row r="115" spans="1:83" ht="13" x14ac:dyDescent="0.3">
      <c r="C115" s="13" t="s">
        <v>75</v>
      </c>
      <c r="D115" s="13" t="s">
        <v>74</v>
      </c>
      <c r="E115" s="13" t="s">
        <v>73</v>
      </c>
      <c r="F115" s="13" t="s">
        <v>72</v>
      </c>
      <c r="G115" s="13" t="s">
        <v>71</v>
      </c>
      <c r="H115" s="13" t="s">
        <v>70</v>
      </c>
      <c r="I115" s="13" t="s">
        <v>69</v>
      </c>
      <c r="J115" s="13" t="s">
        <v>68</v>
      </c>
      <c r="K115" s="13" t="s">
        <v>67</v>
      </c>
      <c r="L115" s="13" t="s">
        <v>149</v>
      </c>
      <c r="M115" s="13" t="s">
        <v>150</v>
      </c>
      <c r="N115" s="13" t="s">
        <v>209</v>
      </c>
      <c r="O115" s="13" t="s">
        <v>210</v>
      </c>
      <c r="P115" s="64" t="s">
        <v>208</v>
      </c>
      <c r="Q115" s="64" t="s">
        <v>211</v>
      </c>
      <c r="R115" s="64" t="s">
        <v>212</v>
      </c>
      <c r="S115" s="64" t="s">
        <v>280</v>
      </c>
      <c r="T115" s="64" t="s">
        <v>208</v>
      </c>
      <c r="U115" s="64" t="s">
        <v>211</v>
      </c>
      <c r="V115" s="64" t="s">
        <v>212</v>
      </c>
      <c r="W115" s="64" t="s">
        <v>280</v>
      </c>
      <c r="X115" s="64" t="s">
        <v>208</v>
      </c>
      <c r="Y115" s="64" t="s">
        <v>211</v>
      </c>
      <c r="Z115" s="64" t="s">
        <v>212</v>
      </c>
      <c r="AA115" s="64" t="s">
        <v>280</v>
      </c>
      <c r="AB115" s="64" t="s">
        <v>208</v>
      </c>
      <c r="AC115" s="64" t="s">
        <v>211</v>
      </c>
      <c r="AD115" s="64" t="s">
        <v>212</v>
      </c>
      <c r="AE115" s="64" t="s">
        <v>280</v>
      </c>
      <c r="AF115" s="64" t="s">
        <v>208</v>
      </c>
      <c r="AG115" s="64" t="s">
        <v>211</v>
      </c>
      <c r="AH115" s="64" t="s">
        <v>212</v>
      </c>
      <c r="AI115" s="64" t="s">
        <v>280</v>
      </c>
      <c r="AJ115" s="64" t="s">
        <v>208</v>
      </c>
      <c r="AK115" s="64" t="s">
        <v>211</v>
      </c>
      <c r="AL115" s="64" t="s">
        <v>212</v>
      </c>
      <c r="AM115" s="64" t="s">
        <v>280</v>
      </c>
      <c r="AN115" s="64" t="s">
        <v>208</v>
      </c>
      <c r="AO115" s="64" t="s">
        <v>211</v>
      </c>
      <c r="AP115" s="64" t="s">
        <v>212</v>
      </c>
      <c r="AQ115" s="64" t="s">
        <v>280</v>
      </c>
      <c r="AR115" s="64" t="s">
        <v>208</v>
      </c>
      <c r="AS115" s="64" t="s">
        <v>211</v>
      </c>
      <c r="AT115" s="64" t="s">
        <v>212</v>
      </c>
      <c r="AU115" s="64" t="s">
        <v>280</v>
      </c>
      <c r="AV115" s="64" t="s">
        <v>208</v>
      </c>
      <c r="AW115" s="64" t="s">
        <v>211</v>
      </c>
      <c r="AX115" s="64" t="s">
        <v>212</v>
      </c>
      <c r="AY115" s="64" t="s">
        <v>280</v>
      </c>
      <c r="AZ115" s="64" t="s">
        <v>208</v>
      </c>
      <c r="BA115" s="64" t="s">
        <v>211</v>
      </c>
      <c r="BB115" s="64" t="s">
        <v>212</v>
      </c>
      <c r="BC115" s="64" t="s">
        <v>280</v>
      </c>
      <c r="BD115" s="64" t="s">
        <v>208</v>
      </c>
      <c r="BE115" s="64" t="s">
        <v>211</v>
      </c>
      <c r="BF115" s="64" t="s">
        <v>212</v>
      </c>
      <c r="BG115" s="64" t="s">
        <v>280</v>
      </c>
      <c r="BH115" s="64" t="s">
        <v>208</v>
      </c>
      <c r="BI115" s="64" t="s">
        <v>211</v>
      </c>
      <c r="BJ115" s="64" t="s">
        <v>212</v>
      </c>
      <c r="BK115" s="64" t="s">
        <v>280</v>
      </c>
      <c r="BL115" s="64" t="s">
        <v>208</v>
      </c>
      <c r="BM115" s="64" t="s">
        <v>211</v>
      </c>
      <c r="BN115" s="64" t="s">
        <v>212</v>
      </c>
      <c r="BO115" s="64" t="s">
        <v>280</v>
      </c>
      <c r="BP115" s="64" t="s">
        <v>208</v>
      </c>
      <c r="BQ115" s="64" t="s">
        <v>211</v>
      </c>
      <c r="BR115" s="64" t="s">
        <v>212</v>
      </c>
      <c r="BS115" s="64" t="s">
        <v>280</v>
      </c>
      <c r="BT115" s="64" t="s">
        <v>208</v>
      </c>
      <c r="BU115" s="64" t="s">
        <v>211</v>
      </c>
      <c r="BV115" s="64" t="s">
        <v>212</v>
      </c>
      <c r="BW115" s="64" t="s">
        <v>280</v>
      </c>
      <c r="BX115" s="64" t="s">
        <v>208</v>
      </c>
      <c r="BY115" s="64" t="s">
        <v>211</v>
      </c>
      <c r="BZ115" s="64" t="s">
        <v>212</v>
      </c>
      <c r="CA115" s="64" t="s">
        <v>280</v>
      </c>
      <c r="CB115" s="64" t="s">
        <v>208</v>
      </c>
      <c r="CC115" s="64" t="s">
        <v>211</v>
      </c>
      <c r="CD115" s="64" t="s">
        <v>212</v>
      </c>
      <c r="CE115" s="64" t="s">
        <v>280</v>
      </c>
    </row>
    <row r="116" spans="1:83" ht="13" x14ac:dyDescent="0.3">
      <c r="A116" s="2" t="str">
        <f>INDEX($C$5:$C$36,MATCH($B116,$A$5:$A$36,0))</f>
        <v>ER</v>
      </c>
      <c r="B116" s="7" t="s">
        <v>7</v>
      </c>
      <c r="C116" s="207">
        <f>SUMIF($A$5:$A$36,$B116,D$5:D$36)</f>
        <v>247143.96</v>
      </c>
      <c r="D116" s="207">
        <f>SUMIF($A$5:$A$36,$B116,E$5:E$36)</f>
        <v>256850.96</v>
      </c>
      <c r="E116" s="207">
        <f>SUMIF($A$5:$A$36,$B116,F$5:F$36)</f>
        <v>269649.84000000003</v>
      </c>
      <c r="F116" s="207">
        <f>SUMIF($A$5:$A$36,$B116,G$5:G$36)</f>
        <v>279482.44</v>
      </c>
      <c r="G116" s="207">
        <f>SUMIF($A$5:$A$36,$B116,P$5:P$36)</f>
        <v>301466.74140599213</v>
      </c>
      <c r="H116" s="207">
        <f>SUMIF($A$5:$A$36,$B116,I$5:I$36)</f>
        <v>318797.45</v>
      </c>
      <c r="I116" s="207">
        <f t="shared" ref="I116:J116" si="21">SUMIF($A$5:$A$36,$B116,J$5:J$36)</f>
        <v>344027.83</v>
      </c>
      <c r="J116" s="207">
        <f t="shared" si="21"/>
        <v>381382.53</v>
      </c>
      <c r="K116" s="207">
        <f>SUMIF($A$5:$A$36,$B116,T$5:T$36)</f>
        <v>407347.76061346213</v>
      </c>
      <c r="L116" s="207">
        <f>SUMIF($A$5:$A$36,$B116,V$5:V$36)</f>
        <v>405024.90485911479</v>
      </c>
      <c r="M116" s="207">
        <f>SUMIF($A$5:$A$36,$B116,X$5:X$36)</f>
        <v>439934.2881381358</v>
      </c>
      <c r="N116" s="207">
        <f>SUMIF($A$5:$A$36,$B116,Z$5:Z$36)</f>
        <v>469153.83241193241</v>
      </c>
      <c r="O116" s="207">
        <f>SUMIF($A$5:$A$36,$B116,AB$5:AB$36)</f>
        <v>496582.53814399033</v>
      </c>
      <c r="P116" s="207">
        <f>INDEX($F$81:$F$105,MATCH($B116,$B$81:$B$105,0))*(1+INDEX($L$81:$L$105,MATCH($B116,$B$81:$B$105,0)))</f>
        <v>41665.857794223688</v>
      </c>
      <c r="Q116" s="207">
        <f>P116*INDEX(Demographics!$M$5:'Demographics'!$AP$29,MATCH($B116,Demographics!$L$5:'Demographics'!$L$29,0),MATCH(Q$114,Demographics!$M$4:'Demographics'!$AP$4,0))/10^7</f>
        <v>540256.17850302206</v>
      </c>
      <c r="R116" s="207">
        <f>Q116*Q$142</f>
        <v>542474.97119822877</v>
      </c>
      <c r="S116" s="207">
        <f>R116*10^7/INDEX(Demographics!$M$5:'Demographics'!$AP$29,MATCH($B116,Demographics!$L$5:'Demographics'!$L$29,0),MATCH(Q$114,Demographics!$M$4:'Demographics'!$AP$4,0))</f>
        <v>41836.976431255309</v>
      </c>
      <c r="T116" s="207">
        <f>S116*(1+INDEX($L$81:$L$105,MATCH($B116,$B$81:$B$105,0)))</f>
        <v>44871.622180412785</v>
      </c>
      <c r="U116" s="207">
        <f>T116*INDEX(Demographics!$M$5:'Demographics'!$AP$29,MATCH($B116,Demographics!$L$5:'Demographics'!$L$29,0),MATCH(U$114,Demographics!$M$4:'Demographics'!$AP$4,0))/10^7</f>
        <v>590061.83167242818</v>
      </c>
      <c r="V116" s="207">
        <f t="shared" ref="V116:V140" si="22">U116*U$142</f>
        <v>592437.21714469965</v>
      </c>
      <c r="W116" s="207">
        <f>V116*10^7/INDEX(Demographics!$M$5:'Demographics'!$AP$29,MATCH($B116,Demographics!$L$5:'Demographics'!$L$29,0),MATCH(U$114,Demographics!$M$4:'Demographics'!$AP$4,0))</f>
        <v>45052.259858912519</v>
      </c>
      <c r="X116" s="207">
        <f>W116*(1+INDEX($L$81:$L$105,MATCH($B116,$B$81:$B$105,0)))</f>
        <v>48320.126242503487</v>
      </c>
      <c r="Y116" s="207">
        <f>X116*INDEX(Demographics!$M$5:'Demographics'!$AP$29,MATCH($B116,Demographics!$L$5:'Demographics'!$L$29,0),MATCH(Y$114,Demographics!$M$4:'Demographics'!$AP$4,0))/10^7</f>
        <v>644054.13067370467</v>
      </c>
      <c r="Z116" s="207">
        <f t="shared" ref="Z116:Z140" si="23">Y116*Y$142</f>
        <v>646541.12919354776</v>
      </c>
      <c r="AA116" s="207">
        <f>Z116*10^7/INDEX(Demographics!$M$5:'Demographics'!$AP$29,MATCH($B116,Demographics!$L$5:'Demographics'!$L$29,0),MATCH(Y$114,Demographics!$M$4:'Demographics'!$AP$4,0))</f>
        <v>48506.713171645657</v>
      </c>
      <c r="AB116" s="207">
        <f>AA116*(1+INDEX($L$81:$L$105,MATCH($B116,$B$81:$B$105,0)))</f>
        <v>52025.148381078376</v>
      </c>
      <c r="AC116" s="207">
        <f>AB116*INDEX(Demographics!$M$5:'Demographics'!$AP$29,MATCH($B116,Demographics!$L$5:'Demographics'!$L$29,0),MATCH(AC$114,Demographics!$M$4:'Demographics'!$AP$4,0))/10^7</f>
        <v>702568.41379743489</v>
      </c>
      <c r="AD116" s="207">
        <f t="shared" ref="AD116:AD140" si="24">AC116*AC$142</f>
        <v>705191.86255115422</v>
      </c>
      <c r="AE116" s="207">
        <f>AD116*10^7/INDEX(Demographics!$M$5:'Demographics'!$AP$29,MATCH($B116,Demographics!$L$5:'Demographics'!$L$29,0),MATCH(AC$114,Demographics!$M$4:'Demographics'!$AP$4,0))</f>
        <v>52219.414601992998</v>
      </c>
      <c r="AF116" s="207">
        <f>AE116*(1+INDEX($L$81:$L$105,MATCH($B116,$B$81:$B$105,0)))</f>
        <v>56007.150668575552</v>
      </c>
      <c r="AG116" s="207">
        <f>AF116*INDEX(Demographics!$M$5:'Demographics'!$AP$29,MATCH($B116,Demographics!$L$5:'Demographics'!$L$29,0),MATCH(AG$114,Demographics!$M$4:'Demographics'!$AP$4,0))/10^7</f>
        <v>766172.22043104668</v>
      </c>
      <c r="AH116" s="207">
        <f t="shared" ref="AH116:AH140" si="25">AG116*AG$142</f>
        <v>768976.18577347964</v>
      </c>
      <c r="AI116" s="207">
        <f>AH116*10^7/INDEX(Demographics!$M$5:'Demographics'!$AP$29,MATCH($B116,Demographics!$L$5:'Demographics'!$L$29,0),MATCH(AG$114,Demographics!$M$4:'Demographics'!$AP$4,0))</f>
        <v>56212.120393678284</v>
      </c>
      <c r="AJ116" s="207">
        <f>AI116*(1+INDEX($L$81:$L$105,MATCH($B116,$B$81:$B$105,0)))</f>
        <v>60289.46743820241</v>
      </c>
      <c r="AK116" s="207">
        <f>AJ116*INDEX(Demographics!$M$5:'Demographics'!$AP$29,MATCH($B116,Demographics!$L$5:'Demographics'!$L$29,0),MATCH(AK$114,Demographics!$M$4:'Demographics'!$AP$4,0))/10^7</f>
        <v>835334.68714326958</v>
      </c>
      <c r="AL116" s="207">
        <f t="shared" ref="AL116:AL140" si="26">AK116*AK$142</f>
        <v>838330.2417537421</v>
      </c>
      <c r="AM116" s="207">
        <f>AL116*10^7/INDEX(Demographics!$M$5:'Demographics'!$AP$29,MATCH($B116,Demographics!$L$5:'Demographics'!$L$29,0),MATCH(AK$114,Demographics!$M$4:'Demographics'!$AP$4,0))</f>
        <v>60505.668674577573</v>
      </c>
      <c r="AN116" s="207">
        <f>AM116*(1+INDEX($L$81:$L$105,MATCH($B116,$B$81:$B$105,0)))</f>
        <v>64894.44831177107</v>
      </c>
      <c r="AO116" s="207">
        <f>AN116*INDEX(Demographics!$M$5:'Demographics'!$AP$29,MATCH($B116,Demographics!$L$5:'Demographics'!$L$29,0),MATCH(AO$114,Demographics!$M$4:'Demographics'!$AP$4,0))/10^7</f>
        <v>910527.51481762866</v>
      </c>
      <c r="AP116" s="207">
        <f t="shared" ref="AP116:AP140" si="27">AO116*AO$142</f>
        <v>913724.62680482736</v>
      </c>
      <c r="AQ116" s="207">
        <f>AP116*10^7/INDEX(Demographics!$M$5:'Demographics'!$AP$29,MATCH($B116,Demographics!$L$5:'Demographics'!$L$29,0),MATCH(AO$114,Demographics!$M$4:'Demographics'!$AP$4,0))</f>
        <v>65122.310529248112</v>
      </c>
      <c r="AR116" s="207">
        <f>AQ116*(1+INDEX($L$81:$L$105,MATCH($B116,$B$81:$B$105,0)))</f>
        <v>69845.95835661015</v>
      </c>
      <c r="AS116" s="207">
        <f>AR116*INDEX(Demographics!$M$5:'Demographics'!$AP$29,MATCH($B116,Demographics!$L$5:'Demographics'!$L$29,0),MATCH(AS$114,Demographics!$M$4:'Demographics'!$AP$4,0))/10^7</f>
        <v>991253.84099701128</v>
      </c>
      <c r="AT116" s="207">
        <f t="shared" ref="AT116:AT140" si="28">AS116*AS$142</f>
        <v>994570.19567309297</v>
      </c>
      <c r="AU116" s="207">
        <f>AT116*10^7/INDEX(Demographics!$M$5:'Demographics'!$AP$29,MATCH($B116,Demographics!$L$5:'Demographics'!$L$29,0),MATCH(AS$114,Demographics!$M$4:'Demographics'!$AP$4,0))</f>
        <v>70079.6361099981</v>
      </c>
      <c r="AV116" s="207">
        <f>AU116*(1+INDEX($L$81:$L$105,MATCH($B116,$B$81:$B$105,0)))</f>
        <v>75162.863627004583</v>
      </c>
      <c r="AW116" s="207">
        <f>AV116*INDEX(Demographics!$M$5:'Demographics'!$AP$29,MATCH($B116,Demographics!$L$5:'Demographics'!$L$29,0),MATCH(AW$114,Demographics!$M$4:'Demographics'!$AP$4,0))/10^7</f>
        <v>1078038.4041430387</v>
      </c>
      <c r="AX116" s="207">
        <f t="shared" ref="AX116:AX140" si="29">AW116*AW$142</f>
        <v>1081499.0922726169</v>
      </c>
      <c r="AY116" s="207">
        <f>AX116*10^7/INDEX(Demographics!$M$5:'Demographics'!$AP$29,MATCH($B116,Demographics!$L$5:'Demographics'!$L$29,0),MATCH(AW$114,Demographics!$M$4:'Demographics'!$AP$4,0))</f>
        <v>75404.149307495594</v>
      </c>
      <c r="AZ116" s="207">
        <f>AY116*(1+INDEX($L$81:$L$105,MATCH($B116,$B$81:$B$105,0)))</f>
        <v>80873.590473752498</v>
      </c>
      <c r="BA116" s="207">
        <f>AZ116*INDEX(Demographics!$M$5:'Demographics'!$AP$29,MATCH($B116,Demographics!$L$5:'Demographics'!$L$29,0),MATCH(BA$114,Demographics!$M$4:'Demographics'!$AP$4,0))/10^7</f>
        <v>1172133.2961722843</v>
      </c>
      <c r="BB116" s="207">
        <f t="shared" ref="BB116:BB140" si="30">BA116*BA$142</f>
        <v>1175816.3912524001</v>
      </c>
      <c r="BC116" s="207">
        <f>BB116*10^7/INDEX(Demographics!$M$5:'Demographics'!$AP$29,MATCH($B116,Demographics!$L$5:'Demographics'!$L$29,0),MATCH(BA$114,Demographics!$M$4:'Demographics'!$AP$4,0))</f>
        <v>81127.712700429169</v>
      </c>
      <c r="BD116" s="207">
        <f>BC116*(1+INDEX($L$81:$L$105,MATCH($B116,$B$81:$B$105,0)))</f>
        <v>87012.312628193104</v>
      </c>
      <c r="BE116" s="207">
        <f>BD116*INDEX(Demographics!$M$5:'Demographics'!$AP$29,MATCH($B116,Demographics!$L$5:'Demographics'!$L$29,0),MATCH(BE$114,Demographics!$M$4:'Demographics'!$AP$4,0))/10^7</f>
        <v>1274217.0073585226</v>
      </c>
      <c r="BF116" s="207">
        <f t="shared" ref="BF116:BF140" si="31">BE116*BE$142</f>
        <v>1278135.8011537697</v>
      </c>
      <c r="BG116" s="207">
        <f>BF116*10^7/INDEX(Demographics!$M$5:'Demographics'!$AP$29,MATCH($B116,Demographics!$L$5:'Demographics'!$L$29,0),MATCH(BE$114,Demographics!$M$4:'Demographics'!$AP$4,0))</f>
        <v>87279.914856752526</v>
      </c>
      <c r="BH116" s="207">
        <f>BG116*(1+INDEX($L$81:$L$105,MATCH($B116,$B$81:$B$105,0)))</f>
        <v>93610.764865526056</v>
      </c>
      <c r="BI116" s="207">
        <f>BH116*INDEX(Demographics!$M$5:'Demographics'!$AP$29,MATCH($B116,Demographics!$L$5:'Demographics'!$L$29,0),MATCH(BI$114,Demographics!$M$4:'Demographics'!$AP$4,0))/10^7</f>
        <v>1384952.544032485</v>
      </c>
      <c r="BJ116" s="207">
        <f t="shared" ref="BJ116:BJ140" si="32">BI116*BI$142</f>
        <v>1389113.2224132142</v>
      </c>
      <c r="BK116" s="207">
        <f>BJ116*10^7/INDEX(Demographics!$M$5:'Demographics'!$AP$29,MATCH($B116,Demographics!$L$5:'Demographics'!$L$29,0),MATCH(BI$114,Demographics!$M$4:'Demographics'!$AP$4,0))</f>
        <v>93891.990592181988</v>
      </c>
      <c r="BL116" s="207">
        <f>BK116*(1+INDEX($L$81:$L$105,MATCH($B116,$B$81:$B$105,0)))</f>
        <v>100702.44761932117</v>
      </c>
      <c r="BM116" s="207">
        <f>BL116*INDEX(Demographics!$M$5:'Demographics'!$AP$29,MATCH($B116,Demographics!$L$5:'Demographics'!$L$29,0),MATCH(BM$114,Demographics!$M$4:'Demographics'!$AP$4,0))/10^7</f>
        <v>1505048.4308945646</v>
      </c>
      <c r="BN116" s="207">
        <f t="shared" ref="BN116:BN140" si="33">BM116*BM$142</f>
        <v>1509462.2591902169</v>
      </c>
      <c r="BO116" s="207">
        <f>BN116*10^7/INDEX(Demographics!$M$5:'Demographics'!$AP$29,MATCH($B116,Demographics!$L$5:'Demographics'!$L$29,0),MATCH(BM$114,Demographics!$M$4:'Demographics'!$AP$4,0))</f>
        <v>100997.77586499059</v>
      </c>
      <c r="BP116" s="207">
        <f>BO116*(1+INDEX($L$81:$L$105,MATCH($B116,$B$81:$B$105,0)))</f>
        <v>108323.65113962159</v>
      </c>
      <c r="BQ116" s="207">
        <f>BP116*INDEX(Demographics!$M$5:'Demographics'!$AP$29,MATCH($B116,Demographics!$L$5:'Demographics'!$L$29,0),MATCH(BQ$114,Demographics!$M$4:'Demographics'!$AP$4,0))/10^7</f>
        <v>1636109.7136037468</v>
      </c>
      <c r="BR116" s="207">
        <f t="shared" ref="BR116:BR140" si="34">BQ116*BQ$142</f>
        <v>1640609.8692157853</v>
      </c>
      <c r="BS116" s="207">
        <f>BR116*10^7/INDEX(Demographics!$M$5:'Demographics'!$AP$29,MATCH($B116,Demographics!$L$5:'Demographics'!$L$29,0),MATCH(BQ$114,Demographics!$M$4:'Demographics'!$AP$4,0))</f>
        <v>108621.59771529392</v>
      </c>
      <c r="BT116" s="207">
        <f>BS116*(1+INDEX($L$81:$L$105,MATCH($B116,$B$81:$B$105,0)))</f>
        <v>116500.46702878365</v>
      </c>
      <c r="BU116" s="207">
        <f>BT116*INDEX(Demographics!$M$5:'Demographics'!$AP$29,MATCH($B116,Demographics!$L$5:'Demographics'!$L$29,0),MATCH(BU$114,Demographics!$M$4:'Demographics'!$AP$4,0))/10^7</f>
        <v>1778270.2119557487</v>
      </c>
      <c r="BV116" s="207">
        <f t="shared" ref="BV116:BV140" si="35">BU116*BU$142</f>
        <v>1782996.2823188249</v>
      </c>
      <c r="BW116" s="207">
        <f>BV116*10^7/INDEX(Demographics!$M$5:'Demographics'!$AP$29,MATCH($B116,Demographics!$L$5:'Demographics'!$L$29,0),MATCH(BU$114,Demographics!$M$4:'Demographics'!$AP$4,0))</f>
        <v>116810.08780565293</v>
      </c>
      <c r="BX116" s="207">
        <f>BW116*(1+INDEX($L$81:$L$105,MATCH($B116,$B$81:$B$105,0)))</f>
        <v>125282.90937775192</v>
      </c>
      <c r="BY116" s="207">
        <f>BX116*INDEX(Demographics!$M$5:'Demographics'!$AP$29,MATCH($B116,Demographics!$L$5:'Demographics'!$L$29,0),MATCH(BY$114,Demographics!$M$4:'Demographics'!$AP$4,0))/10^7</f>
        <v>1932614.1851177828</v>
      </c>
      <c r="BZ116" s="207">
        <f t="shared" ref="BZ116:BZ140" si="36">BY116*BY$142</f>
        <v>1937576.6628459627</v>
      </c>
      <c r="CA116" s="207">
        <f>BZ116*10^7/INDEX(Demographics!$M$5:'Demographics'!$AP$29,MATCH($B116,Demographics!$L$5:'Demographics'!$L$29,0),MATCH(BY$114,Demographics!$M$4:'Demographics'!$AP$4,0))</f>
        <v>125604.60506450418</v>
      </c>
      <c r="CB116" s="207">
        <f>CA116*(1+INDEX($L$81:$L$105,MATCH($B116,$B$81:$B$105,0)))</f>
        <v>134715.33708549323</v>
      </c>
      <c r="CC116" s="207">
        <f>CB116*INDEX(Demographics!$M$5:'Demographics'!$AP$29,MATCH($B116,Demographics!$L$5:'Demographics'!$L$29,0),MATCH(CC$114,Demographics!$M$4:'Demographics'!$AP$4,0))/10^7</f>
        <v>2100177.0926467311</v>
      </c>
      <c r="CD116" s="207">
        <f t="shared" ref="CD116:CD140" si="37">CC116*CC$142</f>
        <v>2105386.1776774512</v>
      </c>
      <c r="CE116" s="207">
        <f>CD116*10^7/INDEX(Demographics!$M$5:'Demographics'!$AP$29,MATCH($B116,Demographics!$L$5:'Demographics'!$L$29,0),MATCH(CC$114,Demographics!$M$4:'Demographics'!$AP$4,0))</f>
        <v>135049.47254877273</v>
      </c>
    </row>
    <row r="117" spans="1:83" ht="13" x14ac:dyDescent="0.3">
      <c r="A117" s="2" t="str">
        <f t="shared" ref="A117:A140" si="38">INDEX($C$5:$C$36,MATCH($B117,$A$5:$A$36,0))</f>
        <v>ER</v>
      </c>
      <c r="B117" s="7" t="s">
        <v>22</v>
      </c>
      <c r="C117" s="207">
        <f t="shared" ref="C117:F117" si="39">SUMIF($A$5:$A$36,$B117,D$5:D$36)</f>
        <v>150917.59</v>
      </c>
      <c r="D117" s="207">
        <f t="shared" si="39"/>
        <v>163250.26999999999</v>
      </c>
      <c r="E117" s="207">
        <f t="shared" si="39"/>
        <v>165816.26</v>
      </c>
      <c r="F117" s="207">
        <f t="shared" si="39"/>
        <v>186534.39</v>
      </c>
      <c r="G117" s="207">
        <f t="shared" ref="G117:G140" si="40">SUMIF($A$5:$A$36,$B117,P$5:P$36)</f>
        <v>177817.7140951539</v>
      </c>
      <c r="H117" s="207">
        <f t="shared" ref="H117:J117" si="41">SUMIF($A$5:$A$36,$B117,I$5:I$36)</f>
        <v>193173.92</v>
      </c>
      <c r="I117" s="207">
        <f t="shared" si="41"/>
        <v>210587.3</v>
      </c>
      <c r="J117" s="207">
        <f t="shared" si="41"/>
        <v>229274.47</v>
      </c>
      <c r="K117" s="207">
        <f t="shared" ref="K117:K140" si="42">SUMIF($A$5:$A$36,$B117,T$5:T$36)</f>
        <v>237058.76887180586</v>
      </c>
      <c r="L117" s="207">
        <f t="shared" ref="L117:L140" si="43">SUMIF($A$5:$A$36,$B117,V$5:V$36)</f>
        <v>219046.47157044659</v>
      </c>
      <c r="M117" s="207">
        <f t="shared" ref="M117:M140" si="44">SUMIF($A$5:$A$36,$B117,X$5:X$36)</f>
        <v>237395.03785827715</v>
      </c>
      <c r="N117" s="207">
        <f t="shared" ref="N117:N140" si="45">SUMIF($A$5:$A$36,$B117,Z$5:Z$36)</f>
        <v>252597.11448692565</v>
      </c>
      <c r="O117" s="207">
        <f t="shared" ref="O117:O140" si="46">SUMIF($A$5:$A$36,$B117,AB$5:AB$36)</f>
        <v>266768.07352723676</v>
      </c>
      <c r="P117" s="207">
        <f t="shared" ref="P117:P140" si="47">INDEX($F$81:$F$105,MATCH($B117,$B$81:$B$105,0))*(1+INDEX($L$81:$L$105,MATCH($B117,$B$81:$B$105,0)))</f>
        <v>72009.093015649196</v>
      </c>
      <c r="Q117" s="207">
        <f>P117*INDEX(Demographics!$M$5:'Demographics'!$AP$29,MATCH($B117,Demographics!$L$5:'Demographics'!$L$29,0),MATCH(Q$114,Demographics!$M$4:'Demographics'!$AP$4,0))/10^7</f>
        <v>289858.20211589272</v>
      </c>
      <c r="R117" s="207">
        <f t="shared" ref="R117:R140" si="48">Q117*Q$142</f>
        <v>291048.62859705306</v>
      </c>
      <c r="S117" s="207">
        <f>R117*10^7/INDEX(Demographics!$M$5:'Demographics'!$AP$29,MATCH($B117,Demographics!$L$5:'Demographics'!$L$29,0),MATCH(Q$114,Demographics!$M$4:'Demographics'!$AP$4,0))</f>
        <v>72304.829105173048</v>
      </c>
      <c r="T117" s="207">
        <f t="shared" ref="T117:T140" si="49">S117*(1+INDEX($L$81:$L$105,MATCH($B117,$B$81:$B$105,0)))</f>
        <v>77593.166297437565</v>
      </c>
      <c r="U117" s="207">
        <f>T117*INDEX(Demographics!$M$5:'Demographics'!$AP$29,MATCH($B117,Demographics!$L$5:'Demographics'!$L$29,0),MATCH(U$114,Demographics!$M$4:'Demographics'!$AP$4,0))/10^7</f>
        <v>316199.91197868786</v>
      </c>
      <c r="V117" s="207">
        <f t="shared" si="22"/>
        <v>317472.82379391044</v>
      </c>
      <c r="W117" s="207">
        <f>V117*10^7/INDEX(Demographics!$M$5:'Demographics'!$AP$29,MATCH($B117,Demographics!$L$5:'Demographics'!$L$29,0),MATCH(U$114,Demographics!$M$4:'Demographics'!$AP$4,0))</f>
        <v>77905.529629680357</v>
      </c>
      <c r="X117" s="207">
        <f t="shared" ref="X117:X140" si="50">W117*(1+INDEX($L$81:$L$105,MATCH($B117,$B$81:$B$105,0)))</f>
        <v>83603.499114186445</v>
      </c>
      <c r="Y117" s="207">
        <f>X117*INDEX(Demographics!$M$5:'Demographics'!$AP$29,MATCH($B117,Demographics!$L$5:'Demographics'!$L$29,0),MATCH(Y$114,Demographics!$M$4:'Demographics'!$AP$4,0))/10^7</f>
        <v>344621.98369858792</v>
      </c>
      <c r="Z117" s="207">
        <f t="shared" si="23"/>
        <v>345952.73265670304</v>
      </c>
      <c r="AA117" s="207">
        <f>Z117*10^7/INDEX(Demographics!$M$5:'Demographics'!$AP$29,MATCH($B117,Demographics!$L$5:'Demographics'!$L$29,0),MATCH(Y$114,Demographics!$M$4:'Demographics'!$AP$4,0))</f>
        <v>83926.33188343393</v>
      </c>
      <c r="AB117" s="207">
        <f t="shared" ref="AB117:AB140" si="51">AA117*(1+INDEX($L$81:$L$105,MATCH($B117,$B$81:$B$105,0)))</f>
        <v>90064.65967982373</v>
      </c>
      <c r="AC117" s="207">
        <f>AB117*INDEX(Demographics!$M$5:'Demographics'!$AP$29,MATCH($B117,Demographics!$L$5:'Demographics'!$L$29,0),MATCH(AC$114,Demographics!$M$4:'Demographics'!$AP$4,0))/10^7</f>
        <v>375308.44335179345</v>
      </c>
      <c r="AD117" s="207">
        <f t="shared" si="24"/>
        <v>376709.8762210136</v>
      </c>
      <c r="AE117" s="207">
        <f>AD117*10^7/INDEX(Demographics!$M$5:'Demographics'!$AP$29,MATCH($B117,Demographics!$L$5:'Demographics'!$L$29,0),MATCH(AC$114,Demographics!$M$4:'Demographics'!$AP$4,0))</f>
        <v>90400.968592309669</v>
      </c>
      <c r="AF117" s="207">
        <f t="shared" ref="AF117:AF140" si="52">AE117*(1+INDEX($L$81:$L$105,MATCH($B117,$B$81:$B$105,0)))</f>
        <v>97012.847914063619</v>
      </c>
      <c r="AG117" s="207">
        <f>AF117*INDEX(Demographics!$M$5:'Demographics'!$AP$29,MATCH($B117,Demographics!$L$5:'Demographics'!$L$29,0),MATCH(AG$114,Demographics!$M$4:'Demographics'!$AP$4,0))/10^7</f>
        <v>408627.81669882737</v>
      </c>
      <c r="AH117" s="207">
        <f t="shared" si="25"/>
        <v>410123.27451552154</v>
      </c>
      <c r="AI117" s="207">
        <f>AH117*10^7/INDEX(Demographics!$M$5:'Demographics'!$AP$29,MATCH($B117,Demographics!$L$5:'Demographics'!$L$29,0),MATCH(AG$114,Demographics!$M$4:'Demographics'!$AP$4,0))</f>
        <v>97367.886449875718</v>
      </c>
      <c r="AJ117" s="207">
        <f t="shared" ref="AJ117:AJ140" si="53">AI117*(1+INDEX($L$81:$L$105,MATCH($B117,$B$81:$B$105,0)))</f>
        <v>104489.32248143153</v>
      </c>
      <c r="AK117" s="207">
        <f>AJ117*INDEX(Demographics!$M$5:'Demographics'!$AP$29,MATCH($B117,Demographics!$L$5:'Demographics'!$L$29,0),MATCH(AK$114,Demographics!$M$4:'Demographics'!$AP$4,0))/10^7</f>
        <v>444831.94366795028</v>
      </c>
      <c r="AL117" s="207">
        <f t="shared" si="26"/>
        <v>446427.13467372191</v>
      </c>
      <c r="AM117" s="207">
        <f>AL117*10^7/INDEX(Demographics!$M$5:'Demographics'!$AP$29,MATCH($B117,Demographics!$L$5:'Demographics'!$L$29,0),MATCH(AK$114,Demographics!$M$4:'Demographics'!$AP$4,0))</f>
        <v>104864.0267485018</v>
      </c>
      <c r="AN117" s="207">
        <f t="shared" ref="AN117:AN140" si="54">AM117*(1+INDEX($L$81:$L$105,MATCH($B117,$B$81:$B$105,0)))</f>
        <v>112533.72654100219</v>
      </c>
      <c r="AO117" s="207">
        <f>AN117*INDEX(Demographics!$M$5:'Demographics'!$AP$29,MATCH($B117,Demographics!$L$5:'Demographics'!$L$29,0),MATCH(AO$114,Demographics!$M$4:'Demographics'!$AP$4,0))/10^7</f>
        <v>484142.59832469962</v>
      </c>
      <c r="AP117" s="207">
        <f t="shared" si="27"/>
        <v>485842.55585418449</v>
      </c>
      <c r="AQ117" s="207">
        <f>AP117*10^7/INDEX(Demographics!$M$5:'Demographics'!$AP$29,MATCH($B117,Demographics!$L$5:'Demographics'!$L$29,0),MATCH(AO$114,Demographics!$M$4:'Demographics'!$AP$4,0))</f>
        <v>112928.86333833492</v>
      </c>
      <c r="AR117" s="207">
        <f t="shared" ref="AR117:AR140" si="55">AQ117*(1+INDEX($L$81:$L$105,MATCH($B117,$B$81:$B$105,0)))</f>
        <v>121188.42103957213</v>
      </c>
      <c r="AS117" s="207">
        <f>AR117*INDEX(Demographics!$M$5:'Demographics'!$AP$29,MATCH($B117,Demographics!$L$5:'Demographics'!$L$29,0),MATCH(AS$114,Demographics!$M$4:'Demographics'!$AP$4,0))/10^7</f>
        <v>526394.02562748559</v>
      </c>
      <c r="AT117" s="207">
        <f t="shared" si="28"/>
        <v>528155.1378836513</v>
      </c>
      <c r="AU117" s="207">
        <f>AT117*10^7/INDEX(Demographics!$M$5:'Demographics'!$AP$29,MATCH($B117,Demographics!$L$5:'Demographics'!$L$29,0),MATCH(AS$114,Demographics!$M$4:'Demographics'!$AP$4,0))</f>
        <v>121593.87095580884</v>
      </c>
      <c r="AV117" s="207">
        <f t="shared" ref="AV117:AV140" si="56">AU117*(1+INDEX($L$81:$L$105,MATCH($B117,$B$81:$B$105,0)))</f>
        <v>130487.18275925255</v>
      </c>
      <c r="AW117" s="207">
        <f>AV117*INDEX(Demographics!$M$5:'Demographics'!$AP$29,MATCH($B117,Demographics!$L$5:'Demographics'!$L$29,0),MATCH(AW$114,Demographics!$M$4:'Demographics'!$AP$4,0))/10^7</f>
        <v>571873.12716070015</v>
      </c>
      <c r="AX117" s="207">
        <f t="shared" si="29"/>
        <v>573708.93795851967</v>
      </c>
      <c r="AY117" s="207">
        <f>AX117*10^7/INDEX(Demographics!$M$5:'Demographics'!$AP$29,MATCH($B117,Demographics!$L$5:'Demographics'!$L$29,0),MATCH(AW$114,Demographics!$M$4:'Demographics'!$AP$4,0))</f>
        <v>130906.06899067212</v>
      </c>
      <c r="AZ117" s="207">
        <f t="shared" ref="AZ117:AZ140" si="57">AY117*(1+INDEX($L$81:$L$105,MATCH($B117,$B$81:$B$105,0)))</f>
        <v>140480.47006324152</v>
      </c>
      <c r="BA117" s="207">
        <f>AZ117*INDEX(Demographics!$M$5:'Demographics'!$AP$29,MATCH($B117,Demographics!$L$5:'Demographics'!$L$29,0),MATCH(BA$114,Demographics!$M$4:'Demographics'!$AP$4,0))/10^7</f>
        <v>621134.39838462241</v>
      </c>
      <c r="BB117" s="207">
        <f t="shared" si="30"/>
        <v>623086.13634331001</v>
      </c>
      <c r="BC117" s="207">
        <f>BB117*10^7/INDEX(Demographics!$M$5:'Demographics'!$AP$29,MATCH($B117,Demographics!$L$5:'Demographics'!$L$29,0),MATCH(BA$114,Demographics!$M$4:'Demographics'!$AP$4,0))</f>
        <v>140921.88993402917</v>
      </c>
      <c r="BD117" s="207">
        <f t="shared" ref="BD117:BD140" si="58">BC117*(1+INDEX($L$81:$L$105,MATCH($B117,$B$81:$B$105,0)))</f>
        <v>151228.84288537793</v>
      </c>
      <c r="BE117" s="207">
        <f>BD117*INDEX(Demographics!$M$5:'Demographics'!$AP$29,MATCH($B117,Demographics!$L$5:'Demographics'!$L$29,0),MATCH(BE$114,Demographics!$M$4:'Demographics'!$AP$4,0))/10^7</f>
        <v>674541.13080593979</v>
      </c>
      <c r="BF117" s="207">
        <f t="shared" si="31"/>
        <v>676615.64996772772</v>
      </c>
      <c r="BG117" s="207">
        <f>BF117*10^7/INDEX(Demographics!$M$5:'Demographics'!$AP$29,MATCH($B117,Demographics!$L$5:'Demographics'!$L$29,0),MATCH(BE$114,Demographics!$M$4:'Demographics'!$AP$4,0))</f>
        <v>151693.93999814539</v>
      </c>
      <c r="BH117" s="207">
        <f t="shared" ref="BH117:BH140" si="59">BG117*(1+INDEX($L$81:$L$105,MATCH($B117,$B$81:$B$105,0)))</f>
        <v>162788.75502863881</v>
      </c>
      <c r="BI117" s="207">
        <f>BH117*INDEX(Demographics!$M$5:'Demographics'!$AP$29,MATCH($B117,Demographics!$L$5:'Demographics'!$L$29,0),MATCH(BI$114,Demographics!$M$4:'Demographics'!$AP$4,0))/10^7</f>
        <v>732435.44550035463</v>
      </c>
      <c r="BJ117" s="207">
        <f t="shared" si="32"/>
        <v>734635.83015360788</v>
      </c>
      <c r="BK117" s="207">
        <f>BJ117*10^7/INDEX(Demographics!$M$5:'Demographics'!$AP$29,MATCH($B117,Demographics!$L$5:'Demographics'!$L$29,0),MATCH(BI$114,Demographics!$M$4:'Demographics'!$AP$4,0))</f>
        <v>163277.80547054161</v>
      </c>
      <c r="BL117" s="207">
        <f t="shared" ref="BL117:BL140" si="60">BK117*(1+INDEX($L$81:$L$105,MATCH($B117,$B$81:$B$105,0)))</f>
        <v>175219.85833239421</v>
      </c>
      <c r="BM117" s="207">
        <f>BL117*INDEX(Demographics!$M$5:'Demographics'!$AP$29,MATCH($B117,Demographics!$L$5:'Demographics'!$L$29,0),MATCH(BM$114,Demographics!$M$4:'Demographics'!$AP$4,0))/10^7</f>
        <v>795182.76108407136</v>
      </c>
      <c r="BN117" s="207">
        <f t="shared" si="33"/>
        <v>797514.77917667304</v>
      </c>
      <c r="BO117" s="207">
        <f>BN117*10^7/INDEX(Demographics!$M$5:'Demographics'!$AP$29,MATCH($B117,Demographics!$L$5:'Demographics'!$L$29,0),MATCH(BM$114,Demographics!$M$4:'Demographics'!$AP$4,0))</f>
        <v>175733.72243988211</v>
      </c>
      <c r="BP117" s="207">
        <f t="shared" ref="BP117:BP140" si="61">BO117*(1+INDEX($L$81:$L$105,MATCH($B117,$B$81:$B$105,0)))</f>
        <v>188586.79452116895</v>
      </c>
      <c r="BQ117" s="207">
        <f>BP117*INDEX(Demographics!$M$5:'Demographics'!$AP$29,MATCH($B117,Demographics!$L$5:'Demographics'!$L$29,0),MATCH(BQ$114,Demographics!$M$4:'Demographics'!$AP$4,0))/10^7</f>
        <v>863538.98868847103</v>
      </c>
      <c r="BR117" s="207">
        <f t="shared" si="34"/>
        <v>865914.17159573524</v>
      </c>
      <c r="BS117" s="207">
        <f>BR117*10^7/INDEX(Demographics!$M$5:'Demographics'!$AP$29,MATCH($B117,Demographics!$L$5:'Demographics'!$L$29,0),MATCH(BQ$114,Demographics!$M$4:'Demographics'!$AP$4,0))</f>
        <v>189105.50663116036</v>
      </c>
      <c r="BT117" s="207">
        <f t="shared" ref="BT117:BT140" si="62">BS117*(1+INDEX($L$81:$L$105,MATCH($B117,$B$81:$B$105,0)))</f>
        <v>202936.58397904996</v>
      </c>
      <c r="BU117" s="207">
        <f>BT117*INDEX(Demographics!$M$5:'Demographics'!$AP$29,MATCH($B117,Demographics!$L$5:'Demographics'!$L$29,0),MATCH(BU$114,Demographics!$M$4:'Demographics'!$AP$4,0))/10^7</f>
        <v>937614.38338191155</v>
      </c>
      <c r="BV117" s="207">
        <f t="shared" si="35"/>
        <v>940106.26089270983</v>
      </c>
      <c r="BW117" s="207">
        <f>BV117*10^7/INDEX(Demographics!$M$5:'Demographics'!$AP$29,MATCH($B117,Demographics!$L$5:'Demographics'!$L$29,0),MATCH(BU$114,Demographics!$M$4:'Demographics'!$AP$4,0))</f>
        <v>203475.92415844399</v>
      </c>
      <c r="BX117" s="207">
        <f t="shared" ref="BX117:BX140" si="63">BW117*(1+INDEX($L$81:$L$105,MATCH($B117,$B$81:$B$105,0)))</f>
        <v>218358.04629018009</v>
      </c>
      <c r="BY117" s="207">
        <f>BX117*INDEX(Demographics!$M$5:'Demographics'!$AP$29,MATCH($B117,Demographics!$L$5:'Demographics'!$L$29,0),MATCH(BY$114,Demographics!$M$4:'Demographics'!$AP$4,0))/10^7</f>
        <v>1017964.3586113988</v>
      </c>
      <c r="BZ117" s="207">
        <f t="shared" si="36"/>
        <v>1020578.2406249898</v>
      </c>
      <c r="CA117" s="207">
        <f>BZ117*10^7/INDEX(Demographics!$M$5:'Demographics'!$AP$29,MATCH($B117,Demographics!$L$5:'Demographics'!$L$29,0),MATCH(BY$114,Demographics!$M$4:'Demographics'!$AP$4,0))</f>
        <v>218918.7360283742</v>
      </c>
      <c r="CB117" s="207">
        <f t="shared" ref="CB117:CB140" si="64">CA117*(1+INDEX($L$81:$L$105,MATCH($B117,$B$81:$B$105,0)))</f>
        <v>234930.3373024523</v>
      </c>
      <c r="CC117" s="207">
        <f>CB117*INDEX(Demographics!$M$5:'Demographics'!$AP$29,MATCH($B117,Demographics!$L$5:'Demographics'!$L$29,0),MATCH(CC$114,Demographics!$M$4:'Demographics'!$AP$4,0))/10^7</f>
        <v>1105116.8408262455</v>
      </c>
      <c r="CD117" s="207">
        <f t="shared" si="37"/>
        <v>1107857.8704341296</v>
      </c>
      <c r="CE117" s="207">
        <f>CD117*10^7/INDEX(Demographics!$M$5:'Demographics'!$AP$29,MATCH($B117,Demographics!$L$5:'Demographics'!$L$29,0),MATCH(CC$114,Demographics!$M$4:'Demographics'!$AP$4,0))</f>
        <v>235513.03678412409</v>
      </c>
    </row>
    <row r="118" spans="1:83" ht="13" x14ac:dyDescent="0.3">
      <c r="A118" s="2" t="str">
        <f t="shared" si="38"/>
        <v>ER</v>
      </c>
      <c r="B118" s="7" t="s">
        <v>23</v>
      </c>
      <c r="C118" s="207">
        <f t="shared" ref="C118:F118" si="65">SUMIF($A$5:$A$36,$B118,D$5:D$36)</f>
        <v>230987.08</v>
      </c>
      <c r="D118" s="207">
        <f t="shared" si="65"/>
        <v>243363.48</v>
      </c>
      <c r="E118" s="207">
        <f t="shared" si="65"/>
        <v>265891.53000000003</v>
      </c>
      <c r="F118" s="207">
        <f t="shared" si="65"/>
        <v>270665.34000000003</v>
      </c>
      <c r="G118" s="207">
        <f t="shared" si="40"/>
        <v>297135.9710584745</v>
      </c>
      <c r="H118" s="207">
        <f t="shared" ref="H118:J118" si="66">SUMIF($A$5:$A$36,$B118,I$5:I$36)</f>
        <v>337348.06</v>
      </c>
      <c r="I118" s="207">
        <f t="shared" si="66"/>
        <v>361657.51</v>
      </c>
      <c r="J118" s="207">
        <f t="shared" si="66"/>
        <v>386798.56</v>
      </c>
      <c r="K118" s="207">
        <f t="shared" si="42"/>
        <v>407960.4857491891</v>
      </c>
      <c r="L118" s="207">
        <f t="shared" si="43"/>
        <v>374586.52817837178</v>
      </c>
      <c r="M118" s="207">
        <f t="shared" si="44"/>
        <v>410188.2181393085</v>
      </c>
      <c r="N118" s="207">
        <f t="shared" si="45"/>
        <v>439504.34020029037</v>
      </c>
      <c r="O118" s="207">
        <f t="shared" si="46"/>
        <v>465895.41923210298</v>
      </c>
      <c r="P118" s="207">
        <f t="shared" si="47"/>
        <v>106372.31672330081</v>
      </c>
      <c r="Q118" s="207">
        <f>P118*INDEX(Demographics!$M$5:'Demographics'!$AP$29,MATCH($B118,Demographics!$L$5:'Demographics'!$L$29,0),MATCH(Q$114,Demographics!$M$4:'Demographics'!$AP$4,0))/10^7</f>
        <v>497141.65943801863</v>
      </c>
      <c r="R118" s="207">
        <f t="shared" si="48"/>
        <v>499183.38395008328</v>
      </c>
      <c r="S118" s="207">
        <f>R118*10^7/INDEX(Demographics!$M$5:'Demographics'!$AP$29,MATCH($B118,Demographics!$L$5:'Demographics'!$L$29,0),MATCH(Q$114,Demographics!$M$4:'Demographics'!$AP$4,0))</f>
        <v>106809.18006463611</v>
      </c>
      <c r="T118" s="207">
        <f t="shared" si="49"/>
        <v>113265.35137334147</v>
      </c>
      <c r="U118" s="207">
        <f>T118*INDEX(Demographics!$M$5:'Demographics'!$AP$29,MATCH($B118,Demographics!$L$5:'Demographics'!$L$29,0),MATCH(U$114,Demographics!$M$4:'Demographics'!$AP$4,0))/10^7</f>
        <v>532641.64136827562</v>
      </c>
      <c r="V118" s="207">
        <f t="shared" si="22"/>
        <v>534785.87295371294</v>
      </c>
      <c r="W118" s="207">
        <f>V118*10^7/INDEX(Demographics!$M$5:'Demographics'!$AP$29,MATCH($B118,Demographics!$L$5:'Demographics'!$L$29,0),MATCH(U$114,Demographics!$M$4:'Demographics'!$AP$4,0))</f>
        <v>113721.31862240314</v>
      </c>
      <c r="X118" s="207">
        <f t="shared" si="50"/>
        <v>120595.29999772867</v>
      </c>
      <c r="Y118" s="207">
        <f>X118*INDEX(Demographics!$M$5:'Demographics'!$AP$29,MATCH($B118,Demographics!$L$5:'Demographics'!$L$29,0),MATCH(Y$114,Demographics!$M$4:'Demographics'!$AP$4,0))/10^7</f>
        <v>570138.39979926182</v>
      </c>
      <c r="Z118" s="207">
        <f t="shared" si="23"/>
        <v>572339.97461863805</v>
      </c>
      <c r="AA118" s="207">
        <f>Z118*10^7/INDEX(Demographics!$M$5:'Demographics'!$AP$29,MATCH($B118,Demographics!$L$5:'Demographics'!$L$29,0),MATCH(Y$114,Demographics!$M$4:'Demographics'!$AP$4,0))</f>
        <v>121060.97565806589</v>
      </c>
      <c r="AB118" s="207">
        <f t="shared" si="51"/>
        <v>128378.60881632532</v>
      </c>
      <c r="AC118" s="207">
        <f>AB118*INDEX(Demographics!$M$5:'Demographics'!$AP$29,MATCH($B118,Demographics!$L$5:'Demographics'!$L$29,0),MATCH(AC$114,Demographics!$M$4:'Demographics'!$AP$4,0))/10^7</f>
        <v>609785.55401666358</v>
      </c>
      <c r="AD118" s="207">
        <f t="shared" si="24"/>
        <v>612062.54387317353</v>
      </c>
      <c r="AE118" s="207">
        <f>AD118*10^7/INDEX(Demographics!$M$5:'Demographics'!$AP$29,MATCH($B118,Demographics!$L$5:'Demographics'!$L$29,0),MATCH(AC$114,Demographics!$M$4:'Demographics'!$AP$4,0))</f>
        <v>128857.98519404062</v>
      </c>
      <c r="AF118" s="207">
        <f t="shared" si="52"/>
        <v>136646.91519428871</v>
      </c>
      <c r="AG118" s="207">
        <f>AF118*INDEX(Demographics!$M$5:'Demographics'!$AP$29,MATCH($B118,Demographics!$L$5:'Demographics'!$L$29,0),MATCH(AG$114,Demographics!$M$4:'Demographics'!$AP$4,0))/10^7</f>
        <v>652106.40869018459</v>
      </c>
      <c r="AH118" s="207">
        <f t="shared" si="25"/>
        <v>654492.9266567548</v>
      </c>
      <c r="AI118" s="207">
        <f>AH118*10^7/INDEX(Demographics!$M$5:'Demographics'!$AP$29,MATCH($B118,Demographics!$L$5:'Demographics'!$L$29,0),MATCH(AG$114,Demographics!$M$4:'Demographics'!$AP$4,0))</f>
        <v>137147.00277791265</v>
      </c>
      <c r="AJ118" s="207">
        <f t="shared" si="53"/>
        <v>145436.96946311576</v>
      </c>
      <c r="AK118" s="207">
        <f>AJ118*INDEX(Demographics!$M$5:'Demographics'!$AP$29,MATCH($B118,Demographics!$L$5:'Demographics'!$L$29,0),MATCH(AK$114,Demographics!$M$4:'Demographics'!$AP$4,0))/10^7</f>
        <v>697283.00639396219</v>
      </c>
      <c r="AL118" s="207">
        <f t="shared" si="26"/>
        <v>699783.50033579872</v>
      </c>
      <c r="AM118" s="207">
        <f>AL118*10^7/INDEX(Demographics!$M$5:'Demographics'!$AP$29,MATCH($B118,Demographics!$L$5:'Demographics'!$L$29,0),MATCH(AK$114,Demographics!$M$4:'Demographics'!$AP$4,0))</f>
        <v>145958.51416982285</v>
      </c>
      <c r="AN118" s="207">
        <f t="shared" si="54"/>
        <v>154781.10012052688</v>
      </c>
      <c r="AO118" s="207">
        <f>AN118*INDEX(Demographics!$M$5:'Demographics'!$AP$29,MATCH($B118,Demographics!$L$5:'Demographics'!$L$29,0),MATCH(AO$114,Demographics!$M$4:'Demographics'!$AP$4,0))/10^7</f>
        <v>745534.12495054177</v>
      </c>
      <c r="AP118" s="207">
        <f t="shared" si="27"/>
        <v>748151.89986558363</v>
      </c>
      <c r="AQ118" s="207">
        <f>AP118*10^7/INDEX(Demographics!$M$5:'Demographics'!$AP$29,MATCH($B118,Demographics!$L$5:'Demographics'!$L$29,0),MATCH(AO$114,Demographics!$M$4:'Demographics'!$AP$4,0))</f>
        <v>155324.57904075063</v>
      </c>
      <c r="AR118" s="207">
        <f t="shared" si="55"/>
        <v>164713.30471145405</v>
      </c>
      <c r="AS118" s="207">
        <f>AR118*INDEX(Demographics!$M$5:'Demographics'!$AP$29,MATCH($B118,Demographics!$L$5:'Demographics'!$L$29,0),MATCH(AS$114,Demographics!$M$4:'Demographics'!$AP$4,0))/10^7</f>
        <v>796372.35694940924</v>
      </c>
      <c r="AT118" s="207">
        <f t="shared" si="28"/>
        <v>799036.71302112436</v>
      </c>
      <c r="AU118" s="207">
        <f>AT118*10^7/INDEX(Demographics!$M$5:'Demographics'!$AP$29,MATCH($B118,Demographics!$L$5:'Demographics'!$L$29,0),MATCH(AS$114,Demographics!$M$4:'Demographics'!$AP$4,0))</f>
        <v>165264.37217339021</v>
      </c>
      <c r="AV118" s="207">
        <f t="shared" si="56"/>
        <v>175253.91705456391</v>
      </c>
      <c r="AW118" s="207">
        <f>AV118*INDEX(Demographics!$M$5:'Demographics'!$AP$29,MATCH($B118,Demographics!$L$5:'Demographics'!$L$29,0),MATCH(AW$114,Demographics!$M$4:'Demographics'!$AP$4,0))/10^7</f>
        <v>850016.54849804589</v>
      </c>
      <c r="AX118" s="207">
        <f t="shared" si="29"/>
        <v>852745.24737187743</v>
      </c>
      <c r="AY118" s="207">
        <f>AX118*10^7/INDEX(Demographics!$M$5:'Demographics'!$AP$29,MATCH($B118,Demographics!$L$5:'Demographics'!$L$29,0),MATCH(AW$114,Demographics!$M$4:'Demographics'!$AP$4,0))</f>
        <v>175816.51217926631</v>
      </c>
      <c r="AZ118" s="207">
        <f t="shared" si="57"/>
        <v>186443.89009604757</v>
      </c>
      <c r="BA118" s="207">
        <f>AZ118*INDEX(Demographics!$M$5:'Demographics'!$AP$29,MATCH($B118,Demographics!$L$5:'Demographics'!$L$29,0),MATCH(BA$114,Demographics!$M$4:'Demographics'!$AP$4,0))/10^7</f>
        <v>907161.39165132912</v>
      </c>
      <c r="BB118" s="207">
        <f t="shared" si="30"/>
        <v>910011.88798086171</v>
      </c>
      <c r="BC118" s="207">
        <f>BB118*10^7/INDEX(Demographics!$M$5:'Demographics'!$AP$29,MATCH($B118,Demographics!$L$5:'Demographics'!$L$29,0),MATCH(BA$114,Demographics!$M$4:'Demographics'!$AP$4,0))</f>
        <v>187029.7369247085</v>
      </c>
      <c r="BD118" s="207">
        <f t="shared" si="58"/>
        <v>198334.90770382405</v>
      </c>
      <c r="BE118" s="207">
        <f>BD118*INDEX(Demographics!$M$5:'Demographics'!$AP$29,MATCH($B118,Demographics!$L$5:'Demographics'!$L$29,0),MATCH(BE$114,Demographics!$M$4:'Demographics'!$AP$4,0))/10^7</f>
        <v>968033.01752082445</v>
      </c>
      <c r="BF118" s="207">
        <f t="shared" si="31"/>
        <v>971010.15701962856</v>
      </c>
      <c r="BG118" s="207">
        <f>BF118*10^7/INDEX(Demographics!$M$5:'Demographics'!$AP$29,MATCH($B118,Demographics!$L$5:'Demographics'!$L$29,0),MATCH(BE$114,Demographics!$M$4:'Demographics'!$AP$4,0))</f>
        <v>198944.87727823891</v>
      </c>
      <c r="BH118" s="207">
        <f t="shared" si="59"/>
        <v>210970.26880282885</v>
      </c>
      <c r="BI118" s="207">
        <f>BH118*INDEX(Demographics!$M$5:'Demographics'!$AP$29,MATCH($B118,Demographics!$L$5:'Demographics'!$L$29,0),MATCH(BI$114,Demographics!$M$4:'Demographics'!$AP$4,0))/10^7</f>
        <v>1032952.6301124105</v>
      </c>
      <c r="BJ118" s="207">
        <f t="shared" si="32"/>
        <v>1036055.8293483298</v>
      </c>
      <c r="BK118" s="207">
        <f>BJ118*10^7/INDEX(Demographics!$M$5:'Demographics'!$AP$29,MATCH($B118,Demographics!$L$5:'Demographics'!$L$29,0),MATCH(BI$114,Demographics!$M$4:'Demographics'!$AP$4,0))</f>
        <v>211604.06628575831</v>
      </c>
      <c r="BL118" s="207">
        <f t="shared" si="60"/>
        <v>224394.65320659007</v>
      </c>
      <c r="BM118" s="207">
        <f>BL118*INDEX(Demographics!$M$5:'Demographics'!$AP$29,MATCH($B118,Demographics!$L$5:'Demographics'!$L$29,0),MATCH(BM$114,Demographics!$M$4:'Demographics'!$AP$4,0))/10^7</f>
        <v>1102114.3392241672</v>
      </c>
      <c r="BN118" s="207">
        <f t="shared" si="33"/>
        <v>1105346.4900012824</v>
      </c>
      <c r="BO118" s="207">
        <f>BN118*10^7/INDEX(Demographics!$M$5:'Demographics'!$AP$29,MATCH($B118,Demographics!$L$5:'Demographics'!$L$29,0),MATCH(BM$114,Demographics!$M$4:'Demographics'!$AP$4,0))</f>
        <v>225052.73134506412</v>
      </c>
      <c r="BP118" s="207">
        <f t="shared" si="61"/>
        <v>238656.23421042177</v>
      </c>
      <c r="BQ118" s="207">
        <f>BP118*INDEX(Demographics!$M$5:'Demographics'!$AP$29,MATCH($B118,Demographics!$L$5:'Demographics'!$L$29,0),MATCH(BQ$114,Demographics!$M$4:'Demographics'!$AP$4,0))/10^7</f>
        <v>1176067.9708315651</v>
      </c>
      <c r="BR118" s="207">
        <f t="shared" si="34"/>
        <v>1179302.7715512668</v>
      </c>
      <c r="BS118" s="207">
        <f>BR118*10^7/INDEX(Demographics!$M$5:'Demographics'!$AP$29,MATCH($B118,Demographics!$L$5:'Demographics'!$L$29,0),MATCH(BQ$114,Demographics!$M$4:'Demographics'!$AP$4,0))</f>
        <v>239312.66341122665</v>
      </c>
      <c r="BT118" s="207">
        <f t="shared" si="62"/>
        <v>253778.11994212065</v>
      </c>
      <c r="BU118" s="207">
        <f>BT118*INDEX(Demographics!$M$5:'Demographics'!$AP$29,MATCH($B118,Demographics!$L$5:'Demographics'!$L$29,0),MATCH(BU$114,Demographics!$M$4:'Demographics'!$AP$4,0))/10^7</f>
        <v>1254785.2311370403</v>
      </c>
      <c r="BV118" s="207">
        <f t="shared" si="35"/>
        <v>1258120.0467646273</v>
      </c>
      <c r="BW118" s="207">
        <f>BV118*10^7/INDEX(Demographics!$M$5:'Demographics'!$AP$29,MATCH($B118,Demographics!$L$5:'Demographics'!$L$29,0),MATCH(BU$114,Demographics!$M$4:'Demographics'!$AP$4,0))</f>
        <v>254452.58057436428</v>
      </c>
      <c r="BX118" s="207">
        <f t="shared" si="63"/>
        <v>269833.18221493589</v>
      </c>
      <c r="BY118" s="207">
        <f>BX118*INDEX(Demographics!$M$5:'Demographics'!$AP$29,MATCH($B118,Demographics!$L$5:'Demographics'!$L$29,0),MATCH(BY$114,Demographics!$M$4:'Demographics'!$AP$4,0))/10^7</f>
        <v>1338678.6015980321</v>
      </c>
      <c r="BZ118" s="207">
        <f t="shared" si="36"/>
        <v>1342115.9988792781</v>
      </c>
      <c r="CA118" s="207">
        <f>BZ118*10^7/INDEX(Demographics!$M$5:'Demographics'!$AP$29,MATCH($B118,Demographics!$L$5:'Demographics'!$L$29,0),MATCH(BY$114,Demographics!$M$4:'Demographics'!$AP$4,0))</f>
        <v>270526.04743727407</v>
      </c>
      <c r="CB118" s="207">
        <f t="shared" si="64"/>
        <v>286878.2233894259</v>
      </c>
      <c r="CC118" s="207">
        <f>CB118*INDEX(Demographics!$M$5:'Demographics'!$AP$29,MATCH($B118,Demographics!$L$5:'Demographics'!$L$29,0),MATCH(CC$114,Demographics!$M$4:'Demographics'!$AP$4,0))/10^7</f>
        <v>1428086.5663586343</v>
      </c>
      <c r="CD118" s="207">
        <f t="shared" si="37"/>
        <v>1431628.6602046425</v>
      </c>
      <c r="CE118" s="207">
        <f>CD118*10^7/INDEX(Demographics!$M$5:'Demographics'!$AP$29,MATCH($B118,Demographics!$L$5:'Demographics'!$L$29,0),MATCH(CC$114,Demographics!$M$4:'Demographics'!$AP$4,0))</f>
        <v>287589.76960347121</v>
      </c>
    </row>
    <row r="119" spans="1:83" ht="13" x14ac:dyDescent="0.3">
      <c r="A119" s="2" t="str">
        <f t="shared" si="38"/>
        <v>ER</v>
      </c>
      <c r="B119" s="7" t="s">
        <v>24</v>
      </c>
      <c r="C119" s="207">
        <f t="shared" ref="C119:F119" si="67">SUMIF($A$5:$A$36,$B119,D$5:D$36)</f>
        <v>520485.04</v>
      </c>
      <c r="D119" s="207">
        <f t="shared" si="67"/>
        <v>542190.68999999994</v>
      </c>
      <c r="E119" s="207">
        <f t="shared" si="67"/>
        <v>558497.06999999995</v>
      </c>
      <c r="F119" s="207">
        <f t="shared" si="67"/>
        <v>574364.34</v>
      </c>
      <c r="G119" s="207">
        <f t="shared" si="40"/>
        <v>619780.00406724762</v>
      </c>
      <c r="H119" s="207">
        <f t="shared" ref="H119:J119" si="68">SUMIF($A$5:$A$36,$B119,I$5:I$36)</f>
        <v>653415.93000000005</v>
      </c>
      <c r="I119" s="207">
        <f t="shared" si="68"/>
        <v>694980.32</v>
      </c>
      <c r="J119" s="207">
        <f t="shared" si="68"/>
        <v>739081.86</v>
      </c>
      <c r="K119" s="207">
        <f t="shared" si="42"/>
        <v>780025.86684242904</v>
      </c>
      <c r="L119" s="207">
        <f t="shared" si="43"/>
        <v>764668.44245959318</v>
      </c>
      <c r="M119" s="207">
        <f t="shared" si="44"/>
        <v>824774.17757490312</v>
      </c>
      <c r="N119" s="207">
        <f t="shared" si="45"/>
        <v>873410.31495834957</v>
      </c>
      <c r="O119" s="207">
        <f t="shared" si="46"/>
        <v>918016.09822152241</v>
      </c>
      <c r="P119" s="207">
        <f t="shared" si="47"/>
        <v>97974.734904177298</v>
      </c>
      <c r="Q119" s="207">
        <f>P119*INDEX(Demographics!$M$5:'Demographics'!$AP$29,MATCH($B119,Demographics!$L$5:'Demographics'!$L$29,0),MATCH(Q$114,Demographics!$M$4:'Demographics'!$AP$4,0))/10^7</f>
        <v>978209.14570377732</v>
      </c>
      <c r="R119" s="207">
        <f t="shared" si="48"/>
        <v>982226.5792718411</v>
      </c>
      <c r="S119" s="207">
        <f>R119*10^7/INDEX(Demographics!$M$5:'Demographics'!$AP$29,MATCH($B119,Demographics!$L$5:'Demographics'!$L$29,0),MATCH(Q$114,Demographics!$M$4:'Demographics'!$AP$4,0))</f>
        <v>98377.109989868201</v>
      </c>
      <c r="T119" s="207">
        <f t="shared" si="49"/>
        <v>104323.59768470474</v>
      </c>
      <c r="U119" s="207">
        <f>T119*INDEX(Demographics!$M$5:'Demographics'!$AP$29,MATCH($B119,Demographics!$L$5:'Demographics'!$L$29,0),MATCH(U$114,Demographics!$M$4:'Demographics'!$AP$4,0))/10^7</f>
        <v>1046595.1966924949</v>
      </c>
      <c r="V119" s="207">
        <f t="shared" si="22"/>
        <v>1050808.4280728844</v>
      </c>
      <c r="W119" s="207">
        <f>V119*10^7/INDEX(Demographics!$M$5:'Demographics'!$AP$29,MATCH($B119,Demographics!$L$5:'Demographics'!$L$29,0),MATCH(U$114,Demographics!$M$4:'Demographics'!$AP$4,0))</f>
        <v>104743.56851666477</v>
      </c>
      <c r="X119" s="207">
        <f t="shared" si="50"/>
        <v>111074.88218670206</v>
      </c>
      <c r="Y119" s="207">
        <f>X119*INDEX(Demographics!$M$5:'Demographics'!$AP$29,MATCH($B119,Demographics!$L$5:'Demographics'!$L$29,0),MATCH(Y$114,Demographics!$M$4:'Demographics'!$AP$4,0))/10^7</f>
        <v>1118679.5684551513</v>
      </c>
      <c r="Z119" s="207">
        <f t="shared" si="23"/>
        <v>1122999.320939335</v>
      </c>
      <c r="AA119" s="207">
        <f>Z119*10^7/INDEX(Demographics!$M$5:'Demographics'!$AP$29,MATCH($B119,Demographics!$L$5:'Demographics'!$L$29,0),MATCH(Y$114,Demographics!$M$4:'Demographics'!$AP$4,0))</f>
        <v>111503.79499765027</v>
      </c>
      <c r="AB119" s="207">
        <f t="shared" si="51"/>
        <v>118243.73628022496</v>
      </c>
      <c r="AC119" s="207">
        <f>AB119*INDEX(Demographics!$M$5:'Demographics'!$AP$29,MATCH($B119,Demographics!$L$5:'Demographics'!$L$29,0),MATCH(AC$114,Demographics!$M$4:'Demographics'!$AP$4,0))/10^7</f>
        <v>1194770.184496277</v>
      </c>
      <c r="AD119" s="207">
        <f t="shared" si="24"/>
        <v>1199231.5555029181</v>
      </c>
      <c r="AE119" s="207">
        <f>AD119*10^7/INDEX(Demographics!$M$5:'Demographics'!$AP$29,MATCH($B119,Demographics!$L$5:'Demographics'!$L$29,0),MATCH(AC$114,Demographics!$M$4:'Demographics'!$AP$4,0))</f>
        <v>118685.2682029352</v>
      </c>
      <c r="AF119" s="207">
        <f t="shared" si="52"/>
        <v>125859.2997129055</v>
      </c>
      <c r="AG119" s="207">
        <f>AF119*INDEX(Demographics!$M$5:'Demographics'!$AP$29,MATCH($B119,Demographics!$L$5:'Demographics'!$L$29,0),MATCH(AG$114,Demographics!$M$4:'Demographics'!$AP$4,0))/10^7</f>
        <v>1275860.8930496657</v>
      </c>
      <c r="AH119" s="207">
        <f t="shared" si="25"/>
        <v>1280530.1692652197</v>
      </c>
      <c r="AI119" s="207">
        <f>AH119*10^7/INDEX(Demographics!$M$5:'Demographics'!$AP$29,MATCH($B119,Demographics!$L$5:'Demographics'!$L$29,0),MATCH(AG$114,Demographics!$M$4:'Demographics'!$AP$4,0))</f>
        <v>126319.90779162094</v>
      </c>
      <c r="AJ119" s="207">
        <f t="shared" si="53"/>
        <v>133955.42155466115</v>
      </c>
      <c r="AK119" s="207">
        <f>AJ119*INDEX(Demographics!$M$5:'Demographics'!$AP$29,MATCH($B119,Demographics!$L$5:'Demographics'!$L$29,0),MATCH(AK$114,Demographics!$M$4:'Demographics'!$AP$4,0))/10^7</f>
        <v>1362340.0327530594</v>
      </c>
      <c r="AL119" s="207">
        <f t="shared" si="26"/>
        <v>1367225.4565585775</v>
      </c>
      <c r="AM119" s="207">
        <f>AL119*10^7/INDEX(Demographics!$M$5:'Demographics'!$AP$29,MATCH($B119,Demographics!$L$5:'Demographics'!$L$29,0),MATCH(AK$114,Demographics!$M$4:'Demographics'!$AP$4,0))</f>
        <v>134435.79281998973</v>
      </c>
      <c r="AN119" s="207">
        <f t="shared" si="54"/>
        <v>142561.87812410158</v>
      </c>
      <c r="AO119" s="207">
        <f>AN119*INDEX(Demographics!$M$5:'Demographics'!$AP$29,MATCH($B119,Demographics!$L$5:'Demographics'!$L$29,0),MATCH(AO$114,Demographics!$M$4:'Demographics'!$AP$4,0))/10^7</f>
        <v>1454558.8425002084</v>
      </c>
      <c r="AP119" s="207">
        <f t="shared" si="27"/>
        <v>1459666.1977813661</v>
      </c>
      <c r="AQ119" s="207">
        <f>AP119*10^7/INDEX(Demographics!$M$5:'Demographics'!$AP$29,MATCH($B119,Demographics!$L$5:'Demographics'!$L$29,0),MATCH(AO$114,Demographics!$M$4:'Demographics'!$AP$4,0))</f>
        <v>143062.45200248613</v>
      </c>
      <c r="AR119" s="207">
        <f t="shared" si="55"/>
        <v>151709.98302381358</v>
      </c>
      <c r="AS119" s="207">
        <f>AR119*INDEX(Demographics!$M$5:'Demographics'!$AP$29,MATCH($B119,Demographics!$L$5:'Demographics'!$L$29,0),MATCH(AS$114,Demographics!$M$4:'Demographics'!$AP$4,0))/10^7</f>
        <v>1551325.6024083083</v>
      </c>
      <c r="AT119" s="207">
        <f t="shared" si="28"/>
        <v>1556515.7421110685</v>
      </c>
      <c r="AU119" s="207">
        <f>AT119*10^7/INDEX(Demographics!$M$5:'Demographics'!$AP$29,MATCH($B119,Demographics!$L$5:'Demographics'!$L$29,0),MATCH(AS$114,Demographics!$M$4:'Demographics'!$AP$4,0))</f>
        <v>152217.54636510994</v>
      </c>
      <c r="AV119" s="207">
        <f t="shared" si="56"/>
        <v>161418.46481546448</v>
      </c>
      <c r="AW119" s="207">
        <f>AV119*INDEX(Demographics!$M$5:'Demographics'!$AP$29,MATCH($B119,Demographics!$L$5:'Demographics'!$L$29,0),MATCH(AW$114,Demographics!$M$4:'Demographics'!$AP$4,0))/10^7</f>
        <v>1653070.3563286902</v>
      </c>
      <c r="AX119" s="207">
        <f t="shared" si="29"/>
        <v>1658376.9956260647</v>
      </c>
      <c r="AY119" s="207">
        <f>AX119*10^7/INDEX(Demographics!$M$5:'Demographics'!$AP$29,MATCH($B119,Demographics!$L$5:'Demographics'!$L$29,0),MATCH(AW$114,Demographics!$M$4:'Demographics'!$AP$4,0))</f>
        <v>161936.64576610108</v>
      </c>
      <c r="AZ119" s="207">
        <f t="shared" si="57"/>
        <v>171725.04340748733</v>
      </c>
      <c r="BA119" s="207">
        <f>AZ119*INDEX(Demographics!$M$5:'Demographics'!$AP$29,MATCH($B119,Demographics!$L$5:'Demographics'!$L$29,0),MATCH(BA$114,Demographics!$M$4:'Demographics'!$AP$4,0))/10^7</f>
        <v>1761246.3901958715</v>
      </c>
      <c r="BB119" s="207">
        <f t="shared" si="30"/>
        <v>1766780.6054048289</v>
      </c>
      <c r="BC119" s="207">
        <f>BB119*10^7/INDEX(Demographics!$M$5:'Demographics'!$AP$29,MATCH($B119,Demographics!$L$5:'Demographics'!$L$29,0),MATCH(BA$114,Demographics!$M$4:'Demographics'!$AP$4,0))</f>
        <v>172264.64045210008</v>
      </c>
      <c r="BD119" s="207">
        <f t="shared" si="58"/>
        <v>182677.32247548288</v>
      </c>
      <c r="BE119" s="207">
        <f>BD119*INDEX(Demographics!$M$5:'Demographics'!$AP$29,MATCH($B119,Demographics!$L$5:'Demographics'!$L$29,0),MATCH(BE$114,Demographics!$M$4:'Demographics'!$AP$4,0))/10^7</f>
        <v>1876370.1178069222</v>
      </c>
      <c r="BF119" s="207">
        <f t="shared" si="31"/>
        <v>1882140.8048506402</v>
      </c>
      <c r="BG119" s="207">
        <f>BF119*10^7/INDEX(Demographics!$M$5:'Demographics'!$AP$29,MATCH($B119,Demographics!$L$5:'Demographics'!$L$29,0),MATCH(BE$114,Demographics!$M$4:'Demographics'!$AP$4,0))</f>
        <v>183239.13789131484</v>
      </c>
      <c r="BH119" s="207">
        <f t="shared" si="59"/>
        <v>194315.18270291155</v>
      </c>
      <c r="BI119" s="207">
        <f>BH119*INDEX(Demographics!$M$5:'Demographics'!$AP$29,MATCH($B119,Demographics!$L$5:'Demographics'!$L$29,0),MATCH(BI$114,Demographics!$M$4:'Demographics'!$AP$4,0))/10^7</f>
        <v>1998881.4214283105</v>
      </c>
      <c r="BJ119" s="207">
        <f t="shared" si="32"/>
        <v>2004886.4666925783</v>
      </c>
      <c r="BK119" s="207">
        <f>BJ119*10^7/INDEX(Demographics!$M$5:'Demographics'!$AP$29,MATCH($B119,Demographics!$L$5:'Demographics'!$L$29,0),MATCH(BI$114,Demographics!$M$4:'Demographics'!$AP$4,0))</f>
        <v>194898.94492870261</v>
      </c>
      <c r="BL119" s="207">
        <f t="shared" si="60"/>
        <v>206679.77664732613</v>
      </c>
      <c r="BM119" s="207">
        <f>BL119*INDEX(Demographics!$M$5:'Demographics'!$AP$29,MATCH($B119,Demographics!$L$5:'Demographics'!$L$29,0),MATCH(BM$114,Demographics!$M$4:'Demographics'!$AP$4,0))/10^7</f>
        <v>2129215.0590207539</v>
      </c>
      <c r="BN119" s="207">
        <f t="shared" si="33"/>
        <v>2135459.3694908489</v>
      </c>
      <c r="BO119" s="207">
        <f>BN119*10^7/INDEX(Demographics!$M$5:'Demographics'!$AP$29,MATCH($B119,Demographics!$L$5:'Demographics'!$L$29,0),MATCH(BM$114,Demographics!$M$4:'Demographics'!$AP$4,0))</f>
        <v>207285.90268791001</v>
      </c>
      <c r="BP119" s="207">
        <f t="shared" si="61"/>
        <v>219815.4745545128</v>
      </c>
      <c r="BQ119" s="207">
        <f>BP119*INDEX(Demographics!$M$5:'Demographics'!$AP$29,MATCH($B119,Demographics!$L$5:'Demographics'!$L$29,0),MATCH(BQ$114,Demographics!$M$4:'Demographics'!$AP$4,0))/10^7</f>
        <v>2268832.5646173269</v>
      </c>
      <c r="BR119" s="207">
        <f t="shared" si="34"/>
        <v>2275073.0382931107</v>
      </c>
      <c r="BS119" s="207">
        <f>BR119*10^7/INDEX(Demographics!$M$5:'Demographics'!$AP$29,MATCH($B119,Demographics!$L$5:'Demographics'!$L$29,0),MATCH(BQ$114,Demographics!$M$4:'Demographics'!$AP$4,0))</f>
        <v>220420.0818331106</v>
      </c>
      <c r="BT119" s="207">
        <f t="shared" si="62"/>
        <v>233743.560276932</v>
      </c>
      <c r="BU119" s="207">
        <f>BT119*INDEX(Demographics!$M$5:'Demographics'!$AP$29,MATCH($B119,Demographics!$L$5:'Demographics'!$L$29,0),MATCH(BU$114,Demographics!$M$4:'Demographics'!$AP$4,0))/10^7</f>
        <v>2417364.1430829489</v>
      </c>
      <c r="BV119" s="207">
        <f t="shared" si="35"/>
        <v>2423788.7195936367</v>
      </c>
      <c r="BW119" s="207">
        <f>BV119*10^7/INDEX(Demographics!$M$5:'Demographics'!$AP$29,MATCH($B119,Demographics!$L$5:'Demographics'!$L$29,0),MATCH(BU$114,Demographics!$M$4:'Demographics'!$AP$4,0))</f>
        <v>234364.77549234615</v>
      </c>
      <c r="BX119" s="207">
        <f t="shared" si="63"/>
        <v>248531.15274933097</v>
      </c>
      <c r="BY119" s="207">
        <f>BX119*INDEX(Demographics!$M$5:'Demographics'!$AP$29,MATCH($B119,Demographics!$L$5:'Demographics'!$L$29,0),MATCH(BY$114,Demographics!$M$4:'Demographics'!$AP$4,0))/10^7</f>
        <v>2575592.7303629941</v>
      </c>
      <c r="BZ119" s="207">
        <f t="shared" si="36"/>
        <v>2582206.2187973191</v>
      </c>
      <c r="CA119" s="207">
        <f>BZ119*10^7/INDEX(Demographics!$M$5:'Demographics'!$AP$29,MATCH($B119,Demographics!$L$5:'Demographics'!$L$29,0),MATCH(BY$114,Demographics!$M$4:'Demographics'!$AP$4,0))</f>
        <v>249169.31960113966</v>
      </c>
      <c r="CB119" s="207">
        <f t="shared" si="64"/>
        <v>264230.57005962101</v>
      </c>
      <c r="CC119" s="207">
        <f>CB119*INDEX(Demographics!$M$5:'Demographics'!$AP$29,MATCH($B119,Demographics!$L$5:'Demographics'!$L$29,0),MATCH(CC$114,Demographics!$M$4:'Demographics'!$AP$4,0))/10^7</f>
        <v>2744158.0242837244</v>
      </c>
      <c r="CD119" s="207">
        <f t="shared" si="37"/>
        <v>2750964.3800602327</v>
      </c>
      <c r="CE119" s="207">
        <f>CD119*10^7/INDEX(Demographics!$M$5:'Demographics'!$AP$29,MATCH($B119,Demographics!$L$5:'Demographics'!$L$29,0),MATCH(CC$114,Demographics!$M$4:'Demographics'!$AP$4,0))</f>
        <v>264885.94312886143</v>
      </c>
    </row>
    <row r="120" spans="1:83" ht="13" x14ac:dyDescent="0.3">
      <c r="A120" s="2" t="str">
        <f t="shared" si="38"/>
        <v>NER</v>
      </c>
      <c r="B120" s="7" t="s">
        <v>25</v>
      </c>
      <c r="C120" s="207">
        <f t="shared" ref="C120:F120" si="69">SUMIF($A$5:$A$36,$B120,D$5:D$36)</f>
        <v>143174.91</v>
      </c>
      <c r="D120" s="207">
        <f t="shared" si="69"/>
        <v>147342.38</v>
      </c>
      <c r="E120" s="207">
        <f t="shared" si="69"/>
        <v>154525.4</v>
      </c>
      <c r="F120" s="207">
        <f t="shared" si="69"/>
        <v>165212.29999999999</v>
      </c>
      <c r="G120" s="207">
        <f t="shared" si="40"/>
        <v>194318.0584243114</v>
      </c>
      <c r="H120" s="207">
        <f t="shared" ref="H120:J120" si="70">SUMIF($A$5:$A$36,$B120,I$5:I$36)</f>
        <v>202080.84</v>
      </c>
      <c r="I120" s="207">
        <f t="shared" si="70"/>
        <v>219919.37</v>
      </c>
      <c r="J120" s="207">
        <f t="shared" si="70"/>
        <v>231039.57</v>
      </c>
      <c r="K120" s="207">
        <f t="shared" si="42"/>
        <v>250510.98823444892</v>
      </c>
      <c r="L120" s="207">
        <f t="shared" si="43"/>
        <v>242043.53089329839</v>
      </c>
      <c r="M120" s="207">
        <f t="shared" si="44"/>
        <v>263715.11901497573</v>
      </c>
      <c r="N120" s="207">
        <f t="shared" si="45"/>
        <v>281208.33765747689</v>
      </c>
      <c r="O120" s="207">
        <f t="shared" si="46"/>
        <v>297625.45775973616</v>
      </c>
      <c r="P120" s="207">
        <f t="shared" si="47"/>
        <v>88396.653332113419</v>
      </c>
      <c r="Q120" s="207">
        <f>P120*INDEX(Demographics!$M$5:'Demographics'!$AP$29,MATCH($B120,Demographics!$L$5:'Demographics'!$L$29,0),MATCH(Q$114,Demographics!$M$4:'Demographics'!$AP$4,0))/10^7</f>
        <v>320367.15100624546</v>
      </c>
      <c r="R120" s="207">
        <f t="shared" si="48"/>
        <v>321682.87551384192</v>
      </c>
      <c r="S120" s="207">
        <f>R120*10^7/INDEX(Demographics!$M$5:'Demographics'!$AP$29,MATCH($B120,Demographics!$L$5:'Demographics'!$L$29,0),MATCH(Q$114,Demographics!$M$4:'Demographics'!$AP$4,0))</f>
        <v>88759.691935831899</v>
      </c>
      <c r="T120" s="207">
        <f t="shared" si="49"/>
        <v>94661.362126622116</v>
      </c>
      <c r="U120" s="207">
        <f>T120*INDEX(Demographics!$M$5:'Demographics'!$AP$29,MATCH($B120,Demographics!$L$5:'Demographics'!$L$29,0),MATCH(U$114,Demographics!$M$4:'Demographics'!$AP$4,0))/10^7</f>
        <v>346242.86425054568</v>
      </c>
      <c r="V120" s="207">
        <f t="shared" si="22"/>
        <v>347636.71863236069</v>
      </c>
      <c r="W120" s="207">
        <f>V120*10^7/INDEX(Demographics!$M$5:'Demographics'!$AP$29,MATCH($B120,Demographics!$L$5:'Demographics'!$L$29,0),MATCH(U$114,Demographics!$M$4:'Demographics'!$AP$4,0))</f>
        <v>95042.436129906957</v>
      </c>
      <c r="X120" s="207">
        <f t="shared" si="50"/>
        <v>101361.84869133699</v>
      </c>
      <c r="Y120" s="207">
        <f>X120*INDEX(Demographics!$M$5:'Demographics'!$AP$29,MATCH($B120,Demographics!$L$5:'Demographics'!$L$29,0),MATCH(Y$114,Demographics!$M$4:'Demographics'!$AP$4,0))/10^7</f>
        <v>373913.72363747301</v>
      </c>
      <c r="Z120" s="207">
        <f t="shared" si="23"/>
        <v>375357.58189867641</v>
      </c>
      <c r="AA120" s="207">
        <f>Z120*10^7/INDEX(Demographics!$M$5:'Demographics'!$AP$29,MATCH($B120,Demographics!$L$5:'Demographics'!$L$29,0),MATCH(Y$114,Demographics!$M$4:'Demographics'!$AP$4,0))</f>
        <v>101753.25487236748</v>
      </c>
      <c r="AB120" s="207">
        <f t="shared" si="51"/>
        <v>108518.87266574906</v>
      </c>
      <c r="AC120" s="207">
        <f>AB120*INDEX(Demographics!$M$5:'Demographics'!$AP$29,MATCH($B120,Demographics!$L$5:'Demographics'!$L$29,0),MATCH(AC$114,Demographics!$M$4:'Demographics'!$AP$4,0))/10^7</f>
        <v>403527.42800758791</v>
      </c>
      <c r="AD120" s="207">
        <f t="shared" si="24"/>
        <v>405034.23290702264</v>
      </c>
      <c r="AE120" s="207">
        <f>AD120*10^7/INDEX(Demographics!$M$5:'Demographics'!$AP$29,MATCH($B120,Demographics!$L$5:'Demographics'!$L$29,0),MATCH(AC$114,Demographics!$M$4:'Demographics'!$AP$4,0))</f>
        <v>108924.09114078866</v>
      </c>
      <c r="AF120" s="207">
        <f t="shared" si="52"/>
        <v>116166.50092978659</v>
      </c>
      <c r="AG120" s="207">
        <f>AF120*INDEX(Demographics!$M$5:'Demographics'!$AP$29,MATCH($B120,Demographics!$L$5:'Demographics'!$L$29,0),MATCH(AG$114,Demographics!$M$4:'Demographics'!$AP$4,0))/10^7</f>
        <v>435403.66213493311</v>
      </c>
      <c r="AH120" s="207">
        <f t="shared" si="25"/>
        <v>436997.11168327078</v>
      </c>
      <c r="AI120" s="207">
        <f>AH120*10^7/INDEX(Demographics!$M$5:'Demographics'!$AP$29,MATCH($B120,Demographics!$L$5:'Demographics'!$L$29,0),MATCH(AG$114,Demographics!$M$4:'Demographics'!$AP$4,0))</f>
        <v>116591.63621121923</v>
      </c>
      <c r="AJ120" s="207">
        <f t="shared" si="53"/>
        <v>124343.86437826442</v>
      </c>
      <c r="AK120" s="207">
        <f>AJ120*INDEX(Demographics!$M$5:'Demographics'!$AP$29,MATCH($B120,Demographics!$L$5:'Demographics'!$L$29,0),MATCH(AK$114,Demographics!$M$4:'Demographics'!$AP$4,0))/10^7</f>
        <v>469733.81646176951</v>
      </c>
      <c r="AL120" s="207">
        <f t="shared" si="26"/>
        <v>471418.30690763984</v>
      </c>
      <c r="AM120" s="207">
        <f>AL120*10^7/INDEX(Demographics!$M$5:'Demographics'!$AP$29,MATCH($B120,Demographics!$L$5:'Demographics'!$L$29,0),MATCH(AK$114,Demographics!$M$4:'Demographics'!$AP$4,0))</f>
        <v>124789.76808842413</v>
      </c>
      <c r="AN120" s="207">
        <f t="shared" si="54"/>
        <v>133087.09357909282</v>
      </c>
      <c r="AO120" s="207">
        <f>AN120*INDEX(Demographics!$M$5:'Demographics'!$AP$29,MATCH($B120,Demographics!$L$5:'Demographics'!$L$29,0),MATCH(AO$114,Demographics!$M$4:'Demographics'!$AP$4,0))/10^7</f>
        <v>506702.49138368008</v>
      </c>
      <c r="AP120" s="207">
        <f t="shared" si="27"/>
        <v>508481.66288897023</v>
      </c>
      <c r="AQ120" s="207">
        <f>AP120*10^7/INDEX(Demographics!$M$5:'Demographics'!$AP$29,MATCH($B120,Demographics!$L$5:'Demographics'!$L$29,0),MATCH(AO$114,Demographics!$M$4:'Demographics'!$AP$4,0))</f>
        <v>133554.39888870597</v>
      </c>
      <c r="AR120" s="207">
        <f t="shared" si="55"/>
        <v>142434.48846067296</v>
      </c>
      <c r="AS120" s="207">
        <f>AR120*INDEX(Demographics!$M$5:'Demographics'!$AP$29,MATCH($B120,Demographics!$L$5:'Demographics'!$L$29,0),MATCH(AS$114,Demographics!$M$4:'Demographics'!$AP$4,0))/10^7</f>
        <v>546051.09841168195</v>
      </c>
      <c r="AT120" s="207">
        <f t="shared" si="28"/>
        <v>547877.97568438505</v>
      </c>
      <c r="AU120" s="207">
        <f>AT120*10^7/INDEX(Demographics!$M$5:'Demographics'!$AP$29,MATCH($B120,Demographics!$L$5:'Demographics'!$L$29,0),MATCH(AS$114,Demographics!$M$4:'Demographics'!$AP$4,0))</f>
        <v>142911.01955927303</v>
      </c>
      <c r="AV120" s="207">
        <f t="shared" si="56"/>
        <v>152413.23487428494</v>
      </c>
      <c r="AW120" s="207">
        <f>AV120*INDEX(Demographics!$M$5:'Demographics'!$AP$29,MATCH($B120,Demographics!$L$5:'Demographics'!$L$29,0),MATCH(AW$114,Demographics!$M$4:'Demographics'!$AP$4,0))/10^7</f>
        <v>587964.536174529</v>
      </c>
      <c r="AX120" s="207">
        <f t="shared" si="29"/>
        <v>589852.00315449224</v>
      </c>
      <c r="AY120" s="207">
        <f>AX120*10^7/INDEX(Demographics!$M$5:'Demographics'!$AP$29,MATCH($B120,Demographics!$L$5:'Demographics'!$L$29,0),MATCH(AW$114,Demographics!$M$4:'Demographics'!$AP$4,0))</f>
        <v>152902.50749267498</v>
      </c>
      <c r="AZ120" s="207">
        <f t="shared" si="57"/>
        <v>163069.06114879815</v>
      </c>
      <c r="BA120" s="207">
        <f>AZ120*INDEX(Demographics!$M$5:'Demographics'!$AP$29,MATCH($B120,Demographics!$L$5:'Demographics'!$L$29,0),MATCH(BA$114,Demographics!$M$4:'Demographics'!$AP$4,0))/10^7</f>
        <v>633001.4815674047</v>
      </c>
      <c r="BB120" s="207">
        <f t="shared" si="30"/>
        <v>634990.508455456</v>
      </c>
      <c r="BC120" s="207">
        <f>BB120*10^7/INDEX(Demographics!$M$5:'Demographics'!$AP$29,MATCH($B120,Demographics!$L$5:'Demographics'!$L$29,0),MATCH(BA$114,Demographics!$M$4:'Demographics'!$AP$4,0))</f>
        <v>163581.45923423566</v>
      </c>
      <c r="BD120" s="207">
        <f t="shared" si="58"/>
        <v>174458.06099651515</v>
      </c>
      <c r="BE120" s="207">
        <f>BD120*INDEX(Demographics!$M$5:'Demographics'!$AP$29,MATCH($B120,Demographics!$L$5:'Demographics'!$L$29,0),MATCH(BE$114,Demographics!$M$4:'Demographics'!$AP$4,0))/10^7</f>
        <v>681398.29464018892</v>
      </c>
      <c r="BF120" s="207">
        <f t="shared" si="31"/>
        <v>683493.90268317331</v>
      </c>
      <c r="BG120" s="207">
        <f>BF120*10^7/INDEX(Demographics!$M$5:'Demographics'!$AP$29,MATCH($B120,Demographics!$L$5:'Demographics'!$L$29,0),MATCH(BE$114,Demographics!$M$4:'Demographics'!$AP$4,0))</f>
        <v>174994.59846463549</v>
      </c>
      <c r="BH120" s="207">
        <f t="shared" si="59"/>
        <v>186630.06477579247</v>
      </c>
      <c r="BI120" s="207">
        <f>BH120*INDEX(Demographics!$M$5:'Demographics'!$AP$29,MATCH($B120,Demographics!$L$5:'Demographics'!$L$29,0),MATCH(BI$114,Demographics!$M$4:'Demographics'!$AP$4,0))/10^7</f>
        <v>733437.49156238686</v>
      </c>
      <c r="BJ120" s="207">
        <f t="shared" si="32"/>
        <v>735640.88656527607</v>
      </c>
      <c r="BK120" s="207">
        <f>BJ120*10^7/INDEX(Demographics!$M$5:'Demographics'!$AP$29,MATCH($B120,Demographics!$L$5:'Demographics'!$L$29,0),MATCH(BI$114,Demographics!$M$4:'Demographics'!$AP$4,0))</f>
        <v>187190.73934839971</v>
      </c>
      <c r="BL120" s="207">
        <f t="shared" si="60"/>
        <v>199637.13232600372</v>
      </c>
      <c r="BM120" s="207">
        <f>BL120*INDEX(Demographics!$M$5:'Demographics'!$AP$29,MATCH($B120,Demographics!$L$5:'Demographics'!$L$29,0),MATCH(BM$114,Demographics!$M$4:'Demographics'!$AP$4,0))/10^7</f>
        <v>789345.25750378612</v>
      </c>
      <c r="BN120" s="207">
        <f t="shared" si="33"/>
        <v>791660.15605528222</v>
      </c>
      <c r="BO120" s="207">
        <f>BN120*10^7/INDEX(Demographics!$M$5:'Demographics'!$AP$29,MATCH($B120,Demographics!$L$5:'Demographics'!$L$29,0),MATCH(BM$114,Demographics!$M$4:'Demographics'!$AP$4,0))</f>
        <v>200222.60453104079</v>
      </c>
      <c r="BP120" s="207">
        <f t="shared" si="61"/>
        <v>213535.49184409596</v>
      </c>
      <c r="BQ120" s="207">
        <f>BP120*INDEX(Demographics!$M$5:'Demographics'!$AP$29,MATCH($B120,Demographics!$L$5:'Demographics'!$L$29,0),MATCH(BQ$114,Demographics!$M$4:'Demographics'!$AP$4,0))/10^7</f>
        <v>849664.46976920008</v>
      </c>
      <c r="BR120" s="207">
        <f t="shared" si="34"/>
        <v>852001.49050820642</v>
      </c>
      <c r="BS120" s="207">
        <f>BR120*10^7/INDEX(Demographics!$M$5:'Demographics'!$AP$29,MATCH($B120,Demographics!$L$5:'Demographics'!$L$29,0),MATCH(BQ$114,Demographics!$M$4:'Demographics'!$AP$4,0))</f>
        <v>214122.82589266353</v>
      </c>
      <c r="BT120" s="207">
        <f t="shared" si="62"/>
        <v>228359.94491795337</v>
      </c>
      <c r="BU120" s="207">
        <f>BT120*INDEX(Demographics!$M$5:'Demographics'!$AP$29,MATCH($B120,Demographics!$L$5:'Demographics'!$L$29,0),MATCH(BU$114,Demographics!$M$4:'Demographics'!$AP$4,0))/10^7</f>
        <v>914437.25591121509</v>
      </c>
      <c r="BV120" s="207">
        <f t="shared" si="35"/>
        <v>916867.53607055126</v>
      </c>
      <c r="BW120" s="207">
        <f>BV120*10^7/INDEX(Demographics!$M$5:'Demographics'!$AP$29,MATCH($B120,Demographics!$L$5:'Demographics'!$L$29,0),MATCH(BU$114,Demographics!$M$4:'Demographics'!$AP$4,0))</f>
        <v>228966.852215019</v>
      </c>
      <c r="BX120" s="207">
        <f t="shared" si="63"/>
        <v>244190.95695135978</v>
      </c>
      <c r="BY120" s="207">
        <f>BX120*INDEX(Demographics!$M$5:'Demographics'!$AP$29,MATCH($B120,Demographics!$L$5:'Demographics'!$L$29,0),MATCH(BY$114,Demographics!$M$4:'Demographics'!$AP$4,0))/10^7</f>
        <v>984067.99445248104</v>
      </c>
      <c r="BZ120" s="207">
        <f t="shared" si="36"/>
        <v>986594.83894275245</v>
      </c>
      <c r="CA120" s="207">
        <f>BZ120*10^7/INDEX(Demographics!$M$5:'Demographics'!$AP$29,MATCH($B120,Demographics!$L$5:'Demographics'!$L$29,0),MATCH(BY$114,Demographics!$M$4:'Demographics'!$AP$4,0))</f>
        <v>244817.97924821841</v>
      </c>
      <c r="CB120" s="207">
        <f t="shared" si="64"/>
        <v>261096.03225614503</v>
      </c>
      <c r="CC120" s="207">
        <f>CB120*INDEX(Demographics!$M$5:'Demographics'!$AP$29,MATCH($B120,Demographics!$L$5:'Demographics'!$L$29,0),MATCH(CC$114,Demographics!$M$4:'Demographics'!$AP$4,0))/10^7</f>
        <v>1058917.9874409118</v>
      </c>
      <c r="CD120" s="207">
        <f t="shared" si="37"/>
        <v>1061544.4296854499</v>
      </c>
      <c r="CE120" s="207">
        <f>CD120*10^7/INDEX(Demographics!$M$5:'Demographics'!$AP$29,MATCH($B120,Demographics!$L$5:'Demographics'!$L$29,0),MATCH(CC$114,Demographics!$M$4:'Demographics'!$AP$4,0))</f>
        <v>261743.6307077079</v>
      </c>
    </row>
    <row r="121" spans="1:83" ht="13" x14ac:dyDescent="0.3">
      <c r="A121" s="2" t="str">
        <f t="shared" si="38"/>
        <v>NR</v>
      </c>
      <c r="B121" s="7" t="s">
        <v>13</v>
      </c>
      <c r="C121" s="207">
        <f t="shared" ref="C121:F121" si="71">SUMIF($A$5:$A$36,$B121,D$5:D$36)</f>
        <v>297538.52</v>
      </c>
      <c r="D121" s="207">
        <f t="shared" si="71"/>
        <v>320911.90999999997</v>
      </c>
      <c r="E121" s="207">
        <f t="shared" si="71"/>
        <v>347506.61</v>
      </c>
      <c r="F121" s="207">
        <f t="shared" si="71"/>
        <v>370534.51</v>
      </c>
      <c r="G121" s="207">
        <f t="shared" si="40"/>
        <v>420346.58826172596</v>
      </c>
      <c r="H121" s="207">
        <f t="shared" ref="H121:J121" si="72">SUMIF($A$5:$A$36,$B121,I$5:I$36)</f>
        <v>456709.11</v>
      </c>
      <c r="I121" s="207">
        <f t="shared" si="72"/>
        <v>482036.15</v>
      </c>
      <c r="J121" s="207">
        <f t="shared" si="72"/>
        <v>524170.88</v>
      </c>
      <c r="K121" s="207">
        <f t="shared" si="42"/>
        <v>562860.0411690101</v>
      </c>
      <c r="L121" s="207">
        <f t="shared" si="43"/>
        <v>517250.41352107126</v>
      </c>
      <c r="M121" s="207">
        <f t="shared" si="44"/>
        <v>568114.40601906588</v>
      </c>
      <c r="N121" s="207">
        <f t="shared" si="45"/>
        <v>610462.25097357517</v>
      </c>
      <c r="O121" s="207">
        <f t="shared" si="46"/>
        <v>648886.68373641069</v>
      </c>
      <c r="P121" s="207">
        <f t="shared" si="47"/>
        <v>223616.80670230015</v>
      </c>
      <c r="Q121" s="207">
        <f>P121*INDEX(Demographics!$M$5:'Demographics'!$AP$29,MATCH($B121,Demographics!$L$5:'Demographics'!$L$29,0),MATCH(Q$114,Demographics!$M$4:'Demographics'!$AP$4,0))/10^7</f>
        <v>688404.33943303104</v>
      </c>
      <c r="R121" s="207">
        <f t="shared" si="48"/>
        <v>691231.56581277354</v>
      </c>
      <c r="S121" s="207">
        <f>R121*10^7/INDEX(Demographics!$M$5:'Demographics'!$AP$29,MATCH($B121,Demographics!$L$5:'Demographics'!$L$29,0),MATCH(Q$114,Demographics!$M$4:'Demographics'!$AP$4,0))</f>
        <v>224535.18460704028</v>
      </c>
      <c r="T121" s="207">
        <f t="shared" si="49"/>
        <v>235392.96005875766</v>
      </c>
      <c r="U121" s="207">
        <f>T121*INDEX(Demographics!$M$5:'Demographics'!$AP$29,MATCH($B121,Demographics!$L$5:'Demographics'!$L$29,0),MATCH(U$114,Demographics!$M$4:'Demographics'!$AP$4,0))/10^7</f>
        <v>733201.99199101841</v>
      </c>
      <c r="V121" s="207">
        <f t="shared" si="22"/>
        <v>736153.61039188935</v>
      </c>
      <c r="W121" s="207">
        <f>V121*10^7/INDEX(Demographics!$M$5:'Demographics'!$AP$29,MATCH($B121,Demographics!$L$5:'Demographics'!$L$29,0),MATCH(U$114,Demographics!$M$4:'Demographics'!$AP$4,0))</f>
        <v>236340.57094898206</v>
      </c>
      <c r="X121" s="207">
        <f t="shared" si="50"/>
        <v>247769.21565776443</v>
      </c>
      <c r="Y121" s="207">
        <f>X121*INDEX(Demographics!$M$5:'Demographics'!$AP$29,MATCH($B121,Demographics!$L$5:'Demographics'!$L$29,0),MATCH(Y$114,Demographics!$M$4:'Demographics'!$AP$4,0))/10^7</f>
        <v>780250.037027866</v>
      </c>
      <c r="Z121" s="207">
        <f t="shared" si="23"/>
        <v>783262.95254968083</v>
      </c>
      <c r="AA121" s="207">
        <f>Z121*10^7/INDEX(Demographics!$M$5:'Demographics'!$AP$29,MATCH($B121,Demographics!$L$5:'Demographics'!$L$29,0),MATCH(Y$114,Demographics!$M$4:'Demographics'!$AP$4,0))</f>
        <v>248725.97013422276</v>
      </c>
      <c r="AB121" s="207">
        <f t="shared" si="51"/>
        <v>260753.5315939303</v>
      </c>
      <c r="AC121" s="207">
        <f>AB121*INDEX(Demographics!$M$5:'Demographics'!$AP$29,MATCH($B121,Demographics!$L$5:'Demographics'!$L$29,0),MATCH(AC$114,Demographics!$M$4:'Demographics'!$AP$4,0))/10^7</f>
        <v>829743.81288504566</v>
      </c>
      <c r="AD121" s="207">
        <f t="shared" si="24"/>
        <v>832842.14513151522</v>
      </c>
      <c r="AE121" s="207">
        <f>AD121*10^7/INDEX(Demographics!$M$5:'Demographics'!$AP$29,MATCH($B121,Demographics!$L$5:'Demographics'!$L$29,0),MATCH(AC$114,Demographics!$M$4:'Demographics'!$AP$4,0))</f>
        <v>261727.20691729212</v>
      </c>
      <c r="AF121" s="207">
        <f t="shared" si="52"/>
        <v>274383.46498787706</v>
      </c>
      <c r="AG121" s="207">
        <f>AF121*INDEX(Demographics!$M$5:'Demographics'!$AP$29,MATCH($B121,Demographics!$L$5:'Demographics'!$L$29,0),MATCH(AG$114,Demographics!$M$4:'Demographics'!$AP$4,0))/10^7</f>
        <v>882142.83993602486</v>
      </c>
      <c r="AH121" s="207">
        <f t="shared" si="25"/>
        <v>885371.22369139572</v>
      </c>
      <c r="AI121" s="207">
        <f>AH121*10^7/INDEX(Demographics!$M$5:'Demographics'!$AP$29,MATCH($B121,Demographics!$L$5:'Demographics'!$L$29,0),MATCH(AG$114,Demographics!$M$4:'Demographics'!$AP$4,0))</f>
        <v>275387.62789779028</v>
      </c>
      <c r="AJ121" s="207">
        <f t="shared" si="53"/>
        <v>288704.45853673125</v>
      </c>
      <c r="AK121" s="207">
        <f>AJ121*INDEX(Demographics!$M$5:'Demographics'!$AP$29,MATCH($B121,Demographics!$L$5:'Demographics'!$L$29,0),MATCH(AK$114,Demographics!$M$4:'Demographics'!$AP$4,0))/10^7</f>
        <v>937683.2108814494</v>
      </c>
      <c r="AL121" s="207">
        <f t="shared" si="26"/>
        <v>941045.79274085315</v>
      </c>
      <c r="AM121" s="207">
        <f>AL121*10^7/INDEX(Demographics!$M$5:'Demographics'!$AP$29,MATCH($B121,Demographics!$L$5:'Demographics'!$L$29,0),MATCH(AK$114,Demographics!$M$4:'Demographics'!$AP$4,0))</f>
        <v>289739.76807809755</v>
      </c>
      <c r="AN121" s="207">
        <f t="shared" si="54"/>
        <v>303750.62052748253</v>
      </c>
      <c r="AO121" s="207">
        <f>AN121*INDEX(Demographics!$M$5:'Demographics'!$AP$29,MATCH($B121,Demographics!$L$5:'Demographics'!$L$29,0),MATCH(AO$114,Demographics!$M$4:'Demographics'!$AP$4,0))/10^7</f>
        <v>996575.41088861739</v>
      </c>
      <c r="AP121" s="207">
        <f t="shared" si="27"/>
        <v>1000074.6606536699</v>
      </c>
      <c r="AQ121" s="207">
        <f>AP121*10^7/INDEX(Demographics!$M$5:'Demographics'!$AP$29,MATCH($B121,Demographics!$L$5:'Demographics'!$L$29,0),MATCH(AO$114,Demographics!$M$4:'Demographics'!$AP$4,0))</f>
        <v>304817.17231664178</v>
      </c>
      <c r="AR121" s="207">
        <f t="shared" si="55"/>
        <v>319557.11793645076</v>
      </c>
      <c r="AS121" s="207">
        <f>AR121*INDEX(Demographics!$M$5:'Demographics'!$AP$29,MATCH($B121,Demographics!$L$5:'Demographics'!$L$29,0),MATCH(AS$114,Demographics!$M$4:'Demographics'!$AP$4,0))/10^7</f>
        <v>1058469.041740906</v>
      </c>
      <c r="AT121" s="207">
        <f t="shared" si="28"/>
        <v>1062010.2726657058</v>
      </c>
      <c r="AU121" s="207">
        <f>AT121*10^7/INDEX(Demographics!$M$5:'Demographics'!$AP$29,MATCH($B121,Demographics!$L$5:'Demographics'!$L$29,0),MATCH(AS$114,Demographics!$M$4:'Demographics'!$AP$4,0))</f>
        <v>320626.23333203694</v>
      </c>
      <c r="AV121" s="207">
        <f t="shared" si="56"/>
        <v>336130.65261288063</v>
      </c>
      <c r="AW121" s="207">
        <f>AV121*INDEX(Demographics!$M$5:'Demographics'!$AP$29,MATCH($B121,Demographics!$L$5:'Demographics'!$L$29,0),MATCH(AW$114,Demographics!$M$4:'Demographics'!$AP$4,0))/10^7</f>
        <v>1123617.5455543373</v>
      </c>
      <c r="AX121" s="207">
        <f t="shared" si="29"/>
        <v>1127224.550543345</v>
      </c>
      <c r="AY121" s="207">
        <f>AX121*10^7/INDEX(Demographics!$M$5:'Demographics'!$AP$29,MATCH($B121,Demographics!$L$5:'Demographics'!$L$29,0),MATCH(AW$114,Demographics!$M$4:'Demographics'!$AP$4,0))</f>
        <v>337209.68964441342</v>
      </c>
      <c r="AZ121" s="207">
        <f t="shared" si="57"/>
        <v>353516.02976972645</v>
      </c>
      <c r="BA121" s="207">
        <f>AZ121*INDEX(Demographics!$M$5:'Demographics'!$AP$29,MATCH($B121,Demographics!$L$5:'Demographics'!$L$29,0),MATCH(BA$114,Demographics!$M$4:'Demographics'!$AP$4,0))/10^7</f>
        <v>1192515.6232222181</v>
      </c>
      <c r="BB121" s="207">
        <f t="shared" si="30"/>
        <v>1196262.7639605573</v>
      </c>
      <c r="BC121" s="207">
        <f>BB121*10^7/INDEX(Demographics!$M$5:'Demographics'!$AP$29,MATCH($B121,Demographics!$L$5:'Demographics'!$L$29,0),MATCH(BA$114,Demographics!$M$4:'Demographics'!$AP$4,0))</f>
        <v>354626.85321808234</v>
      </c>
      <c r="BD121" s="207">
        <f t="shared" si="58"/>
        <v>371775.42950081406</v>
      </c>
      <c r="BE121" s="207">
        <f>BD121*INDEX(Demographics!$M$5:'Demographics'!$AP$29,MATCH($B121,Demographics!$L$5:'Demographics'!$L$29,0),MATCH(BE$114,Demographics!$M$4:'Demographics'!$AP$4,0))/10^7</f>
        <v>1265412.0293919209</v>
      </c>
      <c r="BF121" s="207">
        <f t="shared" si="31"/>
        <v>1269303.7438962597</v>
      </c>
      <c r="BG121" s="207">
        <f>BF121*10^7/INDEX(Demographics!$M$5:'Demographics'!$AP$29,MATCH($B121,Demographics!$L$5:'Demographics'!$L$29,0),MATCH(BE$114,Demographics!$M$4:'Demographics'!$AP$4,0))</f>
        <v>372918.80714994262</v>
      </c>
      <c r="BH121" s="207">
        <f t="shared" si="59"/>
        <v>390951.92154509923</v>
      </c>
      <c r="BI121" s="207">
        <f>BH121*INDEX(Demographics!$M$5:'Demographics'!$AP$29,MATCH($B121,Demographics!$L$5:'Demographics'!$L$29,0),MATCH(BI$114,Demographics!$M$4:'Demographics'!$AP$4,0))/10^7</f>
        <v>1342607.0889701799</v>
      </c>
      <c r="BJ121" s="207">
        <f t="shared" si="32"/>
        <v>1346640.553014101</v>
      </c>
      <c r="BK121" s="207">
        <f>BJ121*10^7/INDEX(Demographics!$M$5:'Demographics'!$AP$29,MATCH($B121,Demographics!$L$5:'Demographics'!$L$29,0),MATCH(BI$114,Demographics!$M$4:'Demographics'!$AP$4,0))</f>
        <v>392126.42042225291</v>
      </c>
      <c r="BL121" s="207">
        <f t="shared" si="60"/>
        <v>411088.35117302509</v>
      </c>
      <c r="BM121" s="207">
        <f>BL121*INDEX(Demographics!$M$5:'Demographics'!$AP$29,MATCH($B121,Demographics!$L$5:'Demographics'!$L$29,0),MATCH(BM$114,Demographics!$M$4:'Demographics'!$AP$4,0))/10^7</f>
        <v>1424256.7014740626</v>
      </c>
      <c r="BN121" s="207">
        <f t="shared" si="33"/>
        <v>1428433.5933269728</v>
      </c>
      <c r="BO121" s="207">
        <f>BN121*10^7/INDEX(Demographics!$M$5:'Demographics'!$AP$29,MATCH($B121,Demographics!$L$5:'Demographics'!$L$29,0),MATCH(BM$114,Demographics!$M$4:'Demographics'!$AP$4,0))</f>
        <v>412293.94254083384</v>
      </c>
      <c r="BP121" s="207">
        <f t="shared" si="61"/>
        <v>432231.10764948325</v>
      </c>
      <c r="BQ121" s="207">
        <f>BP121*INDEX(Demographics!$M$5:'Demographics'!$AP$29,MATCH($B121,Demographics!$L$5:'Demographics'!$L$29,0),MATCH(BQ$114,Demographics!$M$4:'Demographics'!$AP$4,0))/10^7</f>
        <v>1511856.4123043751</v>
      </c>
      <c r="BR121" s="207">
        <f t="shared" si="34"/>
        <v>1516014.8064889815</v>
      </c>
      <c r="BS121" s="207">
        <f>BR121*10^7/INDEX(Demographics!$M$5:'Demographics'!$AP$29,MATCH($B121,Demographics!$L$5:'Demographics'!$L$29,0),MATCH(BQ$114,Demographics!$M$4:'Demographics'!$AP$4,0))</f>
        <v>433419.96878062468</v>
      </c>
      <c r="BT121" s="207">
        <f t="shared" si="62"/>
        <v>454378.71832157666</v>
      </c>
      <c r="BU121" s="207">
        <f>BT121*INDEX(Demographics!$M$5:'Demographics'!$AP$29,MATCH($B121,Demographics!$L$5:'Demographics'!$L$29,0),MATCH(BU$114,Demographics!$M$4:'Demographics'!$AP$4,0))/10^7</f>
        <v>1604761.5803853131</v>
      </c>
      <c r="BV121" s="207">
        <f t="shared" si="35"/>
        <v>1609026.5206029874</v>
      </c>
      <c r="BW121" s="207">
        <f>BV121*10^7/INDEX(Demographics!$M$5:'Demographics'!$AP$29,MATCH($B121,Demographics!$L$5:'Demographics'!$L$29,0),MATCH(BU$114,Demographics!$M$4:'Demographics'!$AP$4,0))</f>
        <v>455586.31083470228</v>
      </c>
      <c r="BX121" s="207">
        <f t="shared" si="63"/>
        <v>477616.95102401898</v>
      </c>
      <c r="BY121" s="207">
        <f>BX121*INDEX(Demographics!$M$5:'Demographics'!$AP$29,MATCH($B121,Demographics!$L$5:'Demographics'!$L$29,0),MATCH(BY$114,Demographics!$M$4:'Demographics'!$AP$4,0))/10^7</f>
        <v>1703440.1993136802</v>
      </c>
      <c r="BZ121" s="207">
        <f t="shared" si="36"/>
        <v>1707814.2146321414</v>
      </c>
      <c r="CA121" s="207">
        <f>BZ121*10^7/INDEX(Demographics!$M$5:'Demographics'!$AP$29,MATCH($B121,Demographics!$L$5:'Demographics'!$L$29,0),MATCH(BY$114,Demographics!$M$4:'Demographics'!$AP$4,0))</f>
        <v>478843.35384166852</v>
      </c>
      <c r="CB121" s="207">
        <f t="shared" si="64"/>
        <v>501998.62735329731</v>
      </c>
      <c r="CC121" s="207">
        <f>CB121*INDEX(Demographics!$M$5:'Demographics'!$AP$29,MATCH($B121,Demographics!$L$5:'Demographics'!$L$29,0),MATCH(CC$114,Demographics!$M$4:'Demographics'!$AP$4,0))/10^7</f>
        <v>1808260.0485598005</v>
      </c>
      <c r="CD121" s="207">
        <f t="shared" si="37"/>
        <v>1812745.0895516207</v>
      </c>
      <c r="CE121" s="207">
        <f>CD121*10^7/INDEX(Demographics!$M$5:'Demographics'!$AP$29,MATCH($B121,Demographics!$L$5:'Demographics'!$L$29,0),MATCH(CC$114,Demographics!$M$4:'Demographics'!$AP$4,0))</f>
        <v>503243.73832243599</v>
      </c>
    </row>
    <row r="122" spans="1:83" ht="13" x14ac:dyDescent="0.3">
      <c r="A122" s="2" t="str">
        <f t="shared" si="38"/>
        <v>NR</v>
      </c>
      <c r="B122" s="7" t="s">
        <v>1</v>
      </c>
      <c r="C122" s="207">
        <f t="shared" ref="C122:F122" si="73">SUMIF($A$5:$A$36,$B122,D$5:D$36)</f>
        <v>72719.83</v>
      </c>
      <c r="D122" s="207">
        <f t="shared" si="73"/>
        <v>77384.28</v>
      </c>
      <c r="E122" s="207">
        <f t="shared" si="73"/>
        <v>82846.69</v>
      </c>
      <c r="F122" s="207">
        <f t="shared" si="73"/>
        <v>89060.19</v>
      </c>
      <c r="G122" s="207">
        <f t="shared" si="40"/>
        <v>97890.671898370361</v>
      </c>
      <c r="H122" s="207">
        <f t="shared" ref="H122:J122" si="74">SUMIF($A$5:$A$36,$B122,I$5:I$36)</f>
        <v>103054.99</v>
      </c>
      <c r="I122" s="207">
        <f t="shared" si="74"/>
        <v>109406.27</v>
      </c>
      <c r="J122" s="207">
        <f t="shared" si="74"/>
        <v>116410.88</v>
      </c>
      <c r="K122" s="207">
        <f t="shared" si="42"/>
        <v>120488.3338561314</v>
      </c>
      <c r="L122" s="207">
        <f t="shared" si="43"/>
        <v>110750.88482423237</v>
      </c>
      <c r="M122" s="207">
        <f t="shared" si="44"/>
        <v>120535.53173414388</v>
      </c>
      <c r="N122" s="207">
        <f t="shared" si="45"/>
        <v>128397.58633838622</v>
      </c>
      <c r="O122" s="207">
        <f t="shared" si="46"/>
        <v>135752.34821128935</v>
      </c>
      <c r="P122" s="207">
        <f t="shared" si="47"/>
        <v>191104.73599417316</v>
      </c>
      <c r="Q122" s="207">
        <f>P122*INDEX(Demographics!$M$5:'Demographics'!$AP$29,MATCH($B122,Demographics!$L$5:'Demographics'!$L$29,0),MATCH(Q$114,Demographics!$M$4:'Demographics'!$AP$4,0))/10^7</f>
        <v>143844.53478281412</v>
      </c>
      <c r="R122" s="207">
        <f t="shared" si="48"/>
        <v>144435.29378885799</v>
      </c>
      <c r="S122" s="207">
        <f>R122*10^7/INDEX(Demographics!$M$5:'Demographics'!$AP$29,MATCH($B122,Demographics!$L$5:'Demographics'!$L$29,0),MATCH(Q$114,Demographics!$M$4:'Demographics'!$AP$4,0))</f>
        <v>191889.58919736679</v>
      </c>
      <c r="T122" s="207">
        <f t="shared" si="49"/>
        <v>202328.62499484254</v>
      </c>
      <c r="U122" s="207">
        <f>T122*INDEX(Demographics!$M$5:'Demographics'!$AP$29,MATCH($B122,Demographics!$L$5:'Demographics'!$L$29,0),MATCH(U$114,Demographics!$M$4:'Demographics'!$AP$4,0))/10^7</f>
        <v>153041.37194609889</v>
      </c>
      <c r="V122" s="207">
        <f t="shared" si="22"/>
        <v>153657.46373862663</v>
      </c>
      <c r="W122" s="207">
        <f>V122*10^7/INDEX(Demographics!$M$5:'Demographics'!$AP$29,MATCH($B122,Demographics!$L$5:'Demographics'!$L$29,0),MATCH(U$114,Demographics!$M$4:'Demographics'!$AP$4,0))</f>
        <v>203143.13027317112</v>
      </c>
      <c r="X122" s="207">
        <f t="shared" si="50"/>
        <v>214194.37290599453</v>
      </c>
      <c r="Y122" s="207">
        <f>X122*INDEX(Demographics!$M$5:'Demographics'!$AP$29,MATCH($B122,Demographics!$L$5:'Demographics'!$L$29,0),MATCH(Y$114,Demographics!$M$4:'Demographics'!$AP$4,0))/10^7</f>
        <v>162680.62622210284</v>
      </c>
      <c r="Z122" s="207">
        <f t="shared" si="23"/>
        <v>163308.81329109703</v>
      </c>
      <c r="AA122" s="207">
        <f>Z122*10^7/INDEX(Demographics!$M$5:'Demographics'!$AP$29,MATCH($B122,Demographics!$L$5:'Demographics'!$L$29,0),MATCH(Y$114,Demographics!$M$4:'Demographics'!$AP$4,0))</f>
        <v>215021.47898761951</v>
      </c>
      <c r="AB122" s="207">
        <f t="shared" si="51"/>
        <v>226718.91877977652</v>
      </c>
      <c r="AC122" s="207">
        <f>AB122*INDEX(Demographics!$M$5:'Demographics'!$AP$29,MATCH($B122,Demographics!$L$5:'Demographics'!$L$29,0),MATCH(AC$114,Demographics!$M$4:'Demographics'!$AP$4,0))/10^7</f>
        <v>172782.48800206766</v>
      </c>
      <c r="AD122" s="207">
        <f t="shared" si="24"/>
        <v>173427.67214913669</v>
      </c>
      <c r="AE122" s="207">
        <f>AD122*10^7/INDEX(Demographics!$M$5:'Demographics'!$AP$29,MATCH($B122,Demographics!$L$5:'Demographics'!$L$29,0),MATCH(AC$114,Demographics!$M$4:'Demographics'!$AP$4,0))</f>
        <v>227565.50603482049</v>
      </c>
      <c r="AF122" s="207">
        <f t="shared" si="52"/>
        <v>239945.35672763115</v>
      </c>
      <c r="AG122" s="207">
        <f>AF122*INDEX(Demographics!$M$5:'Demographics'!$AP$29,MATCH($B122,Demographics!$L$5:'Demographics'!$L$29,0),MATCH(AG$114,Demographics!$M$4:'Demographics'!$AP$4,0))/10^7</f>
        <v>183510.2088252923</v>
      </c>
      <c r="AH122" s="207">
        <f t="shared" si="25"/>
        <v>184181.80230232968</v>
      </c>
      <c r="AI122" s="207">
        <f>AH122*10^7/INDEX(Demographics!$M$5:'Demographics'!$AP$29,MATCH($B122,Demographics!$L$5:'Demographics'!$L$29,0),MATCH(AG$114,Demographics!$M$4:'Demographics'!$AP$4,0))</f>
        <v>240823.48627396664</v>
      </c>
      <c r="AJ122" s="207">
        <f t="shared" si="53"/>
        <v>253924.58782200908</v>
      </c>
      <c r="AK122" s="207">
        <f>AJ122*INDEX(Demographics!$M$5:'Demographics'!$AP$29,MATCH($B122,Demographics!$L$5:'Demographics'!$L$29,0),MATCH(AK$114,Demographics!$M$4:'Demographics'!$AP$4,0))/10^7</f>
        <v>194861.72869460977</v>
      </c>
      <c r="AL122" s="207">
        <f t="shared" si="26"/>
        <v>195560.51321628698</v>
      </c>
      <c r="AM122" s="207">
        <f>AL122*10^7/INDEX(Demographics!$M$5:'Demographics'!$AP$29,MATCH($B122,Demographics!$L$5:'Demographics'!$L$29,0),MATCH(AK$114,Demographics!$M$4:'Demographics'!$AP$4,0))</f>
        <v>254835.17489742895</v>
      </c>
      <c r="AN122" s="207">
        <f t="shared" si="54"/>
        <v>268698.52998791327</v>
      </c>
      <c r="AO122" s="207">
        <f>AN122*INDEX(Demographics!$M$5:'Demographics'!$AP$29,MATCH($B122,Demographics!$L$5:'Demographics'!$L$29,0),MATCH(AO$114,Demographics!$M$4:'Demographics'!$AP$4,0))/10^7</f>
        <v>206924.73794369202</v>
      </c>
      <c r="AP122" s="207">
        <f t="shared" si="27"/>
        <v>207651.30748646989</v>
      </c>
      <c r="AQ122" s="207">
        <f>AP122*10^7/INDEX(Demographics!$M$5:'Demographics'!$AP$29,MATCH($B122,Demographics!$L$5:'Demographics'!$L$29,0),MATCH(AO$114,Demographics!$M$4:'Demographics'!$AP$4,0))</f>
        <v>269642.00426758849</v>
      </c>
      <c r="AR122" s="207">
        <f t="shared" si="55"/>
        <v>284310.86956052168</v>
      </c>
      <c r="AS122" s="207">
        <f>AR122*INDEX(Demographics!$M$5:'Demographics'!$AP$29,MATCH($B122,Demographics!$L$5:'Demographics'!$L$29,0),MATCH(AS$114,Demographics!$M$4:'Demographics'!$AP$4,0))/10^7</f>
        <v>219487.99130072273</v>
      </c>
      <c r="AT122" s="207">
        <f t="shared" si="28"/>
        <v>220222.31382860499</v>
      </c>
      <c r="AU122" s="207">
        <f>AT122*10^7/INDEX(Demographics!$M$5:'Demographics'!$AP$29,MATCH($B122,Demographics!$L$5:'Demographics'!$L$29,0),MATCH(AS$114,Demographics!$M$4:'Demographics'!$AP$4,0))</f>
        <v>285262.06454482512</v>
      </c>
      <c r="AV122" s="207">
        <f t="shared" si="56"/>
        <v>300780.68082776689</v>
      </c>
      <c r="AW122" s="207">
        <f>AV122*INDEX(Demographics!$M$5:'Demographics'!$AP$29,MATCH($B122,Demographics!$L$5:'Demographics'!$L$29,0),MATCH(AW$114,Demographics!$M$4:'Demographics'!$AP$4,0))/10^7</f>
        <v>232653.85662027769</v>
      </c>
      <c r="AX122" s="207">
        <f t="shared" si="29"/>
        <v>233400.71539340873</v>
      </c>
      <c r="AY122" s="207">
        <f>AX122*10^7/INDEX(Demographics!$M$5:'Demographics'!$AP$29,MATCH($B122,Demographics!$L$5:'Demographics'!$L$29,0),MATCH(AW$114,Demographics!$M$4:'Demographics'!$AP$4,0))</f>
        <v>301746.2383883759</v>
      </c>
      <c r="AZ122" s="207">
        <f t="shared" si="57"/>
        <v>318161.61452975718</v>
      </c>
      <c r="BA122" s="207">
        <f>AZ122*INDEX(Demographics!$M$5:'Demographics'!$AP$29,MATCH($B122,Demographics!$L$5:'Demographics'!$L$29,0),MATCH(BA$114,Demographics!$M$4:'Demographics'!$AP$4,0))/10^7</f>
        <v>246575.25126056181</v>
      </c>
      <c r="BB122" s="207">
        <f t="shared" si="30"/>
        <v>247350.04376732002</v>
      </c>
      <c r="BC122" s="207">
        <f>BB122*10^7/INDEX(Demographics!$M$5:'Demographics'!$AP$29,MATCH($B122,Demographics!$L$5:'Demographics'!$L$29,0),MATCH(BA$114,Demographics!$M$4:'Demographics'!$AP$4,0))</f>
        <v>319161.34679654194</v>
      </c>
      <c r="BD122" s="207">
        <f t="shared" si="58"/>
        <v>336524.12681142247</v>
      </c>
      <c r="BE122" s="207">
        <f>BD122*INDEX(Demographics!$M$5:'Demographics'!$AP$29,MATCH($B122,Demographics!$L$5:'Demographics'!$L$29,0),MATCH(BE$114,Demographics!$M$4:'Demographics'!$AP$4,0))/10^7</f>
        <v>261277.33205638838</v>
      </c>
      <c r="BF122" s="207">
        <f t="shared" si="31"/>
        <v>262080.8780629072</v>
      </c>
      <c r="BG122" s="207">
        <f>BF122*10^7/INDEX(Demographics!$M$5:'Demographics'!$AP$29,MATCH($B122,Demographics!$L$5:'Demographics'!$L$29,0),MATCH(BE$114,Demographics!$M$4:'Demographics'!$AP$4,0))</f>
        <v>337559.09075593401</v>
      </c>
      <c r="BH122" s="207">
        <f t="shared" si="59"/>
        <v>355922.73125828657</v>
      </c>
      <c r="BI122" s="207">
        <f>BH122*INDEX(Demographics!$M$5:'Demographics'!$AP$29,MATCH($B122,Demographics!$L$5:'Demographics'!$L$29,0),MATCH(BI$114,Demographics!$M$4:'Demographics'!$AP$4,0))/10^7</f>
        <v>276872.29264582112</v>
      </c>
      <c r="BJ122" s="207">
        <f t="shared" si="32"/>
        <v>277704.07317664009</v>
      </c>
      <c r="BK122" s="207">
        <f>BJ122*10^7/INDEX(Demographics!$M$5:'Demographics'!$AP$29,MATCH($B122,Demographics!$L$5:'Demographics'!$L$29,0),MATCH(BI$114,Demographics!$M$4:'Demographics'!$AP$4,0))</f>
        <v>356991.99534212635</v>
      </c>
      <c r="BL122" s="207">
        <f t="shared" si="60"/>
        <v>376412.81037631631</v>
      </c>
      <c r="BM122" s="207">
        <f>BL122*INDEX(Demographics!$M$5:'Demographics'!$AP$29,MATCH($B122,Demographics!$L$5:'Demographics'!$L$29,0),MATCH(BM$114,Demographics!$M$4:'Demographics'!$AP$4,0))/10^7</f>
        <v>293376.14440730092</v>
      </c>
      <c r="BN122" s="207">
        <f t="shared" si="33"/>
        <v>294236.52331662591</v>
      </c>
      <c r="BO122" s="207">
        <f>BN122*10^7/INDEX(Demographics!$M$5:'Demographics'!$AP$29,MATCH($B122,Demographics!$L$5:'Demographics'!$L$29,0),MATCH(BM$114,Demographics!$M$4:'Demographics'!$AP$4,0))</f>
        <v>377516.70941317157</v>
      </c>
      <c r="BP122" s="207">
        <f t="shared" si="61"/>
        <v>398054.09479292738</v>
      </c>
      <c r="BQ122" s="207">
        <f>BP122*INDEX(Demographics!$M$5:'Demographics'!$AP$29,MATCH($B122,Demographics!$L$5:'Demographics'!$L$29,0),MATCH(BQ$114,Demographics!$M$4:'Demographics'!$AP$4,0))/10^7</f>
        <v>310865.36081013101</v>
      </c>
      <c r="BR122" s="207">
        <f t="shared" si="34"/>
        <v>311720.40279564477</v>
      </c>
      <c r="BS122" s="207">
        <f>BR122*10^7/INDEX(Demographics!$M$5:'Demographics'!$AP$29,MATCH($B122,Demographics!$L$5:'Demographics'!$L$29,0),MATCH(BQ$114,Demographics!$M$4:'Demographics'!$AP$4,0))</f>
        <v>399148.9513014385</v>
      </c>
      <c r="BT122" s="207">
        <f t="shared" si="62"/>
        <v>420863.15793760447</v>
      </c>
      <c r="BU122" s="207">
        <f>BT122*INDEX(Demographics!$M$5:'Demographics'!$AP$29,MATCH($B122,Demographics!$L$5:'Demographics'!$L$29,0),MATCH(BU$114,Demographics!$M$4:'Demographics'!$AP$4,0))/10^7</f>
        <v>329337.5419451241</v>
      </c>
      <c r="BV122" s="207">
        <f t="shared" si="35"/>
        <v>330212.81522247568</v>
      </c>
      <c r="BW122" s="207">
        <f>BV122*10^7/INDEX(Demographics!$M$5:'Demographics'!$AP$29,MATCH($B122,Demographics!$L$5:'Demographics'!$L$29,0),MATCH(BU$114,Demographics!$M$4:'Demographics'!$AP$4,0))</f>
        <v>421981.67686924199</v>
      </c>
      <c r="BX122" s="207">
        <f t="shared" si="63"/>
        <v>444938.01258887316</v>
      </c>
      <c r="BY122" s="207">
        <f>BX122*INDEX(Demographics!$M$5:'Demographics'!$AP$29,MATCH($B122,Demographics!$L$5:'Demographics'!$L$29,0),MATCH(BY$114,Demographics!$M$4:'Demographics'!$AP$4,0))/10^7</f>
        <v>348875.27275771782</v>
      </c>
      <c r="BZ122" s="207">
        <f t="shared" si="36"/>
        <v>349771.09862110263</v>
      </c>
      <c r="CA122" s="207">
        <f>BZ122*10^7/INDEX(Demographics!$M$5:'Demographics'!$AP$29,MATCH($B122,Demographics!$L$5:'Demographics'!$L$29,0),MATCH(BY$114,Demographics!$M$4:'Demographics'!$AP$4,0))</f>
        <v>446080.50393292709</v>
      </c>
      <c r="CB122" s="207">
        <f t="shared" si="64"/>
        <v>470347.84625509073</v>
      </c>
      <c r="CC122" s="207">
        <f>CB122*INDEX(Demographics!$M$5:'Demographics'!$AP$29,MATCH($B122,Demographics!$L$5:'Demographics'!$L$29,0),MATCH(CC$114,Demographics!$M$4:'Demographics'!$AP$4,0))/10^7</f>
        <v>369539.18009771424</v>
      </c>
      <c r="CD122" s="207">
        <f t="shared" si="37"/>
        <v>370455.75090407691</v>
      </c>
      <c r="CE122" s="207">
        <f>CD122*10^7/INDEX(Demographics!$M$5:'Demographics'!$AP$29,MATCH($B122,Demographics!$L$5:'Demographics'!$L$29,0),MATCH(CC$114,Demographics!$M$4:'Demographics'!$AP$4,0))</f>
        <v>471514.45355394052</v>
      </c>
    </row>
    <row r="123" spans="1:83" ht="13" x14ac:dyDescent="0.3">
      <c r="A123" s="2" t="str">
        <f t="shared" si="38"/>
        <v>NR</v>
      </c>
      <c r="B123" s="7" t="s">
        <v>14</v>
      </c>
      <c r="C123" s="207">
        <f t="shared" ref="C123:F123" si="75">SUMIF($A$5:$A$36,$B123,D$5:D$36)</f>
        <v>78255.55</v>
      </c>
      <c r="D123" s="207">
        <f t="shared" si="75"/>
        <v>80766.570000000007</v>
      </c>
      <c r="E123" s="207">
        <f t="shared" si="75"/>
        <v>85115.5</v>
      </c>
      <c r="F123" s="207">
        <f t="shared" si="75"/>
        <v>82372.11</v>
      </c>
      <c r="G123" s="207">
        <f t="shared" si="40"/>
        <v>98630.164217051497</v>
      </c>
      <c r="H123" s="207">
        <f t="shared" ref="H123:J123" si="76">SUMIF($A$5:$A$36,$B123,I$5:I$36)</f>
        <v>100198.68</v>
      </c>
      <c r="I123" s="207">
        <f t="shared" si="76"/>
        <v>106624.14</v>
      </c>
      <c r="J123" s="207">
        <f t="shared" si="76"/>
        <v>115061.96</v>
      </c>
      <c r="K123" s="207">
        <f t="shared" si="42"/>
        <v>117778.75189414484</v>
      </c>
      <c r="L123" s="207">
        <f t="shared" si="43"/>
        <v>112552.2328757272</v>
      </c>
      <c r="M123" s="207">
        <f t="shared" si="44"/>
        <v>121411.83711296176</v>
      </c>
      <c r="N123" s="207">
        <f t="shared" si="45"/>
        <v>128584.70688666082</v>
      </c>
      <c r="O123" s="207">
        <f t="shared" si="46"/>
        <v>135165.64681120819</v>
      </c>
      <c r="P123" s="207">
        <f t="shared" si="47"/>
        <v>102668.75492993323</v>
      </c>
      <c r="Q123" s="207">
        <f>P123*INDEX(Demographics!$M$5:'Demographics'!$AP$29,MATCH($B123,Demographics!$L$5:'Demographics'!$L$29,0),MATCH(Q$114,Demographics!$M$4:'Demographics'!$AP$4,0))/10^7</f>
        <v>144362.53630697913</v>
      </c>
      <c r="R123" s="207">
        <f t="shared" si="48"/>
        <v>144955.42270747709</v>
      </c>
      <c r="S123" s="207">
        <f>R123*10^7/INDEX(Demographics!$M$5:'Demographics'!$AP$29,MATCH($B123,Demographics!$L$5:'Demographics'!$L$29,0),MATCH(Q$114,Demographics!$M$4:'Demographics'!$AP$4,0))</f>
        <v>103090.40801328291</v>
      </c>
      <c r="T123" s="207">
        <f t="shared" si="49"/>
        <v>109321.79499720427</v>
      </c>
      <c r="U123" s="207">
        <f>T123*INDEX(Demographics!$M$5:'Demographics'!$AP$29,MATCH($B123,Demographics!$L$5:'Demographics'!$L$29,0),MATCH(U$114,Demographics!$M$4:'Demographics'!$AP$4,0))/10^7</f>
        <v>154799.66171604124</v>
      </c>
      <c r="V123" s="207">
        <f t="shared" si="22"/>
        <v>155422.83177689844</v>
      </c>
      <c r="W123" s="207">
        <f>V123*10^7/INDEX(Demographics!$M$5:'Demographics'!$AP$29,MATCH($B123,Demographics!$L$5:'Demographics'!$L$29,0),MATCH(U$114,Demographics!$M$4:'Demographics'!$AP$4,0))</f>
        <v>109761.88684809212</v>
      </c>
      <c r="X123" s="207">
        <f t="shared" si="50"/>
        <v>116396.53701794811</v>
      </c>
      <c r="Y123" s="207">
        <f>X123*INDEX(Demographics!$M$5:'Demographics'!$AP$29,MATCH($B123,Demographics!$L$5:'Demographics'!$L$29,0),MATCH(Y$114,Demographics!$M$4:'Demographics'!$AP$4,0))/10^7</f>
        <v>165934.90317278681</v>
      </c>
      <c r="Z123" s="207">
        <f t="shared" si="23"/>
        <v>166575.65654882579</v>
      </c>
      <c r="AA123" s="207">
        <f>Z123*10^7/INDEX(Demographics!$M$5:'Demographics'!$AP$29,MATCH($B123,Demographics!$L$5:'Demographics'!$L$29,0),MATCH(Y$114,Demographics!$M$4:'Demographics'!$AP$4,0))</f>
        <v>116845.99926264434</v>
      </c>
      <c r="AB123" s="207">
        <f t="shared" si="51"/>
        <v>123908.85460447897</v>
      </c>
      <c r="AC123" s="207">
        <f>AB123*INDEX(Demographics!$M$5:'Demographics'!$AP$29,MATCH($B123,Demographics!$L$5:'Demographics'!$L$29,0),MATCH(AC$114,Demographics!$M$4:'Demographics'!$AP$4,0))/10^7</f>
        <v>177809.20635742732</v>
      </c>
      <c r="AD123" s="207">
        <f t="shared" si="24"/>
        <v>178473.16068793429</v>
      </c>
      <c r="AE123" s="207">
        <f>AD123*10^7/INDEX(Demographics!$M$5:'Demographics'!$AP$29,MATCH($B123,Demographics!$L$5:'Demographics'!$L$29,0),MATCH(AC$114,Demographics!$M$4:'Demographics'!$AP$4,0))</f>
        <v>124371.54054908312</v>
      </c>
      <c r="AF123" s="207">
        <f t="shared" si="52"/>
        <v>131889.28360475079</v>
      </c>
      <c r="AG123" s="207">
        <f>AF123*INDEX(Demographics!$M$5:'Demographics'!$AP$29,MATCH($B123,Demographics!$L$5:'Demographics'!$L$29,0),MATCH(AG$114,Demographics!$M$4:'Demographics'!$AP$4,0))/10^7</f>
        <v>190514.07016706251</v>
      </c>
      <c r="AH123" s="207">
        <f t="shared" si="25"/>
        <v>191211.29571994636</v>
      </c>
      <c r="AI123" s="207">
        <f>AH123*10^7/INDEX(Demographics!$M$5:'Demographics'!$AP$29,MATCH($B123,Demographics!$L$5:'Demographics'!$L$29,0),MATCH(AG$114,Demographics!$M$4:'Demographics'!$AP$4,0))</f>
        <v>132371.95965382233</v>
      </c>
      <c r="AJ123" s="207">
        <f t="shared" si="53"/>
        <v>140373.29481505975</v>
      </c>
      <c r="AK123" s="207">
        <f>AJ123*INDEX(Demographics!$M$5:'Demographics'!$AP$29,MATCH($B123,Demographics!$L$5:'Demographics'!$L$29,0),MATCH(AK$114,Demographics!$M$4:'Demographics'!$AP$4,0))/10^7</f>
        <v>204088.73333161537</v>
      </c>
      <c r="AL123" s="207">
        <f t="shared" si="26"/>
        <v>204820.60638260501</v>
      </c>
      <c r="AM123" s="207">
        <f>AL123*10^7/INDEX(Demographics!$M$5:'Demographics'!$AP$29,MATCH($B123,Demographics!$L$5:'Demographics'!$L$29,0),MATCH(AK$114,Demographics!$M$4:'Demographics'!$AP$4,0))</f>
        <v>140876.68091519707</v>
      </c>
      <c r="AN123" s="207">
        <f t="shared" si="54"/>
        <v>149392.09115278089</v>
      </c>
      <c r="AO123" s="207">
        <f>AN123*INDEX(Demographics!$M$5:'Demographics'!$AP$29,MATCH($B123,Demographics!$L$5:'Demographics'!$L$29,0),MATCH(AO$114,Demographics!$M$4:'Demographics'!$AP$4,0))/10^7</f>
        <v>218605.44698386427</v>
      </c>
      <c r="AP123" s="207">
        <f t="shared" si="27"/>
        <v>219373.03070170394</v>
      </c>
      <c r="AQ123" s="207">
        <f>AP123*10^7/INDEX(Demographics!$M$5:'Demographics'!$AP$29,MATCH($B123,Demographics!$L$5:'Demographics'!$L$29,0),MATCH(AO$114,Demographics!$M$4:'Demographics'!$AP$4,0))</f>
        <v>149916.6477835741</v>
      </c>
      <c r="AR123" s="207">
        <f t="shared" si="55"/>
        <v>158978.48647133366</v>
      </c>
      <c r="AS123" s="207">
        <f>AR123*INDEX(Demographics!$M$5:'Demographics'!$AP$29,MATCH($B123,Demographics!$L$5:'Demographics'!$L$29,0),MATCH(AS$114,Demographics!$M$4:'Demographics'!$AP$4,0))/10^7</f>
        <v>233984.53638850889</v>
      </c>
      <c r="AT123" s="207">
        <f t="shared" si="28"/>
        <v>234767.35878907819</v>
      </c>
      <c r="AU123" s="207">
        <f>AT123*10^7/INDEX(Demographics!$M$5:'Demographics'!$AP$29,MATCH($B123,Demographics!$L$5:'Demographics'!$L$29,0),MATCH(AS$114,Demographics!$M$4:'Demographics'!$AP$4,0))</f>
        <v>159510.3674338077</v>
      </c>
      <c r="AV123" s="207">
        <f t="shared" si="56"/>
        <v>169152.10662742378</v>
      </c>
      <c r="AW123" s="207">
        <f>AV123*INDEX(Demographics!$M$5:'Demographics'!$AP$29,MATCH($B123,Demographics!$L$5:'Demographics'!$L$29,0),MATCH(AW$114,Demographics!$M$4:'Demographics'!$AP$4,0))/10^7</f>
        <v>250277.45696593623</v>
      </c>
      <c r="AX123" s="207">
        <f t="shared" si="29"/>
        <v>251080.89051811249</v>
      </c>
      <c r="AY123" s="207">
        <f>AX123*10^7/INDEX(Demographics!$M$5:'Demographics'!$AP$29,MATCH($B123,Demographics!$L$5:'Demographics'!$L$29,0),MATCH(AW$114,Demographics!$M$4:'Demographics'!$AP$4,0))</f>
        <v>169695.11389437178</v>
      </c>
      <c r="AZ123" s="207">
        <f t="shared" si="57"/>
        <v>179952.47870973067</v>
      </c>
      <c r="BA123" s="207">
        <f>AZ123*INDEX(Demographics!$M$5:'Demographics'!$AP$29,MATCH($B123,Demographics!$L$5:'Demographics'!$L$29,0),MATCH(BA$114,Demographics!$M$4:'Demographics'!$AP$4,0))/10^7</f>
        <v>267661.31683285342</v>
      </c>
      <c r="BB123" s="207">
        <f t="shared" si="30"/>
        <v>268502.36629572912</v>
      </c>
      <c r="BC123" s="207">
        <f>BB123*10^7/INDEX(Demographics!$M$5:'Demographics'!$AP$29,MATCH($B123,Demographics!$L$5:'Demographics'!$L$29,0),MATCH(BA$114,Demographics!$M$4:'Demographics'!$AP$4,0))</f>
        <v>180517.92812675078</v>
      </c>
      <c r="BD123" s="207">
        <f t="shared" si="58"/>
        <v>191429.48711047843</v>
      </c>
      <c r="BE123" s="207">
        <f>BD123*INDEX(Demographics!$M$5:'Demographics'!$AP$29,MATCH($B123,Demographics!$L$5:'Demographics'!$L$29,0),MATCH(BE$114,Demographics!$M$4:'Demographics'!$AP$4,0))/10^7</f>
        <v>286244.51207629842</v>
      </c>
      <c r="BF123" s="207">
        <f t="shared" si="31"/>
        <v>287124.84345735062</v>
      </c>
      <c r="BG123" s="207">
        <f>BF123*10^7/INDEX(Demographics!$M$5:'Demographics'!$AP$29,MATCH($B123,Demographics!$L$5:'Demographics'!$L$29,0),MATCH(BE$114,Demographics!$M$4:'Demographics'!$AP$4,0))</f>
        <v>192018.21939232972</v>
      </c>
      <c r="BH123" s="207">
        <f t="shared" si="59"/>
        <v>203624.92321721854</v>
      </c>
      <c r="BI123" s="207">
        <f>BH123*INDEX(Demographics!$M$5:'Demographics'!$AP$29,MATCH($B123,Demographics!$L$5:'Demographics'!$L$29,0),MATCH(BI$114,Demographics!$M$4:'Demographics'!$AP$4,0))/10^7</f>
        <v>306048.25959547947</v>
      </c>
      <c r="BJ123" s="207">
        <f t="shared" si="32"/>
        <v>306967.69064937759</v>
      </c>
      <c r="BK123" s="207">
        <f>BJ123*10^7/INDEX(Demographics!$M$5:'Demographics'!$AP$29,MATCH($B123,Demographics!$L$5:'Demographics'!$L$29,0),MATCH(BI$114,Demographics!$M$4:'Demographics'!$AP$4,0))</f>
        <v>204236.65379200105</v>
      </c>
      <c r="BL123" s="207">
        <f t="shared" si="60"/>
        <v>216581.9112277379</v>
      </c>
      <c r="BM123" s="207">
        <f>BL123*INDEX(Demographics!$M$5:'Demographics'!$AP$29,MATCH($B123,Demographics!$L$5:'Demographics'!$L$29,0),MATCH(BM$114,Demographics!$M$4:'Demographics'!$AP$4,0))/10^7</f>
        <v>327211.95148286643</v>
      </c>
      <c r="BN123" s="207">
        <f t="shared" si="33"/>
        <v>328171.56005125801</v>
      </c>
      <c r="BO123" s="207">
        <f>BN123*10^7/INDEX(Demographics!$M$5:'Demographics'!$AP$29,MATCH($B123,Demographics!$L$5:'Demographics'!$L$29,0),MATCH(BM$114,Demographics!$M$4:'Demographics'!$AP$4,0))</f>
        <v>217217.07707920176</v>
      </c>
      <c r="BP123" s="207">
        <f t="shared" si="61"/>
        <v>230346.94718915786</v>
      </c>
      <c r="BQ123" s="207">
        <f>BP123*INDEX(Demographics!$M$5:'Demographics'!$AP$29,MATCH($B123,Demographics!$L$5:'Demographics'!$L$29,0),MATCH(BQ$114,Demographics!$M$4:'Demographics'!$AP$4,0))/10^7</f>
        <v>349907.79301745922</v>
      </c>
      <c r="BR123" s="207">
        <f t="shared" si="34"/>
        <v>350870.22206812183</v>
      </c>
      <c r="BS123" s="207">
        <f>BR123*10^7/INDEX(Demographics!$M$5:'Demographics'!$AP$29,MATCH($B123,Demographics!$L$5:'Demographics'!$L$29,0),MATCH(BQ$114,Demographics!$M$4:'Demographics'!$AP$4,0))</f>
        <v>230980.52151396641</v>
      </c>
      <c r="BT123" s="207">
        <f t="shared" si="62"/>
        <v>244942.3346742756</v>
      </c>
      <c r="BU123" s="207">
        <f>BT123*INDEX(Demographics!$M$5:'Demographics'!$AP$29,MATCH($B123,Demographics!$L$5:'Demographics'!$L$29,0),MATCH(BU$114,Demographics!$M$4:'Demographics'!$AP$4,0))/10^7</f>
        <v>374122.81547741033</v>
      </c>
      <c r="BV123" s="207">
        <f t="shared" si="35"/>
        <v>375117.11360965751</v>
      </c>
      <c r="BW123" s="207">
        <f>BV123*10^7/INDEX(Demographics!$M$5:'Demographics'!$AP$29,MATCH($B123,Demographics!$L$5:'Demographics'!$L$29,0),MATCH(BU$114,Demographics!$M$4:'Demographics'!$AP$4,0))</f>
        <v>245593.31263070978</v>
      </c>
      <c r="BX123" s="207">
        <f t="shared" si="63"/>
        <v>260438.4083205818</v>
      </c>
      <c r="BY123" s="207">
        <f>BX123*INDEX(Demographics!$M$5:'Demographics'!$AP$29,MATCH($B123,Demographics!$L$5:'Demographics'!$L$29,0),MATCH(BY$114,Demographics!$M$4:'Demographics'!$AP$4,0))/10^7</f>
        <v>399990.37075535906</v>
      </c>
      <c r="BZ123" s="207">
        <f t="shared" si="36"/>
        <v>401017.44761407463</v>
      </c>
      <c r="CA123" s="207">
        <f>BZ123*10^7/INDEX(Demographics!$M$5:'Demographics'!$AP$29,MATCH($B123,Demographics!$L$5:'Demographics'!$L$29,0),MATCH(BY$114,Demographics!$M$4:'Demographics'!$AP$4,0))</f>
        <v>261107.15007504361</v>
      </c>
      <c r="CB123" s="207">
        <f t="shared" si="64"/>
        <v>276889.99280253367</v>
      </c>
      <c r="CC123" s="207">
        <f>CB123*INDEX(Demographics!$M$5:'Demographics'!$AP$29,MATCH($B123,Demographics!$L$5:'Demographics'!$L$29,0),MATCH(CC$114,Demographics!$M$4:'Demographics'!$AP$4,0))/10^7</f>
        <v>427623.00712738634</v>
      </c>
      <c r="CD123" s="207">
        <f t="shared" si="37"/>
        <v>428683.64368656889</v>
      </c>
      <c r="CE123" s="207">
        <f>CD123*10^7/INDEX(Demographics!$M$5:'Demographics'!$AP$29,MATCH($B123,Demographics!$L$5:'Demographics'!$L$29,0),MATCH(CC$114,Demographics!$M$4:'Demographics'!$AP$4,0))</f>
        <v>277576.76513316901</v>
      </c>
    </row>
    <row r="124" spans="1:83" ht="13" x14ac:dyDescent="0.3">
      <c r="A124" s="2" t="str">
        <f t="shared" si="38"/>
        <v>NR</v>
      </c>
      <c r="B124" s="7" t="s">
        <v>2</v>
      </c>
      <c r="C124" s="207">
        <f t="shared" ref="C124:F124" si="77">SUMIF($A$5:$A$36,$B124,D$5:D$36)</f>
        <v>285396.43</v>
      </c>
      <c r="D124" s="207">
        <f t="shared" si="77"/>
        <v>301107.98</v>
      </c>
      <c r="E124" s="207">
        <f t="shared" si="77"/>
        <v>321554.43</v>
      </c>
      <c r="F124" s="207">
        <f t="shared" si="77"/>
        <v>334995.46000000002</v>
      </c>
      <c r="G124" s="207">
        <f t="shared" si="40"/>
        <v>360944.98263172165</v>
      </c>
      <c r="H124" s="207">
        <f t="shared" ref="H124:J124" si="78">SUMIF($A$5:$A$36,$B124,I$5:I$36)</f>
        <v>379637.77</v>
      </c>
      <c r="I124" s="207">
        <f t="shared" si="78"/>
        <v>403885.29</v>
      </c>
      <c r="J124" s="207">
        <f t="shared" si="78"/>
        <v>426884.75</v>
      </c>
      <c r="K124" s="207">
        <f t="shared" si="42"/>
        <v>440705.64146214508</v>
      </c>
      <c r="L124" s="207">
        <f t="shared" si="43"/>
        <v>409833.22305351397</v>
      </c>
      <c r="M124" s="207">
        <f t="shared" si="44"/>
        <v>443082.37606472283</v>
      </c>
      <c r="N124" s="207">
        <f t="shared" si="45"/>
        <v>470210.75659390906</v>
      </c>
      <c r="O124" s="207">
        <f t="shared" si="46"/>
        <v>495278.69814654469</v>
      </c>
      <c r="P124" s="207">
        <f t="shared" si="47"/>
        <v>162772.33560360468</v>
      </c>
      <c r="Q124" s="207">
        <f>P124*INDEX(Demographics!$M$5:'Demographics'!$AP$29,MATCH($B124,Demographics!$L$5:'Demographics'!$L$29,0),MATCH(Q$114,Demographics!$M$4:'Demographics'!$AP$4,0))/10^7</f>
        <v>525608.14889759989</v>
      </c>
      <c r="R124" s="207">
        <f t="shared" si="48"/>
        <v>527766.78320428473</v>
      </c>
      <c r="S124" s="207">
        <f>R124*10^7/INDEX(Demographics!$M$5:'Demographics'!$AP$29,MATCH($B124,Demographics!$L$5:'Demographics'!$L$29,0),MATCH(Q$114,Demographics!$M$4:'Demographics'!$AP$4,0))</f>
        <v>163440.82970619824</v>
      </c>
      <c r="T124" s="207">
        <f t="shared" si="49"/>
        <v>172332.21708791429</v>
      </c>
      <c r="U124" s="207">
        <f>T124*INDEX(Demographics!$M$5:'Demographics'!$AP$29,MATCH($B124,Demographics!$L$5:'Demographics'!$L$29,0),MATCH(U$114,Demographics!$M$4:'Demographics'!$AP$4,0))/10^7</f>
        <v>560062.4723140127</v>
      </c>
      <c r="V124" s="207">
        <f t="shared" si="22"/>
        <v>562317.0907097297</v>
      </c>
      <c r="W124" s="207">
        <f>V124*10^7/INDEX(Demographics!$M$5:'Demographics'!$AP$29,MATCH($B124,Demographics!$L$5:'Demographics'!$L$29,0),MATCH(U$114,Demographics!$M$4:'Demographics'!$AP$4,0))</f>
        <v>173025.9671712144</v>
      </c>
      <c r="X124" s="207">
        <f t="shared" si="50"/>
        <v>182438.79812649562</v>
      </c>
      <c r="Y124" s="207">
        <f>X124*INDEX(Demographics!$M$5:'Demographics'!$AP$29,MATCH($B124,Demographics!$L$5:'Demographics'!$L$29,0),MATCH(Y$114,Demographics!$M$4:'Demographics'!$AP$4,0))/10^7</f>
        <v>596228.2361572003</v>
      </c>
      <c r="Z124" s="207">
        <f t="shared" si="23"/>
        <v>598530.55621104501</v>
      </c>
      <c r="AA124" s="207">
        <f>Z124*10^7/INDEX(Demographics!$M$5:'Demographics'!$AP$29,MATCH($B124,Demographics!$L$5:'Demographics'!$L$29,0),MATCH(Y$114,Demographics!$M$4:'Demographics'!$AP$4,0))</f>
        <v>183143.2808699382</v>
      </c>
      <c r="AB124" s="207">
        <f t="shared" si="51"/>
        <v>193106.50645745057</v>
      </c>
      <c r="AC124" s="207">
        <f>AB124*INDEX(Demographics!$M$5:'Demographics'!$AP$29,MATCH($B124,Demographics!$L$5:'Demographics'!$L$29,0),MATCH(AC$114,Demographics!$M$4:'Demographics'!$AP$4,0))/10^7</f>
        <v>634258.32045949635</v>
      </c>
      <c r="AD124" s="207">
        <f t="shared" si="24"/>
        <v>636626.69365656597</v>
      </c>
      <c r="AE124" s="207">
        <f>AD124*10^7/INDEX(Demographics!$M$5:'Demographics'!$AP$29,MATCH($B124,Demographics!$L$5:'Demographics'!$L$29,0),MATCH(AC$114,Demographics!$M$4:'Demographics'!$AP$4,0))</f>
        <v>193827.58217584595</v>
      </c>
      <c r="AF124" s="207">
        <f t="shared" si="52"/>
        <v>204372.04723690095</v>
      </c>
      <c r="AG124" s="207">
        <f>AF124*INDEX(Demographics!$M$5:'Demographics'!$AP$29,MATCH($B124,Demographics!$L$5:'Demographics'!$L$29,0),MATCH(AG$114,Demographics!$M$4:'Demographics'!$AP$4,0))/10^7</f>
        <v>674591.25351956266</v>
      </c>
      <c r="AH124" s="207">
        <f t="shared" si="25"/>
        <v>677060.05941559619</v>
      </c>
      <c r="AI124" s="207">
        <f>AH124*10^7/INDEX(Demographics!$M$5:'Demographics'!$AP$29,MATCH($B124,Demographics!$L$5:'Demographics'!$L$29,0),MATCH(AG$114,Demographics!$M$4:'Demographics'!$AP$4,0))</f>
        <v>205119.98891650393</v>
      </c>
      <c r="AJ124" s="207">
        <f t="shared" si="53"/>
        <v>216278.77515411915</v>
      </c>
      <c r="AK124" s="207">
        <f>AJ124*INDEX(Demographics!$M$5:'Demographics'!$AP$29,MATCH($B124,Demographics!$L$5:'Demographics'!$L$29,0),MATCH(AK$114,Demographics!$M$4:'Demographics'!$AP$4,0))/10^7</f>
        <v>717461.58081875951</v>
      </c>
      <c r="AL124" s="207">
        <f t="shared" si="26"/>
        <v>720034.43620156241</v>
      </c>
      <c r="AM124" s="207">
        <f>AL124*10^7/INDEX(Demographics!$M$5:'Demographics'!$AP$29,MATCH($B124,Demographics!$L$5:'Demographics'!$L$29,0),MATCH(AK$114,Demographics!$M$4:'Demographics'!$AP$4,0))</f>
        <v>217054.36234334018</v>
      </c>
      <c r="AN124" s="207">
        <f t="shared" si="54"/>
        <v>228862.39355534036</v>
      </c>
      <c r="AO124" s="207">
        <f>AN124*INDEX(Demographics!$M$5:'Demographics'!$AP$29,MATCH($B124,Demographics!$L$5:'Demographics'!$L$29,0),MATCH(AO$114,Demographics!$M$4:'Demographics'!$AP$4,0))/10^7</f>
        <v>762958.56139543816</v>
      </c>
      <c r="AP124" s="207">
        <f t="shared" si="27"/>
        <v>765637.51828875265</v>
      </c>
      <c r="AQ124" s="207">
        <f>AP124*10^7/INDEX(Demographics!$M$5:'Demographics'!$AP$29,MATCH($B124,Demographics!$L$5:'Demographics'!$L$29,0),MATCH(AO$114,Demographics!$M$4:'Demographics'!$AP$4,0))</f>
        <v>229665.99222748078</v>
      </c>
      <c r="AR124" s="207">
        <f t="shared" si="55"/>
        <v>242160.11201977203</v>
      </c>
      <c r="AS124" s="207">
        <f>AR124*INDEX(Demographics!$M$5:'Demographics'!$AP$29,MATCH($B124,Demographics!$L$5:'Demographics'!$L$29,0),MATCH(AS$114,Demographics!$M$4:'Demographics'!$AP$4,0))/10^7</f>
        <v>810679.40700859088</v>
      </c>
      <c r="AT124" s="207">
        <f t="shared" si="28"/>
        <v>813391.6289754</v>
      </c>
      <c r="AU124" s="207">
        <f>AT124*10^7/INDEX(Demographics!$M$5:'Demographics'!$AP$29,MATCH($B124,Demographics!$L$5:'Demographics'!$L$29,0),MATCH(AS$114,Demographics!$M$4:'Demographics'!$AP$4,0))</f>
        <v>242970.28675669862</v>
      </c>
      <c r="AV124" s="207">
        <f t="shared" si="56"/>
        <v>256188.17696004547</v>
      </c>
      <c r="AW124" s="207">
        <f>AV124*INDEX(Demographics!$M$5:'Demographics'!$AP$29,MATCH($B124,Demographics!$L$5:'Demographics'!$L$29,0),MATCH(AW$114,Demographics!$M$4:'Demographics'!$AP$4,0))/10^7</f>
        <v>860766.65576805675</v>
      </c>
      <c r="AX124" s="207">
        <f t="shared" si="29"/>
        <v>863529.86432955624</v>
      </c>
      <c r="AY124" s="207">
        <f>AX124*10^7/INDEX(Demographics!$M$5:'Demographics'!$AP$29,MATCH($B124,Demographics!$L$5:'Demographics'!$L$29,0),MATCH(AW$114,Demographics!$M$4:'Demographics'!$AP$4,0))</f>
        <v>257010.58493691962</v>
      </c>
      <c r="AZ124" s="207">
        <f t="shared" si="57"/>
        <v>270992.28507869836</v>
      </c>
      <c r="BA124" s="207">
        <f>AZ124*INDEX(Demographics!$M$5:'Demographics'!$AP$29,MATCH($B124,Demographics!$L$5:'Demographics'!$L$29,0),MATCH(BA$114,Demographics!$M$4:'Demographics'!$AP$4,0))/10^7</f>
        <v>913840.18374238652</v>
      </c>
      <c r="BB124" s="207">
        <f t="shared" si="30"/>
        <v>916711.66627406189</v>
      </c>
      <c r="BC124" s="207">
        <f>BB124*10^7/INDEX(Demographics!$M$5:'Demographics'!$AP$29,MATCH($B124,Demographics!$L$5:'Demographics'!$L$29,0),MATCH(BA$114,Demographics!$M$4:'Demographics'!$AP$4,0))</f>
        <v>271843.80116068496</v>
      </c>
      <c r="BD124" s="207">
        <f t="shared" si="58"/>
        <v>286632.44698304631</v>
      </c>
      <c r="BE124" s="207">
        <f>BD124*INDEX(Demographics!$M$5:'Demographics'!$AP$29,MATCH($B124,Demographics!$L$5:'Demographics'!$L$29,0),MATCH(BE$114,Demographics!$M$4:'Demographics'!$AP$4,0))/10^7</f>
        <v>970078.85356942192</v>
      </c>
      <c r="BF124" s="207">
        <f t="shared" si="31"/>
        <v>973062.28493967885</v>
      </c>
      <c r="BG124" s="207">
        <f>BF124*10^7/INDEX(Demographics!$M$5:'Demographics'!$AP$29,MATCH($B124,Demographics!$L$5:'Demographics'!$L$29,0),MATCH(BE$114,Demographics!$M$4:'Demographics'!$AP$4,0))</f>
        <v>287513.97143945127</v>
      </c>
      <c r="BH124" s="207">
        <f t="shared" si="59"/>
        <v>303155.09429913812</v>
      </c>
      <c r="BI124" s="207">
        <f>BH124*INDEX(Demographics!$M$5:'Demographics'!$AP$29,MATCH($B124,Demographics!$L$5:'Demographics'!$L$29,0),MATCH(BI$114,Demographics!$M$4:'Demographics'!$AP$4,0))/10^7</f>
        <v>1029726.9088058824</v>
      </c>
      <c r="BJ124" s="207">
        <f t="shared" si="32"/>
        <v>1032820.4173206574</v>
      </c>
      <c r="BK124" s="207">
        <f>BJ124*10^7/INDEX(Demographics!$M$5:'Demographics'!$AP$29,MATCH($B124,Demographics!$L$5:'Demographics'!$L$29,0),MATCH(BI$114,Demographics!$M$4:'Demographics'!$AP$4,0))</f>
        <v>304065.83369760576</v>
      </c>
      <c r="BL124" s="207">
        <f t="shared" si="60"/>
        <v>320607.39875090244</v>
      </c>
      <c r="BM124" s="207">
        <f>BL124*INDEX(Demographics!$M$5:'Demographics'!$AP$29,MATCH($B124,Demographics!$L$5:'Demographics'!$L$29,0),MATCH(BM$114,Demographics!$M$4:'Demographics'!$AP$4,0))/10^7</f>
        <v>1092950.6223418263</v>
      </c>
      <c r="BN124" s="207">
        <f t="shared" si="33"/>
        <v>1096155.8988522813</v>
      </c>
      <c r="BO124" s="207">
        <f>BN124*10^7/INDEX(Demographics!$M$5:'Demographics'!$AP$29,MATCH($B124,Demographics!$L$5:'Demographics'!$L$29,0),MATCH(BM$114,Demographics!$M$4:'Demographics'!$AP$4,0))</f>
        <v>321547.63826702297</v>
      </c>
      <c r="BP124" s="207">
        <f t="shared" si="61"/>
        <v>339040.23554915469</v>
      </c>
      <c r="BQ124" s="207">
        <f>BP124*INDEX(Demographics!$M$5:'Demographics'!$AP$29,MATCH($B124,Demographics!$L$5:'Demographics'!$L$29,0),MATCH(BQ$114,Demographics!$M$4:'Demographics'!$AP$4,0))/10^7</f>
        <v>1160314.7569799323</v>
      </c>
      <c r="BR124" s="207">
        <f t="shared" si="34"/>
        <v>1163506.2281398054</v>
      </c>
      <c r="BS124" s="207">
        <f>BR124*10^7/INDEX(Demographics!$M$5:'Demographics'!$AP$29,MATCH($B124,Demographics!$L$5:'Demographics'!$L$29,0),MATCH(BQ$114,Demographics!$M$4:'Demographics'!$AP$4,0))</f>
        <v>339972.77314490854</v>
      </c>
      <c r="BT124" s="207">
        <f t="shared" si="62"/>
        <v>358467.72101504292</v>
      </c>
      <c r="BU124" s="207">
        <f>BT124*INDEX(Demographics!$M$5:'Demographics'!$AP$29,MATCH($B124,Demographics!$L$5:'Demographics'!$L$29,0),MATCH(BU$114,Demographics!$M$4:'Demographics'!$AP$4,0))/10^7</f>
        <v>1231672.721021896</v>
      </c>
      <c r="BV124" s="207">
        <f t="shared" si="35"/>
        <v>1234946.1110301721</v>
      </c>
      <c r="BW124" s="207">
        <f>BV124*10^7/INDEX(Demographics!$M$5:'Demographics'!$AP$29,MATCH($B124,Demographics!$L$5:'Demographics'!$L$29,0),MATCH(BU$114,Demographics!$M$4:'Demographics'!$AP$4,0))</f>
        <v>359420.41294061107</v>
      </c>
      <c r="BX124" s="207">
        <f t="shared" si="63"/>
        <v>378973.33695657452</v>
      </c>
      <c r="BY124" s="207">
        <f>BX124*INDEX(Demographics!$M$5:'Demographics'!$AP$29,MATCH($B124,Demographics!$L$5:'Demographics'!$L$29,0),MATCH(BY$114,Demographics!$M$4:'Demographics'!$AP$4,0))/10^7</f>
        <v>1307367.5894619841</v>
      </c>
      <c r="BZ124" s="207">
        <f t="shared" si="36"/>
        <v>1310724.5877678068</v>
      </c>
      <c r="CA124" s="207">
        <f>BZ124*10^7/INDEX(Demographics!$M$5:'Demographics'!$AP$29,MATCH($B124,Demographics!$L$5:'Demographics'!$L$29,0),MATCH(BY$114,Demographics!$M$4:'Demographics'!$AP$4,0))</f>
        <v>379946.44724351278</v>
      </c>
      <c r="CB124" s="207">
        <f t="shared" si="64"/>
        <v>400616.0134273211</v>
      </c>
      <c r="CC124" s="207">
        <f>CB124*INDEX(Demographics!$M$5:'Demographics'!$AP$29,MATCH($B124,Demographics!$L$5:'Demographics'!$L$29,0),MATCH(CC$114,Demographics!$M$4:'Demographics'!$AP$4,0))/10^7</f>
        <v>1387663.8428330931</v>
      </c>
      <c r="CD124" s="207">
        <f t="shared" si="37"/>
        <v>1391105.6758940679</v>
      </c>
      <c r="CE124" s="207">
        <f>CD124*10^7/INDEX(Demographics!$M$5:'Demographics'!$AP$29,MATCH($B124,Demographics!$L$5:'Demographics'!$L$29,0),MATCH(CC$114,Demographics!$M$4:'Demographics'!$AP$4,0))</f>
        <v>401609.66433700745</v>
      </c>
    </row>
    <row r="125" spans="1:83" ht="13" x14ac:dyDescent="0.3">
      <c r="A125" s="2" t="str">
        <f t="shared" si="38"/>
        <v>NR</v>
      </c>
      <c r="B125" s="7" t="s">
        <v>8</v>
      </c>
      <c r="C125" s="207">
        <f t="shared" ref="C125:F125" si="79">SUMIF($A$5:$A$36,$B125,D$5:D$36)</f>
        <v>434836.64</v>
      </c>
      <c r="D125" s="207">
        <f t="shared" si="79"/>
        <v>454564.34</v>
      </c>
      <c r="E125" s="207">
        <f t="shared" si="79"/>
        <v>486230.18</v>
      </c>
      <c r="F125" s="207">
        <f t="shared" si="79"/>
        <v>521508.93</v>
      </c>
      <c r="G125" s="207">
        <f t="shared" si="40"/>
        <v>572798.99797112716</v>
      </c>
      <c r="H125" s="207">
        <f t="shared" ref="H125:J125" si="80">SUMIF($A$5:$A$36,$B125,I$5:I$36)</f>
        <v>596745.51</v>
      </c>
      <c r="I125" s="207">
        <f t="shared" si="80"/>
        <v>628020.02</v>
      </c>
      <c r="J125" s="207">
        <f t="shared" si="80"/>
        <v>642928.5</v>
      </c>
      <c r="K125" s="207">
        <f t="shared" si="42"/>
        <v>675753.27019226353</v>
      </c>
      <c r="L125" s="207">
        <f t="shared" si="43"/>
        <v>636758.48346314637</v>
      </c>
      <c r="M125" s="207">
        <f t="shared" si="44"/>
        <v>687428.22368209972</v>
      </c>
      <c r="N125" s="207">
        <f t="shared" si="45"/>
        <v>728620.44184204261</v>
      </c>
      <c r="O125" s="207">
        <f t="shared" si="46"/>
        <v>766521.00982568623</v>
      </c>
      <c r="P125" s="207">
        <f t="shared" si="47"/>
        <v>100263.36525863364</v>
      </c>
      <c r="Q125" s="207">
        <f>P125*INDEX(Demographics!$M$5:'Demographics'!$AP$29,MATCH($B125,Demographics!$L$5:'Demographics'!$L$29,0),MATCH(Q$114,Demographics!$M$4:'Demographics'!$AP$4,0))/10^7</f>
        <v>826230.28775029641</v>
      </c>
      <c r="R125" s="207">
        <f t="shared" si="48"/>
        <v>829623.55524072761</v>
      </c>
      <c r="S125" s="207">
        <f>R125*10^7/INDEX(Demographics!$M$5:'Demographics'!$AP$29,MATCH($B125,Demographics!$L$5:'Demographics'!$L$29,0),MATCH(Q$114,Demographics!$M$4:'Demographics'!$AP$4,0))</f>
        <v>100675.13958215757</v>
      </c>
      <c r="T125" s="207">
        <f t="shared" si="49"/>
        <v>107369.07302500008</v>
      </c>
      <c r="U125" s="207">
        <f>T125*INDEX(Demographics!$M$5:'Demographics'!$AP$29,MATCH($B125,Demographics!$L$5:'Demographics'!$L$29,0),MATCH(U$114,Demographics!$M$4:'Demographics'!$AP$4,0))/10^7</f>
        <v>894148.16633759567</v>
      </c>
      <c r="V125" s="207">
        <f t="shared" si="22"/>
        <v>897747.69853976602</v>
      </c>
      <c r="W125" s="207">
        <f>V125*10^7/INDEX(Demographics!$M$5:'Demographics'!$AP$29,MATCH($B125,Demographics!$L$5:'Demographics'!$L$29,0),MATCH(U$114,Demographics!$M$4:'Demographics'!$AP$4,0))</f>
        <v>107801.30389055525</v>
      </c>
      <c r="X125" s="207">
        <f t="shared" si="50"/>
        <v>114969.05907112922</v>
      </c>
      <c r="Y125" s="207">
        <f>X125*INDEX(Demographics!$M$5:'Demographics'!$AP$29,MATCH($B125,Demographics!$L$5:'Demographics'!$L$29,0),MATCH(Y$114,Demographics!$M$4:'Demographics'!$AP$4,0))/10^7</f>
        <v>966395.41983419086</v>
      </c>
      <c r="Z125" s="207">
        <f t="shared" si="23"/>
        <v>970127.13098119746</v>
      </c>
      <c r="AA125" s="207">
        <f>Z125*10^7/INDEX(Demographics!$M$5:'Demographics'!$AP$29,MATCH($B125,Demographics!$L$5:'Demographics'!$L$29,0),MATCH(Y$114,Demographics!$M$4:'Demographics'!$AP$4,0))</f>
        <v>115413.00914631708</v>
      </c>
      <c r="AB125" s="207">
        <f t="shared" si="51"/>
        <v>123086.86989158235</v>
      </c>
      <c r="AC125" s="207">
        <f>AB125*INDEX(Demographics!$M$5:'Demographics'!$AP$29,MATCH($B125,Demographics!$L$5:'Demographics'!$L$29,0),MATCH(AC$114,Demographics!$M$4:'Demographics'!$AP$4,0))/10^7</f>
        <v>1043382.7786969652</v>
      </c>
      <c r="AD125" s="207">
        <f t="shared" si="24"/>
        <v>1047278.8565687693</v>
      </c>
      <c r="AE125" s="207">
        <f>AD125*10^7/INDEX(Demographics!$M$5:'Demographics'!$AP$29,MATCH($B125,Demographics!$L$5:'Demographics'!$L$29,0),MATCH(AC$114,Demographics!$M$4:'Demographics'!$AP$4,0))</f>
        <v>123546.4864770632</v>
      </c>
      <c r="AF125" s="207">
        <f t="shared" si="52"/>
        <v>131761.1456372783</v>
      </c>
      <c r="AG125" s="207">
        <f>AF125*INDEX(Demographics!$M$5:'Demographics'!$AP$29,MATCH($B125,Demographics!$L$5:'Demographics'!$L$29,0),MATCH(AG$114,Demographics!$M$4:'Demographics'!$AP$4,0))/10^7</f>
        <v>1126281.0967928912</v>
      </c>
      <c r="AH125" s="207">
        <f t="shared" si="25"/>
        <v>1130402.9548778371</v>
      </c>
      <c r="AI125" s="207">
        <f>AH125*10^7/INDEX(Demographics!$M$5:'Demographics'!$AP$29,MATCH($B125,Demographics!$L$5:'Demographics'!$L$29,0),MATCH(AG$114,Demographics!$M$4:'Demographics'!$AP$4,0))</f>
        <v>132243.35273901626</v>
      </c>
      <c r="AJ125" s="207">
        <f t="shared" si="53"/>
        <v>141036.27028715549</v>
      </c>
      <c r="AK125" s="207">
        <f>AJ125*INDEX(Demographics!$M$5:'Demographics'!$AP$29,MATCH($B125,Demographics!$L$5:'Demographics'!$L$29,0),MATCH(AK$114,Demographics!$M$4:'Demographics'!$AP$4,0))/10^7</f>
        <v>1215591.6136049931</v>
      </c>
      <c r="AL125" s="207">
        <f t="shared" si="26"/>
        <v>1219950.7897754922</v>
      </c>
      <c r="AM125" s="207">
        <f>AL125*10^7/INDEX(Demographics!$M$5:'Demographics'!$AP$29,MATCH($B125,Demographics!$L$5:'Demographics'!$L$29,0),MATCH(AK$114,Demographics!$M$4:'Demographics'!$AP$4,0))</f>
        <v>141542.0338525922</v>
      </c>
      <c r="AN125" s="207">
        <f t="shared" si="54"/>
        <v>150953.22471764794</v>
      </c>
      <c r="AO125" s="207">
        <f>AN125*INDEX(Demographics!$M$5:'Demographics'!$AP$29,MATCH($B125,Demographics!$L$5:'Demographics'!$L$29,0),MATCH(AO$114,Demographics!$M$4:'Demographics'!$AP$4,0))/10^7</f>
        <v>1311798.6181188324</v>
      </c>
      <c r="AP125" s="207">
        <f t="shared" si="27"/>
        <v>1316404.7030734627</v>
      </c>
      <c r="AQ125" s="207">
        <f>AP125*10^7/INDEX(Demographics!$M$5:'Demographics'!$AP$29,MATCH($B125,Demographics!$L$5:'Demographics'!$L$29,0),MATCH(AO$114,Demographics!$M$4:'Demographics'!$AP$4,0))</f>
        <v>151483.26291682059</v>
      </c>
      <c r="AR125" s="207">
        <f t="shared" si="55"/>
        <v>161555.4503891042</v>
      </c>
      <c r="AS125" s="207">
        <f>AR125*INDEX(Demographics!$M$5:'Demographics'!$AP$29,MATCH($B125,Demographics!$L$5:'Demographics'!$L$29,0),MATCH(AS$114,Demographics!$M$4:'Demographics'!$AP$4,0))/10^7</f>
        <v>1415064.1899581638</v>
      </c>
      <c r="AT125" s="207">
        <f t="shared" si="28"/>
        <v>1419798.4513039794</v>
      </c>
      <c r="AU125" s="207">
        <f>AT125*10^7/INDEX(Demographics!$M$5:'Demographics'!$AP$29,MATCH($B125,Demographics!$L$5:'Demographics'!$L$29,0),MATCH(AS$114,Demographics!$M$4:'Demographics'!$AP$4,0))</f>
        <v>162095.95288320348</v>
      </c>
      <c r="AV125" s="207">
        <f t="shared" si="56"/>
        <v>172873.78268763918</v>
      </c>
      <c r="AW125" s="207">
        <f>AV125*INDEX(Demographics!$M$5:'Demographics'!$AP$29,MATCH($B125,Demographics!$L$5:'Demographics'!$L$29,0),MATCH(AW$114,Demographics!$M$4:'Demographics'!$AP$4,0))/10^7</f>
        <v>1525835.8681359098</v>
      </c>
      <c r="AX125" s="207">
        <f t="shared" si="29"/>
        <v>1530734.0629091659</v>
      </c>
      <c r="AY125" s="207">
        <f>AX125*10^7/INDEX(Demographics!$M$5:'Demographics'!$AP$29,MATCH($B125,Demographics!$L$5:'Demographics'!$L$29,0),MATCH(AW$114,Demographics!$M$4:'Demographics'!$AP$4,0))</f>
        <v>173428.73717289983</v>
      </c>
      <c r="AZ125" s="207">
        <f t="shared" si="57"/>
        <v>184960.08869155584</v>
      </c>
      <c r="BA125" s="207">
        <f>AZ125*INDEX(Demographics!$M$5:'Demographics'!$AP$29,MATCH($B125,Demographics!$L$5:'Demographics'!$L$29,0),MATCH(BA$114,Demographics!$M$4:'Demographics'!$AP$4,0))/10^7</f>
        <v>1644961.0447872209</v>
      </c>
      <c r="BB125" s="207">
        <f t="shared" si="30"/>
        <v>1650129.8664142685</v>
      </c>
      <c r="BC125" s="207">
        <f>BB125*10^7/INDEX(Demographics!$M$5:'Demographics'!$AP$29,MATCH($B125,Demographics!$L$5:'Demographics'!$L$29,0),MATCH(BA$114,Demographics!$M$4:'Demographics'!$AP$4,0))</f>
        <v>185541.27309686388</v>
      </c>
      <c r="BD125" s="207">
        <f t="shared" si="58"/>
        <v>197877.99235213859</v>
      </c>
      <c r="BE125" s="207">
        <f>BD125*INDEX(Demographics!$M$5:'Demographics'!$AP$29,MATCH($B125,Demographics!$L$5:'Demographics'!$L$29,0),MATCH(BE$114,Demographics!$M$4:'Demographics'!$AP$4,0))/10^7</f>
        <v>1773164.901668279</v>
      </c>
      <c r="BF125" s="207">
        <f t="shared" si="31"/>
        <v>1778618.1859789416</v>
      </c>
      <c r="BG125" s="207">
        <f>BF125*10^7/INDEX(Demographics!$M$5:'Demographics'!$AP$29,MATCH($B125,Demographics!$L$5:'Demographics'!$L$29,0),MATCH(BE$114,Demographics!$M$4:'Demographics'!$AP$4,0))</f>
        <v>198486.55670512357</v>
      </c>
      <c r="BH125" s="207">
        <f t="shared" si="59"/>
        <v>211684.01344963408</v>
      </c>
      <c r="BI125" s="207">
        <f>BH125*INDEX(Demographics!$M$5:'Demographics'!$AP$29,MATCH($B125,Demographics!$L$5:'Demographics'!$L$29,0),MATCH(BI$114,Demographics!$M$4:'Demographics'!$AP$4,0))/10^7</f>
        <v>1911125.6102259862</v>
      </c>
      <c r="BJ125" s="207">
        <f t="shared" si="32"/>
        <v>1916867.0192320833</v>
      </c>
      <c r="BK125" s="207">
        <f>BJ125*10^7/INDEX(Demographics!$M$5:'Demographics'!$AP$29,MATCH($B125,Demographics!$L$5:'Demographics'!$L$29,0),MATCH(BI$114,Demographics!$M$4:'Demographics'!$AP$4,0))</f>
        <v>212319.95516626607</v>
      </c>
      <c r="BL125" s="207">
        <f t="shared" si="60"/>
        <v>226437.20053954367</v>
      </c>
      <c r="BM125" s="207">
        <f>BL125*INDEX(Demographics!$M$5:'Demographics'!$AP$29,MATCH($B125,Demographics!$L$5:'Demographics'!$L$29,0),MATCH(BM$114,Demographics!$M$4:'Demographics'!$AP$4,0))/10^7</f>
        <v>2059559.5575074195</v>
      </c>
      <c r="BN125" s="207">
        <f t="shared" si="33"/>
        <v>2065599.5905488175</v>
      </c>
      <c r="BO125" s="207">
        <f>BN125*10^7/INDEX(Demographics!$M$5:'Demographics'!$AP$29,MATCH($B125,Demographics!$L$5:'Demographics'!$L$29,0),MATCH(BM$114,Demographics!$M$4:'Demographics'!$AP$4,0))</f>
        <v>227101.26881961603</v>
      </c>
      <c r="BP125" s="207">
        <f t="shared" si="61"/>
        <v>242201.33011154016</v>
      </c>
      <c r="BQ125" s="207">
        <f>BP125*INDEX(Demographics!$M$5:'Demographics'!$AP$29,MATCH($B125,Demographics!$L$5:'Demographics'!$L$29,0),MATCH(BQ$114,Demographics!$M$4:'Demographics'!$AP$4,0))/10^7</f>
        <v>2219823.2432161598</v>
      </c>
      <c r="BR125" s="207">
        <f t="shared" si="34"/>
        <v>2225928.9156797072</v>
      </c>
      <c r="BS125" s="207">
        <f>BR125*10^7/INDEX(Demographics!$M$5:'Demographics'!$AP$29,MATCH($B125,Demographics!$L$5:'Demographics'!$L$29,0),MATCH(BQ$114,Demographics!$M$4:'Demographics'!$AP$4,0))</f>
        <v>242867.51017628892</v>
      </c>
      <c r="BT125" s="207">
        <f t="shared" si="62"/>
        <v>259015.87565456316</v>
      </c>
      <c r="BU125" s="207">
        <f>BT125*INDEX(Demographics!$M$5:'Demographics'!$AP$29,MATCH($B125,Demographics!$L$5:'Demographics'!$L$29,0),MATCH(BU$114,Demographics!$M$4:'Demographics'!$AP$4,0))/10^7</f>
        <v>2392146.9215633329</v>
      </c>
      <c r="BV125" s="207">
        <f t="shared" si="35"/>
        <v>2398504.4788086349</v>
      </c>
      <c r="BW125" s="207">
        <f>BV125*10^7/INDEX(Demographics!$M$5:'Demographics'!$AP$29,MATCH($B125,Demographics!$L$5:'Demographics'!$L$29,0),MATCH(BU$114,Demographics!$M$4:'Demographics'!$AP$4,0))</f>
        <v>259704.25655712065</v>
      </c>
      <c r="BX125" s="207">
        <f t="shared" si="63"/>
        <v>276972.10456241271</v>
      </c>
      <c r="BY125" s="207">
        <f>BX125*INDEX(Demographics!$M$5:'Demographics'!$AP$29,MATCH($B125,Demographics!$L$5:'Demographics'!$L$29,0),MATCH(BY$114,Demographics!$M$4:'Demographics'!$AP$4,0))/10^7</f>
        <v>2577635.0193014774</v>
      </c>
      <c r="BZ125" s="207">
        <f t="shared" si="36"/>
        <v>2584253.7518313127</v>
      </c>
      <c r="CA125" s="207">
        <f>BZ125*10^7/INDEX(Demographics!$M$5:'Demographics'!$AP$29,MATCH($B125,Demographics!$L$5:'Demographics'!$L$29,0),MATCH(BY$114,Demographics!$M$4:'Demographics'!$AP$4,0))</f>
        <v>277683.30078088318</v>
      </c>
      <c r="CB125" s="207">
        <f t="shared" si="64"/>
        <v>296146.58318933868</v>
      </c>
      <c r="CC125" s="207">
        <f>CB125*INDEX(Demographics!$M$5:'Demographics'!$AP$29,MATCH($B125,Demographics!$L$5:'Demographics'!$L$29,0),MATCH(CC$114,Demographics!$M$4:'Demographics'!$AP$4,0))/10^7</f>
        <v>2777284.6016114326</v>
      </c>
      <c r="CD125" s="207">
        <f t="shared" si="37"/>
        <v>2784173.1214867122</v>
      </c>
      <c r="CE125" s="207">
        <f>CD125*10^7/INDEX(Demographics!$M$5:'Demographics'!$AP$29,MATCH($B125,Demographics!$L$5:'Demographics'!$L$29,0),MATCH(CC$114,Demographics!$M$4:'Demographics'!$AP$4,0))</f>
        <v>296881.11778586952</v>
      </c>
    </row>
    <row r="126" spans="1:83" ht="13" x14ac:dyDescent="0.3">
      <c r="A126" s="2" t="str">
        <f t="shared" si="38"/>
        <v>NR</v>
      </c>
      <c r="B126" s="7" t="s">
        <v>4</v>
      </c>
      <c r="C126" s="207">
        <f t="shared" ref="C126:F126" si="81">SUMIF($A$5:$A$36,$B126,D$5:D$36)</f>
        <v>724050.44</v>
      </c>
      <c r="D126" s="207">
        <f t="shared" si="81"/>
        <v>758204.97</v>
      </c>
      <c r="E126" s="207">
        <f t="shared" si="81"/>
        <v>802069.69</v>
      </c>
      <c r="F126" s="207">
        <f t="shared" si="81"/>
        <v>834432.38</v>
      </c>
      <c r="G126" s="207">
        <f t="shared" si="40"/>
        <v>923492.30976204306</v>
      </c>
      <c r="H126" s="207">
        <f t="shared" ref="H126:J126" si="82">SUMIF($A$5:$A$36,$B126,I$5:I$36)</f>
        <v>1011500.28</v>
      </c>
      <c r="I126" s="207">
        <f t="shared" si="82"/>
        <v>1056398.93</v>
      </c>
      <c r="J126" s="207">
        <f t="shared" si="82"/>
        <v>1101608.52</v>
      </c>
      <c r="K126" s="207">
        <f t="shared" si="42"/>
        <v>1131247.2970154227</v>
      </c>
      <c r="L126" s="207">
        <f t="shared" si="43"/>
        <v>1051054.7509810925</v>
      </c>
      <c r="M126" s="207">
        <f t="shared" si="44"/>
        <v>1139337.8322581975</v>
      </c>
      <c r="N126" s="207">
        <f t="shared" si="45"/>
        <v>1212553.9501274372</v>
      </c>
      <c r="O126" s="207">
        <f t="shared" si="46"/>
        <v>1280850.2048792785</v>
      </c>
      <c r="P126" s="207">
        <f t="shared" si="47"/>
        <v>57944.36923975886</v>
      </c>
      <c r="Q126" s="207">
        <f>P126*INDEX(Demographics!$M$5:'Demographics'!$AP$29,MATCH($B126,Demographics!$L$5:'Demographics'!$L$29,0),MATCH(Q$114,Demographics!$M$4:'Demographics'!$AP$4,0))/10^7</f>
        <v>1387605.3990583534</v>
      </c>
      <c r="R126" s="207">
        <f t="shared" si="48"/>
        <v>1393304.1931596831</v>
      </c>
      <c r="S126" s="207">
        <f>R126*10^7/INDEX(Demographics!$M$5:'Demographics'!$AP$29,MATCH($B126,Demographics!$L$5:'Demographics'!$L$29,0),MATCH(Q$114,Demographics!$M$4:'Demographics'!$AP$4,0))</f>
        <v>58182.342535230971</v>
      </c>
      <c r="T126" s="207">
        <f t="shared" si="49"/>
        <v>62402.599674048906</v>
      </c>
      <c r="U126" s="207">
        <f>T126*INDEX(Demographics!$M$5:'Demographics'!$AP$29,MATCH($B126,Demographics!$L$5:'Demographics'!$L$29,0),MATCH(U$114,Demographics!$M$4:'Demographics'!$AP$4,0))/10^7</f>
        <v>1509287.996496449</v>
      </c>
      <c r="V126" s="207">
        <f t="shared" si="22"/>
        <v>1515363.8695455326</v>
      </c>
      <c r="W126" s="207">
        <f>V126*10^7/INDEX(Demographics!$M$5:'Demographics'!$AP$29,MATCH($B126,Demographics!$L$5:'Demographics'!$L$29,0),MATCH(U$114,Demographics!$M$4:'Demographics'!$AP$4,0))</f>
        <v>62653.811022997841</v>
      </c>
      <c r="X126" s="207">
        <f t="shared" si="50"/>
        <v>67198.406199512887</v>
      </c>
      <c r="Y126" s="207">
        <f>X126*INDEX(Demographics!$M$5:'Demographics'!$AP$29,MATCH($B126,Demographics!$L$5:'Demographics'!$L$29,0),MATCH(Y$114,Demographics!$M$4:'Demographics'!$AP$4,0))/10^7</f>
        <v>1639110.2438591383</v>
      </c>
      <c r="Z126" s="207">
        <f t="shared" si="23"/>
        <v>1645439.6260588504</v>
      </c>
      <c r="AA126" s="207">
        <f>Z126*10^7/INDEX(Demographics!$M$5:'Demographics'!$AP$29,MATCH($B126,Demographics!$L$5:'Demographics'!$L$29,0),MATCH(Y$114,Demographics!$M$4:'Demographics'!$AP$4,0))</f>
        <v>67457.891122898407</v>
      </c>
      <c r="AB126" s="207">
        <f t="shared" si="51"/>
        <v>72350.950325673344</v>
      </c>
      <c r="AC126" s="207">
        <f>AB126*INDEX(Demographics!$M$5:'Demographics'!$AP$29,MATCH($B126,Demographics!$L$5:'Demographics'!$L$29,0),MATCH(AC$114,Demographics!$M$4:'Demographics'!$AP$4,0))/10^7</f>
        <v>1777966.7234931616</v>
      </c>
      <c r="AD126" s="207">
        <f t="shared" si="24"/>
        <v>1784605.7987679681</v>
      </c>
      <c r="AE126" s="207">
        <f>AD126*10^7/INDEX(Demographics!$M$5:'Demographics'!$AP$29,MATCH($B126,Demographics!$L$5:'Demographics'!$L$29,0),MATCH(AC$114,Demographics!$M$4:'Demographics'!$AP$4,0))</f>
        <v>72621.114777610986</v>
      </c>
      <c r="AF126" s="207">
        <f t="shared" si="52"/>
        <v>77888.688490091678</v>
      </c>
      <c r="AG126" s="207">
        <f>AF126*INDEX(Demographics!$M$5:'Demographics'!$AP$29,MATCH($B126,Demographics!$L$5:'Demographics'!$L$29,0),MATCH(AG$114,Demographics!$M$4:'Demographics'!$AP$4,0))/10^7</f>
        <v>1928235.7388672566</v>
      </c>
      <c r="AH126" s="207">
        <f t="shared" si="25"/>
        <v>1935292.5154504413</v>
      </c>
      <c r="AI126" s="207">
        <f>AH126*10^7/INDEX(Demographics!$M$5:'Demographics'!$AP$29,MATCH($B126,Demographics!$L$5:'Demographics'!$L$29,0),MATCH(AG$114,Demographics!$M$4:'Demographics'!$AP$4,0))</f>
        <v>78173.738218168364</v>
      </c>
      <c r="AJ126" s="207">
        <f t="shared" si="53"/>
        <v>83844.071559998629</v>
      </c>
      <c r="AK126" s="207">
        <f>AJ126*INDEX(Demographics!$M$5:'Demographics'!$AP$29,MATCH($B126,Demographics!$L$5:'Demographics'!$L$29,0),MATCH(AK$114,Demographics!$M$4:'Demographics'!$AP$4,0))/10^7</f>
        <v>2090936.9941918699</v>
      </c>
      <c r="AL126" s="207">
        <f t="shared" si="26"/>
        <v>2098435.2054472645</v>
      </c>
      <c r="AM126" s="207">
        <f>AL126*10^7/INDEX(Demographics!$M$5:'Demographics'!$AP$29,MATCH($B126,Demographics!$L$5:'Demographics'!$L$29,0),MATCH(AK$114,Demographics!$M$4:'Demographics'!$AP$4,0))</f>
        <v>84144.740859368059</v>
      </c>
      <c r="AN126" s="207">
        <f t="shared" si="54"/>
        <v>90248.180972503818</v>
      </c>
      <c r="AO126" s="207">
        <f>AN126*INDEX(Demographics!$M$5:'Demographics'!$AP$29,MATCH($B126,Demographics!$L$5:'Demographics'!$L$29,0),MATCH(AO$114,Demographics!$M$4:'Demographics'!$AP$4,0))/10^7</f>
        <v>2267079.4301197822</v>
      </c>
      <c r="AP126" s="207">
        <f t="shared" si="27"/>
        <v>2275039.768169994</v>
      </c>
      <c r="AQ126" s="207">
        <f>AP126*10^7/INDEX(Demographics!$M$5:'Demographics'!$AP$29,MATCH($B126,Demographics!$L$5:'Demographics'!$L$29,0),MATCH(AO$114,Demographics!$M$4:'Demographics'!$AP$4,0))</f>
        <v>90565.067103361565</v>
      </c>
      <c r="AR126" s="207">
        <f t="shared" si="55"/>
        <v>97134.20568245968</v>
      </c>
      <c r="AS126" s="207">
        <f>AR126*INDEX(Demographics!$M$5:'Demographics'!$AP$29,MATCH($B126,Demographics!$L$5:'Demographics'!$L$29,0),MATCH(AS$114,Demographics!$M$4:'Demographics'!$AP$4,0))/10^7</f>
        <v>2455387.5915029207</v>
      </c>
      <c r="AT126" s="207">
        <f t="shared" si="28"/>
        <v>2463602.3754299958</v>
      </c>
      <c r="AU126" s="207">
        <f>AT126*10^7/INDEX(Demographics!$M$5:'Demographics'!$AP$29,MATCH($B126,Demographics!$L$5:'Demographics'!$L$29,0),MATCH(AS$114,Demographics!$M$4:'Demographics'!$AP$4,0))</f>
        <v>97459.179431765413</v>
      </c>
      <c r="AV126" s="207">
        <f t="shared" si="56"/>
        <v>104528.38255797491</v>
      </c>
      <c r="AW126" s="207">
        <f>AV126*INDEX(Demographics!$M$5:'Demographics'!$AP$29,MATCH($B126,Demographics!$L$5:'Demographics'!$L$29,0),MATCH(AW$114,Demographics!$M$4:'Demographics'!$AP$4,0))/10^7</f>
        <v>2656986.0505646528</v>
      </c>
      <c r="AX126" s="207">
        <f t="shared" si="29"/>
        <v>2665515.4313829117</v>
      </c>
      <c r="AY126" s="207">
        <f>AX126*10^7/INDEX(Demographics!$M$5:'Demographics'!$AP$29,MATCH($B126,Demographics!$L$5:'Demographics'!$L$29,0),MATCH(AW$114,Demographics!$M$4:'Demographics'!$AP$4,0))</f>
        <v>104863.93658956802</v>
      </c>
      <c r="AZ126" s="207">
        <f t="shared" si="57"/>
        <v>112470.24389369038</v>
      </c>
      <c r="BA126" s="207">
        <f>AZ126*INDEX(Demographics!$M$5:'Demographics'!$AP$29,MATCH($B126,Demographics!$L$5:'Demographics'!$L$29,0),MATCH(BA$114,Demographics!$M$4:'Demographics'!$AP$4,0))/10^7</f>
        <v>2874671.95177639</v>
      </c>
      <c r="BB126" s="207">
        <f t="shared" si="30"/>
        <v>2883704.7897284469</v>
      </c>
      <c r="BC126" s="207">
        <f>BB126*10^7/INDEX(Demographics!$M$5:'Demographics'!$AP$29,MATCH($B126,Demographics!$L$5:'Demographics'!$L$29,0),MATCH(BA$114,Demographics!$M$4:'Demographics'!$AP$4,0))</f>
        <v>112823.64960556378</v>
      </c>
      <c r="BD126" s="207">
        <f t="shared" si="58"/>
        <v>121007.31481957705</v>
      </c>
      <c r="BE126" s="207">
        <f>BD126*INDEX(Demographics!$M$5:'Demographics'!$AP$29,MATCH($B126,Demographics!$L$5:'Demographics'!$L$29,0),MATCH(BE$114,Demographics!$M$4:'Demographics'!$AP$4,0))/10^7</f>
        <v>3109875.8901316482</v>
      </c>
      <c r="BF126" s="207">
        <f t="shared" si="31"/>
        <v>3119440.1655037845</v>
      </c>
      <c r="BG126" s="207">
        <f>BF126*10^7/INDEX(Demographics!$M$5:'Demographics'!$AP$29,MATCH($B126,Demographics!$L$5:'Demographics'!$L$29,0),MATCH(BE$114,Demographics!$M$4:'Demographics'!$AP$4,0))</f>
        <v>121379.46706033037</v>
      </c>
      <c r="BH126" s="207">
        <f t="shared" si="59"/>
        <v>130183.7286291576</v>
      </c>
      <c r="BI126" s="207">
        <f>BH126*INDEX(Demographics!$M$5:'Demographics'!$AP$29,MATCH($B126,Demographics!$L$5:'Demographics'!$L$29,0),MATCH(BI$114,Demographics!$M$4:'Demographics'!$AP$4,0))/10^7</f>
        <v>3364012.6396417469</v>
      </c>
      <c r="BJ126" s="207">
        <f t="shared" si="32"/>
        <v>3374118.8160032155</v>
      </c>
      <c r="BK126" s="207">
        <f>BJ126*10^7/INDEX(Demographics!$M$5:'Demographics'!$AP$29,MATCH($B126,Demographics!$L$5:'Demographics'!$L$29,0),MATCH(BI$114,Demographics!$M$4:'Demographics'!$AP$4,0))</f>
        <v>130574.82695780715</v>
      </c>
      <c r="BL126" s="207">
        <f t="shared" si="60"/>
        <v>140046.07410267624</v>
      </c>
      <c r="BM126" s="207">
        <f>BL126*INDEX(Demographics!$M$5:'Demographics'!$AP$29,MATCH($B126,Demographics!$L$5:'Demographics'!$L$29,0),MATCH(BM$114,Demographics!$M$4:'Demographics'!$AP$4,0))/10^7</f>
        <v>3638537.0512616313</v>
      </c>
      <c r="BN126" s="207">
        <f t="shared" si="33"/>
        <v>3649207.7230233983</v>
      </c>
      <c r="BO126" s="207">
        <f>BN126*10^7/INDEX(Demographics!$M$5:'Demographics'!$AP$29,MATCH($B126,Demographics!$L$5:'Demographics'!$L$29,0),MATCH(BM$114,Demographics!$M$4:'Demographics'!$AP$4,0))</f>
        <v>140456.78468971164</v>
      </c>
      <c r="BP126" s="207">
        <f t="shared" si="61"/>
        <v>150644.81979543527</v>
      </c>
      <c r="BQ126" s="207">
        <f>BP126*INDEX(Demographics!$M$5:'Demographics'!$AP$29,MATCH($B126,Demographics!$L$5:'Demographics'!$L$29,0),MATCH(BQ$114,Demographics!$M$4:'Demographics'!$AP$4,0))/10^7</f>
        <v>3936088.827006117</v>
      </c>
      <c r="BR126" s="207">
        <f t="shared" si="34"/>
        <v>3946915.1255587479</v>
      </c>
      <c r="BS126" s="207">
        <f>BR126*10^7/INDEX(Demographics!$M$5:'Demographics'!$AP$29,MATCH($B126,Demographics!$L$5:'Demographics'!$L$29,0),MATCH(BQ$114,Demographics!$M$4:'Demographics'!$AP$4,0))</f>
        <v>151059.17167269031</v>
      </c>
      <c r="BT126" s="207">
        <f t="shared" si="62"/>
        <v>162016.25108642425</v>
      </c>
      <c r="BU126" s="207">
        <f>BT126*INDEX(Demographics!$M$5:'Demographics'!$AP$29,MATCH($B126,Demographics!$L$5:'Demographics'!$L$29,0),MATCH(BU$114,Demographics!$M$4:'Demographics'!$AP$4,0))/10^7</f>
        <v>4257248.1476936154</v>
      </c>
      <c r="BV126" s="207">
        <f t="shared" si="35"/>
        <v>4268562.5442143483</v>
      </c>
      <c r="BW126" s="207">
        <f>BV126*10^7/INDEX(Demographics!$M$5:'Demographics'!$AP$29,MATCH($B126,Demographics!$L$5:'Demographics'!$L$29,0),MATCH(BU$114,Demographics!$M$4:'Demographics'!$AP$4,0))</f>
        <v>162446.83818024624</v>
      </c>
      <c r="BX126" s="207">
        <f t="shared" si="63"/>
        <v>174229.92216476364</v>
      </c>
      <c r="BY126" s="207">
        <f>BX126*INDEX(Demographics!$M$5:'Demographics'!$AP$29,MATCH($B126,Demographics!$L$5:'Demographics'!$L$29,0),MATCH(BY$114,Demographics!$M$4:'Demographics'!$AP$4,0))/10^7</f>
        <v>4604237.5393662388</v>
      </c>
      <c r="BZ126" s="207">
        <f t="shared" si="36"/>
        <v>4616060.0885435659</v>
      </c>
      <c r="CA126" s="207">
        <f>BZ126*10^7/INDEX(Demographics!$M$5:'Demographics'!$AP$29,MATCH($B126,Demographics!$L$5:'Demographics'!$L$29,0),MATCH(BY$114,Demographics!$M$4:'Demographics'!$AP$4,0))</f>
        <v>174677.3017374601</v>
      </c>
      <c r="CB126" s="207">
        <f t="shared" si="64"/>
        <v>187347.52259012836</v>
      </c>
      <c r="CC126" s="207">
        <f>CB126*INDEX(Demographics!$M$5:'Demographics'!$AP$29,MATCH($B126,Demographics!$L$5:'Demographics'!$L$29,0),MATCH(CC$114,Demographics!$M$4:'Demographics'!$AP$4,0))/10^7</f>
        <v>4979118.1716617988</v>
      </c>
      <c r="CD126" s="207">
        <f t="shared" si="37"/>
        <v>4991467.9158928925</v>
      </c>
      <c r="CE126" s="207">
        <f>CD126*10^7/INDEX(Demographics!$M$5:'Demographics'!$AP$29,MATCH($B126,Demographics!$L$5:'Demographics'!$L$29,0),MATCH(CC$114,Demographics!$M$4:'Demographics'!$AP$4,0))</f>
        <v>187812.20205877104</v>
      </c>
    </row>
    <row r="127" spans="1:83" ht="13" x14ac:dyDescent="0.3">
      <c r="A127" s="2" t="str">
        <f t="shared" si="38"/>
        <v>NR</v>
      </c>
      <c r="B127" s="7" t="s">
        <v>3</v>
      </c>
      <c r="C127" s="207">
        <f t="shared" ref="C127:F127" si="83">SUMIF($A$5:$A$36,$B127,D$5:D$36)</f>
        <v>115327.59</v>
      </c>
      <c r="D127" s="207">
        <f t="shared" si="83"/>
        <v>123710.05</v>
      </c>
      <c r="E127" s="207">
        <f t="shared" si="83"/>
        <v>134182.37</v>
      </c>
      <c r="F127" s="207">
        <f t="shared" si="83"/>
        <v>141277.64000000001</v>
      </c>
      <c r="G127" s="207">
        <f t="shared" si="40"/>
        <v>155262.80182658884</v>
      </c>
      <c r="H127" s="207">
        <f t="shared" ref="H127:J127" si="84">SUMIF($A$5:$A$36,$B127,I$5:I$36)</f>
        <v>167703.25</v>
      </c>
      <c r="I127" s="207">
        <f t="shared" si="84"/>
        <v>180956.12</v>
      </c>
      <c r="J127" s="207">
        <f t="shared" si="84"/>
        <v>186048.01</v>
      </c>
      <c r="K127" s="207">
        <f t="shared" si="42"/>
        <v>187180.26989500134</v>
      </c>
      <c r="L127" s="207">
        <f t="shared" si="43"/>
        <v>169684.78134452086</v>
      </c>
      <c r="M127" s="207">
        <f t="shared" si="44"/>
        <v>184870.26464425455</v>
      </c>
      <c r="N127" s="207">
        <f t="shared" si="45"/>
        <v>197125.88875865247</v>
      </c>
      <c r="O127" s="207">
        <f t="shared" si="46"/>
        <v>208626.26595314103</v>
      </c>
      <c r="P127" s="207">
        <f t="shared" si="47"/>
        <v>188886.68315343541</v>
      </c>
      <c r="Q127" s="207">
        <f>P127*INDEX(Demographics!$M$5:'Demographics'!$AP$29,MATCH($B127,Demographics!$L$5:'Demographics'!$L$29,0),MATCH(Q$114,Demographics!$M$4:'Demographics'!$AP$4,0))/10^7</f>
        <v>223339.61416062203</v>
      </c>
      <c r="R127" s="207">
        <f t="shared" si="48"/>
        <v>224256.85365582403</v>
      </c>
      <c r="S127" s="207">
        <f>R127*10^7/INDEX(Demographics!$M$5:'Demographics'!$AP$29,MATCH($B127,Demographics!$L$5:'Demographics'!$L$29,0),MATCH(Q$114,Demographics!$M$4:'Demographics'!$AP$4,0))</f>
        <v>189662.42697549393</v>
      </c>
      <c r="T127" s="207">
        <f t="shared" si="49"/>
        <v>201012.08987386301</v>
      </c>
      <c r="U127" s="207">
        <f>T127*INDEX(Demographics!$M$5:'Demographics'!$AP$29,MATCH($B127,Demographics!$L$5:'Demographics'!$L$29,0),MATCH(U$114,Demographics!$M$4:'Demographics'!$AP$4,0))/10^7</f>
        <v>240068.73893635458</v>
      </c>
      <c r="V127" s="207">
        <f t="shared" si="22"/>
        <v>241035.17290006252</v>
      </c>
      <c r="W127" s="207">
        <f>V127*10^7/INDEX(Demographics!$M$5:'Demographics'!$AP$29,MATCH($B127,Demographics!$L$5:'Demographics'!$L$29,0),MATCH(U$114,Demographics!$M$4:'Demographics'!$AP$4,0))</f>
        <v>201821.29523575524</v>
      </c>
      <c r="X127" s="207">
        <f t="shared" si="50"/>
        <v>213898.56168839856</v>
      </c>
      <c r="Y127" s="207">
        <f>X127*INDEX(Demographics!$M$5:'Demographics'!$AP$29,MATCH($B127,Demographics!$L$5:'Demographics'!$L$29,0),MATCH(Y$114,Demographics!$M$4:'Demographics'!$AP$4,0))/10^7</f>
        <v>257854.71611536446</v>
      </c>
      <c r="Z127" s="207">
        <f t="shared" si="23"/>
        <v>258850.41549336963</v>
      </c>
      <c r="AA127" s="207">
        <f>Z127*10^7/INDEX(Demographics!$M$5:'Demographics'!$AP$29,MATCH($B127,Demographics!$L$5:'Demographics'!$L$29,0),MATCH(Y$114,Demographics!$M$4:'Demographics'!$AP$4,0))</f>
        <v>214724.52550258784</v>
      </c>
      <c r="AB127" s="207">
        <f t="shared" si="51"/>
        <v>227573.93916521865</v>
      </c>
      <c r="AC127" s="207">
        <f>AB127*INDEX(Demographics!$M$5:'Demographics'!$AP$29,MATCH($B127,Demographics!$L$5:'Demographics'!$L$29,0),MATCH(AC$114,Demographics!$M$4:'Demographics'!$AP$4,0))/10^7</f>
        <v>276752.66741882241</v>
      </c>
      <c r="AD127" s="207">
        <f t="shared" si="24"/>
        <v>277786.08484290511</v>
      </c>
      <c r="AE127" s="207">
        <f>AD127*10^7/INDEX(Demographics!$M$5:'Demographics'!$AP$29,MATCH($B127,Demographics!$L$5:'Demographics'!$L$29,0),MATCH(AC$114,Demographics!$M$4:'Demographics'!$AP$4,0))</f>
        <v>228423.71913732844</v>
      </c>
      <c r="AF127" s="207">
        <f t="shared" si="52"/>
        <v>242092.91156274962</v>
      </c>
      <c r="AG127" s="207">
        <f>AF127*INDEX(Demographics!$M$5:'Demographics'!$AP$29,MATCH($B127,Demographics!$L$5:'Demographics'!$L$29,0),MATCH(AG$114,Demographics!$M$4:'Demographics'!$AP$4,0))/10^7</f>
        <v>296975.37461402494</v>
      </c>
      <c r="AH127" s="207">
        <f t="shared" si="25"/>
        <v>298062.21727911831</v>
      </c>
      <c r="AI127" s="207">
        <f>AH127*10^7/INDEX(Demographics!$M$5:'Demographics'!$AP$29,MATCH($B127,Demographics!$L$5:'Demographics'!$L$29,0),MATCH(AG$114,Demographics!$M$4:'Demographics'!$AP$4,0))</f>
        <v>242978.90052915816</v>
      </c>
      <c r="AJ127" s="207">
        <f t="shared" si="53"/>
        <v>257519.0952129403</v>
      </c>
      <c r="AK127" s="207">
        <f>AJ127*INDEX(Demographics!$M$5:'Demographics'!$AP$29,MATCH($B127,Demographics!$L$5:'Demographics'!$L$29,0),MATCH(AK$114,Demographics!$M$4:'Demographics'!$AP$4,0))/10^7</f>
        <v>318654.12841649231</v>
      </c>
      <c r="AL127" s="207">
        <f t="shared" si="26"/>
        <v>319796.83906674501</v>
      </c>
      <c r="AM127" s="207">
        <f>AL127*10^7/INDEX(Demographics!$M$5:'Demographics'!$AP$29,MATCH($B127,Demographics!$L$5:'Demographics'!$L$29,0),MATCH(AK$114,Demographics!$M$4:'Demographics'!$AP$4,0))</f>
        <v>258442.57238301681</v>
      </c>
      <c r="AN127" s="207">
        <f t="shared" si="54"/>
        <v>273908.13465547259</v>
      </c>
      <c r="AO127" s="207">
        <f>AN127*INDEX(Demographics!$M$5:'Demographics'!$AP$29,MATCH($B127,Demographics!$L$5:'Demographics'!$L$29,0),MATCH(AO$114,Demographics!$M$4:'Demographics'!$AP$4,0))/10^7</f>
        <v>341837.35205002979</v>
      </c>
      <c r="AP127" s="207">
        <f t="shared" si="27"/>
        <v>343037.63680598279</v>
      </c>
      <c r="AQ127" s="207">
        <f>AP127*10^7/INDEX(Demographics!$M$5:'Demographics'!$AP$29,MATCH($B127,Demographics!$L$5:'Demographics'!$L$29,0),MATCH(AO$114,Demographics!$M$4:'Demographics'!$AP$4,0))</f>
        <v>274869.90128684521</v>
      </c>
      <c r="AR127" s="207">
        <f t="shared" si="55"/>
        <v>291318.49772348563</v>
      </c>
      <c r="AS127" s="207">
        <f>AR127*INDEX(Demographics!$M$5:'Demographics'!$AP$29,MATCH($B127,Demographics!$L$5:'Demographics'!$L$29,0),MATCH(AS$114,Demographics!$M$4:'Demographics'!$AP$4,0))/10^7</f>
        <v>366391.2745868279</v>
      </c>
      <c r="AT127" s="207">
        <f t="shared" si="28"/>
        <v>367617.07908462378</v>
      </c>
      <c r="AU127" s="207">
        <f>AT127*10^7/INDEX(Demographics!$M$5:'Demographics'!$AP$29,MATCH($B127,Demographics!$L$5:'Demographics'!$L$29,0),MATCH(AS$114,Demographics!$M$4:'Demographics'!$AP$4,0))</f>
        <v>292293.13754044985</v>
      </c>
      <c r="AV127" s="207">
        <f t="shared" si="56"/>
        <v>309784.36461949267</v>
      </c>
      <c r="AW127" s="207">
        <f>AV127*INDEX(Demographics!$M$5:'Demographics'!$AP$29,MATCH($B127,Demographics!$L$5:'Demographics'!$L$29,0),MATCH(AW$114,Demographics!$M$4:'Demographics'!$AP$4,0))/10^7</f>
        <v>392403.85466351139</v>
      </c>
      <c r="AX127" s="207">
        <f t="shared" si="29"/>
        <v>393663.53832284658</v>
      </c>
      <c r="AY127" s="207">
        <f>AX127*10^7/INDEX(Demographics!$M$5:'Demographics'!$AP$29,MATCH($B127,Demographics!$L$5:'Demographics'!$L$29,0),MATCH(AW$114,Demographics!$M$4:'Demographics'!$AP$4,0))</f>
        <v>310778.82554894336</v>
      </c>
      <c r="AZ127" s="207">
        <f t="shared" si="57"/>
        <v>329376.26185817772</v>
      </c>
      <c r="BA127" s="207">
        <f>AZ127*INDEX(Demographics!$M$5:'Demographics'!$AP$29,MATCH($B127,Demographics!$L$5:'Demographics'!$L$29,0),MATCH(BA$114,Demographics!$M$4:'Demographics'!$AP$4,0))/10^7</f>
        <v>420185.29725247732</v>
      </c>
      <c r="BB127" s="207">
        <f t="shared" si="30"/>
        <v>421505.60988765402</v>
      </c>
      <c r="BC127" s="207">
        <f>BB127*10^7/INDEX(Demographics!$M$5:'Demographics'!$AP$29,MATCH($B127,Demographics!$L$5:'Demographics'!$L$29,0),MATCH(BA$114,Demographics!$M$4:'Demographics'!$AP$4,0))</f>
        <v>330411.23296045623</v>
      </c>
      <c r="BD127" s="207">
        <f t="shared" si="58"/>
        <v>350183.49978070636</v>
      </c>
      <c r="BE127" s="207">
        <f>BD127*INDEX(Demographics!$M$5:'Demographics'!$AP$29,MATCH($B127,Demographics!$L$5:'Demographics'!$L$29,0),MATCH(BE$114,Demographics!$M$4:'Demographics'!$AP$4,0))/10^7</f>
        <v>449880.74216827343</v>
      </c>
      <c r="BF127" s="207">
        <f t="shared" si="31"/>
        <v>451264.32899126282</v>
      </c>
      <c r="BG127" s="207">
        <f>BF127*10^7/INDEX(Demographics!$M$5:'Demographics'!$AP$29,MATCH($B127,Demographics!$L$5:'Demographics'!$L$29,0),MATCH(BE$114,Demographics!$M$4:'Demographics'!$AP$4,0))</f>
        <v>351260.47247704741</v>
      </c>
      <c r="BH127" s="207">
        <f t="shared" si="59"/>
        <v>372280.38673055137</v>
      </c>
      <c r="BI127" s="207">
        <f>BH127*INDEX(Demographics!$M$5:'Demographics'!$AP$29,MATCH($B127,Demographics!$L$5:'Demographics'!$L$29,0),MATCH(BI$114,Demographics!$M$4:'Demographics'!$AP$4,0))/10^7</f>
        <v>481619.13631331438</v>
      </c>
      <c r="BJ127" s="207">
        <f t="shared" si="32"/>
        <v>483066.01789553073</v>
      </c>
      <c r="BK127" s="207">
        <f>BJ127*10^7/INDEX(Demographics!$M$5:'Demographics'!$AP$29,MATCH($B127,Demographics!$L$5:'Demographics'!$L$29,0),MATCH(BI$114,Demographics!$M$4:'Demographics'!$AP$4,0))</f>
        <v>373398.79252959014</v>
      </c>
      <c r="BL127" s="207">
        <f t="shared" si="60"/>
        <v>395743.49458497658</v>
      </c>
      <c r="BM127" s="207">
        <f>BL127*INDEX(Demographics!$M$5:'Demographics'!$AP$29,MATCH($B127,Demographics!$L$5:'Demographics'!$L$29,0),MATCH(BM$114,Demographics!$M$4:'Demographics'!$AP$4,0))/10^7</f>
        <v>515535.05039584904</v>
      </c>
      <c r="BN127" s="207">
        <f t="shared" si="33"/>
        <v>517046.95070824318</v>
      </c>
      <c r="BO127" s="207">
        <f>BN127*10^7/INDEX(Demographics!$M$5:'Demographics'!$AP$29,MATCH($B127,Demographics!$L$5:'Demographics'!$L$29,0),MATCH(BM$114,Demographics!$M$4:'Demographics'!$AP$4,0))</f>
        <v>396904.08436957333</v>
      </c>
      <c r="BP127" s="207">
        <f t="shared" si="61"/>
        <v>420655.37571608002</v>
      </c>
      <c r="BQ127" s="207">
        <f>BP127*INDEX(Demographics!$M$5:'Demographics'!$AP$29,MATCH($B127,Demographics!$L$5:'Demographics'!$L$29,0),MATCH(BQ$114,Demographics!$M$4:'Demographics'!$AP$4,0))/10^7</f>
        <v>552097.01411409513</v>
      </c>
      <c r="BR127" s="207">
        <f t="shared" si="34"/>
        <v>553615.56904705428</v>
      </c>
      <c r="BS127" s="207">
        <f>BR127*10^7/INDEX(Demographics!$M$5:'Demographics'!$AP$29,MATCH($B127,Demographics!$L$5:'Demographics'!$L$29,0),MATCH(BQ$114,Demographics!$M$4:'Demographics'!$AP$4,0))</f>
        <v>421812.39754293137</v>
      </c>
      <c r="BT127" s="207">
        <f t="shared" si="62"/>
        <v>447054.23692466458</v>
      </c>
      <c r="BU127" s="207">
        <f>BT127*INDEX(Demographics!$M$5:'Demographics'!$AP$29,MATCH($B127,Demographics!$L$5:'Demographics'!$L$29,0),MATCH(BU$114,Demographics!$M$4:'Demographics'!$AP$4,0))/10^7</f>
        <v>591199.27569899487</v>
      </c>
      <c r="BV127" s="207">
        <f t="shared" si="35"/>
        <v>592770.49325455423</v>
      </c>
      <c r="BW127" s="207">
        <f>BV127*10^7/INDEX(Demographics!$M$5:'Demographics'!$AP$29,MATCH($B127,Demographics!$L$5:'Demographics'!$L$29,0),MATCH(BU$114,Demographics!$M$4:'Demographics'!$AP$4,0))</f>
        <v>448242.36332166108</v>
      </c>
      <c r="BX127" s="207">
        <f t="shared" si="63"/>
        <v>475065.8085427141</v>
      </c>
      <c r="BY127" s="207">
        <f>BX127*INDEX(Demographics!$M$5:'Demographics'!$AP$29,MATCH($B127,Demographics!$L$5:'Demographics'!$L$29,0),MATCH(BY$114,Demographics!$M$4:'Demographics'!$AP$4,0))/10^7</f>
        <v>633071.0812402718</v>
      </c>
      <c r="BZ127" s="207">
        <f t="shared" si="36"/>
        <v>634696.65201647836</v>
      </c>
      <c r="CA127" s="207">
        <f>BZ127*10^7/INDEX(Demographics!$M$5:'Demographics'!$AP$29,MATCH($B127,Demographics!$L$5:'Demographics'!$L$29,0),MATCH(BY$114,Demographics!$M$4:'Demographics'!$AP$4,0))</f>
        <v>476285.66065415321</v>
      </c>
      <c r="CB127" s="207">
        <f t="shared" si="64"/>
        <v>504787.25571414951</v>
      </c>
      <c r="CC127" s="207">
        <f>CB127*INDEX(Demographics!$M$5:'Demographics'!$AP$29,MATCH($B127,Demographics!$L$5:'Demographics'!$L$29,0),MATCH(CC$114,Demographics!$M$4:'Demographics'!$AP$4,0))/10^7</f>
        <v>677910.75873181806</v>
      </c>
      <c r="CD127" s="207">
        <f t="shared" si="37"/>
        <v>679592.18588281306</v>
      </c>
      <c r="CE127" s="207">
        <f>CD127*10^7/INDEX(Demographics!$M$5:'Demographics'!$AP$29,MATCH($B127,Demographics!$L$5:'Demographics'!$L$29,0),MATCH(CC$114,Demographics!$M$4:'Demographics'!$AP$4,0))</f>
        <v>506039.2833391747</v>
      </c>
    </row>
    <row r="128" spans="1:83" ht="13" x14ac:dyDescent="0.3">
      <c r="A128" s="2" t="str">
        <f t="shared" si="38"/>
        <v>NR</v>
      </c>
      <c r="B128" s="7" t="s">
        <v>12</v>
      </c>
      <c r="C128" s="207">
        <f t="shared" ref="C128:F128" si="85">SUMIF($A$5:$A$36,$B128,D$5:D$36)</f>
        <v>343797.5</v>
      </c>
      <c r="D128" s="207">
        <f t="shared" si="85"/>
        <v>366628.37</v>
      </c>
      <c r="E128" s="207">
        <f t="shared" si="85"/>
        <v>392908.38</v>
      </c>
      <c r="F128" s="207">
        <f t="shared" si="85"/>
        <v>428355.15</v>
      </c>
      <c r="G128" s="207">
        <f t="shared" si="40"/>
        <v>483609.04375470045</v>
      </c>
      <c r="H128" s="207">
        <f t="shared" ref="H128:J128" si="86">SUMIF($A$5:$A$36,$B128,I$5:I$36)</f>
        <v>511765.24</v>
      </c>
      <c r="I128" s="207">
        <f t="shared" si="86"/>
        <v>542015.02</v>
      </c>
      <c r="J128" s="207">
        <f t="shared" si="86"/>
        <v>565326.92000000004</v>
      </c>
      <c r="K128" s="207">
        <f t="shared" si="42"/>
        <v>584023.02322511806</v>
      </c>
      <c r="L128" s="207">
        <f t="shared" si="43"/>
        <v>544687.49198585912</v>
      </c>
      <c r="M128" s="207">
        <f t="shared" si="44"/>
        <v>594980.18790656945</v>
      </c>
      <c r="N128" s="207">
        <f t="shared" si="45"/>
        <v>635999.75671921798</v>
      </c>
      <c r="O128" s="207">
        <f t="shared" si="46"/>
        <v>672674.33540382201</v>
      </c>
      <c r="P128" s="207">
        <f t="shared" si="47"/>
        <v>324780.7088033575</v>
      </c>
      <c r="Q128" s="207">
        <f>P128*INDEX(Demographics!$M$5:'Demographics'!$AP$29,MATCH($B128,Demographics!$L$5:'Demographics'!$L$29,0),MATCH(Q$114,Demographics!$M$4:'Demographics'!$AP$4,0))/10^7</f>
        <v>713932.95409154042</v>
      </c>
      <c r="R128" s="207">
        <f t="shared" si="48"/>
        <v>716865.0246285121</v>
      </c>
      <c r="S128" s="207">
        <f>R128*10^7/INDEX(Demographics!$M$5:'Demographics'!$AP$29,MATCH($B128,Demographics!$L$5:'Demographics'!$L$29,0),MATCH(Q$114,Demographics!$M$4:'Demographics'!$AP$4,0))</f>
        <v>326114.55947070883</v>
      </c>
      <c r="T128" s="207">
        <f t="shared" si="49"/>
        <v>339913.14890517719</v>
      </c>
      <c r="U128" s="207">
        <f>T128*INDEX(Demographics!$M$5:'Demographics'!$AP$29,MATCH($B128,Demographics!$L$5:'Demographics'!$L$29,0),MATCH(U$114,Demographics!$M$4:'Demographics'!$AP$4,0))/10^7</f>
        <v>760589.6619902245</v>
      </c>
      <c r="V128" s="207">
        <f t="shared" si="22"/>
        <v>763651.53370683885</v>
      </c>
      <c r="W128" s="207">
        <f>V128*10^7/INDEX(Demographics!$M$5:'Demographics'!$AP$29,MATCH($B128,Demographics!$L$5:'Demographics'!$L$29,0),MATCH(U$114,Demographics!$M$4:'Demographics'!$AP$4,0))</f>
        <v>341281.52203559119</v>
      </c>
      <c r="X128" s="207">
        <f t="shared" si="50"/>
        <v>355721.85739437654</v>
      </c>
      <c r="Y128" s="207">
        <f>X128*INDEX(Demographics!$M$5:'Demographics'!$AP$29,MATCH($B128,Demographics!$L$5:'Demographics'!$L$29,0),MATCH(Y$114,Demographics!$M$4:'Demographics'!$AP$4,0))/10^7</f>
        <v>810156.53021569259</v>
      </c>
      <c r="Z128" s="207">
        <f t="shared" si="23"/>
        <v>813284.92889451166</v>
      </c>
      <c r="AA128" s="207">
        <f>Z128*10^7/INDEX(Demographics!$M$5:'Demographics'!$AP$29,MATCH($B128,Demographics!$L$5:'Demographics'!$L$29,0),MATCH(Y$114,Demographics!$M$4:'Demographics'!$AP$4,0))</f>
        <v>357095.46823030146</v>
      </c>
      <c r="AB128" s="207">
        <f t="shared" si="51"/>
        <v>372204.92474465171</v>
      </c>
      <c r="AC128" s="207">
        <f>AB128*INDEX(Demographics!$M$5:'Demographics'!$AP$29,MATCH($B128,Demographics!$L$5:'Demographics'!$L$29,0),MATCH(AC$114,Demographics!$M$4:'Demographics'!$AP$4,0))/10^7</f>
        <v>862659.35408067924</v>
      </c>
      <c r="AD128" s="207">
        <f t="shared" si="24"/>
        <v>865880.59568918648</v>
      </c>
      <c r="AE128" s="207">
        <f>AD128*10^7/INDEX(Demographics!$M$5:'Demographics'!$AP$29,MATCH($B128,Demographics!$L$5:'Demographics'!$L$29,0),MATCH(AC$114,Demographics!$M$4:'Demographics'!$AP$4,0))</f>
        <v>373594.76881787396</v>
      </c>
      <c r="AF128" s="207">
        <f t="shared" si="52"/>
        <v>389402.34526631521</v>
      </c>
      <c r="AG128" s="207">
        <f>AF128*INDEX(Demographics!$M$5:'Demographics'!$AP$29,MATCH($B128,Demographics!$L$5:'Demographics'!$L$29,0),MATCH(AG$114,Demographics!$M$4:'Demographics'!$AP$4,0))/10^7</f>
        <v>918210.73013797135</v>
      </c>
      <c r="AH128" s="207">
        <f t="shared" si="25"/>
        <v>921571.11178024556</v>
      </c>
      <c r="AI128" s="207">
        <f>AH128*10^7/INDEX(Demographics!$M$5:'Demographics'!$AP$29,MATCH($B128,Demographics!$L$5:'Demographics'!$L$29,0),MATCH(AG$114,Demographics!$M$4:'Demographics'!$AP$4,0))</f>
        <v>390827.44350307272</v>
      </c>
      <c r="AJ128" s="207">
        <f t="shared" si="53"/>
        <v>407364.17047832499</v>
      </c>
      <c r="AK128" s="207">
        <f>AJ128*INDEX(Demographics!$M$5:'Demographics'!$AP$29,MATCH($B128,Demographics!$L$5:'Demographics'!$L$29,0),MATCH(AK$114,Demographics!$M$4:'Demographics'!$AP$4,0))/10^7</f>
        <v>976940.75364111899</v>
      </c>
      <c r="AL128" s="207">
        <f t="shared" si="26"/>
        <v>980444.11513654108</v>
      </c>
      <c r="AM128" s="207">
        <f>AL128*10^7/INDEX(Demographics!$M$5:'Demographics'!$AP$29,MATCH($B128,Demographics!$L$5:'Demographics'!$L$29,0),MATCH(AK$114,Demographics!$M$4:'Demographics'!$AP$4,0))</f>
        <v>408825.00005693478</v>
      </c>
      <c r="AN128" s="207">
        <f t="shared" si="54"/>
        <v>426123.2413114435</v>
      </c>
      <c r="AO128" s="207">
        <f>AN128*INDEX(Demographics!$M$5:'Demographics'!$AP$29,MATCH($B128,Demographics!$L$5:'Demographics'!$L$29,0),MATCH(AO$114,Demographics!$M$4:'Demographics'!$AP$4,0))/10^7</f>
        <v>1039101.523937955</v>
      </c>
      <c r="AP128" s="207">
        <f t="shared" si="27"/>
        <v>1042750.0945566735</v>
      </c>
      <c r="AQ128" s="207">
        <f>AP128*10^7/INDEX(Demographics!$M$5:'Demographics'!$AP$29,MATCH($B128,Demographics!$L$5:'Demographics'!$L$29,0),MATCH(AO$114,Demographics!$M$4:'Demographics'!$AP$4,0))</f>
        <v>427619.47695578169</v>
      </c>
      <c r="AR128" s="207">
        <f t="shared" si="55"/>
        <v>445712.95185696875</v>
      </c>
      <c r="AS128" s="207">
        <f>AR128*INDEX(Demographics!$M$5:'Demographics'!$AP$29,MATCH($B128,Demographics!$L$5:'Demographics'!$L$29,0),MATCH(AS$114,Demographics!$M$4:'Demographics'!$AP$4,0))/10^7</f>
        <v>1104922.4076534256</v>
      </c>
      <c r="AT128" s="207">
        <f t="shared" si="28"/>
        <v>1108619.0537008632</v>
      </c>
      <c r="AU128" s="207">
        <f>AT128*10^7/INDEX(Demographics!$M$5:'Demographics'!$AP$29,MATCH($B128,Demographics!$L$5:'Demographics'!$L$29,0),MATCH(AS$114,Demographics!$M$4:'Demographics'!$AP$4,0))</f>
        <v>447204.13622463215</v>
      </c>
      <c r="AV128" s="207">
        <f t="shared" si="56"/>
        <v>466126.27904209815</v>
      </c>
      <c r="AW128" s="207">
        <f>AV128*INDEX(Demographics!$M$5:'Demographics'!$AP$29,MATCH($B128,Demographics!$L$5:'Demographics'!$L$29,0),MATCH(AW$114,Demographics!$M$4:'Demographics'!$AP$4,0))/10^7</f>
        <v>1174544.997930279</v>
      </c>
      <c r="AX128" s="207">
        <f t="shared" si="29"/>
        <v>1178315.4887739925</v>
      </c>
      <c r="AY128" s="207">
        <f>AX128*10^7/INDEX(Demographics!$M$5:'Demographics'!$AP$29,MATCH($B128,Demographics!$L$5:'Demographics'!$L$29,0),MATCH(AW$114,Demographics!$M$4:'Demographics'!$AP$4,0))</f>
        <v>467622.62432494346</v>
      </c>
      <c r="AZ128" s="207">
        <f t="shared" si="57"/>
        <v>487408.71610140736</v>
      </c>
      <c r="BA128" s="207">
        <f>AZ128*INDEX(Demographics!$M$5:'Demographics'!$AP$29,MATCH($B128,Demographics!$L$5:'Demographics'!$L$29,0),MATCH(BA$114,Demographics!$M$4:'Demographics'!$AP$4,0))/10^7</f>
        <v>1248058.7584492636</v>
      </c>
      <c r="BB128" s="207">
        <f t="shared" si="30"/>
        <v>1251980.4276723384</v>
      </c>
      <c r="BC128" s="207">
        <f>BB128*10^7/INDEX(Demographics!$M$5:'Demographics'!$AP$29,MATCH($B128,Demographics!$L$5:'Demographics'!$L$29,0),MATCH(BA$114,Demographics!$M$4:'Demographics'!$AP$4,0))</f>
        <v>488940.25918626046</v>
      </c>
      <c r="BD128" s="207">
        <f t="shared" si="58"/>
        <v>509628.34470272367</v>
      </c>
      <c r="BE128" s="207">
        <f>BD128*INDEX(Demographics!$M$5:'Demographics'!$AP$29,MATCH($B128,Demographics!$L$5:'Demographics'!$L$29,0),MATCH(BE$114,Demographics!$M$4:'Demographics'!$AP$4,0))/10^7</f>
        <v>1325696.2130751952</v>
      </c>
      <c r="BF128" s="207">
        <f t="shared" si="31"/>
        <v>1329773.3287189044</v>
      </c>
      <c r="BG128" s="207">
        <f>BF128*10^7/INDEX(Demographics!$M$5:'Demographics'!$AP$29,MATCH($B128,Demographics!$L$5:'Demographics'!$L$29,0),MATCH(BE$114,Demographics!$M$4:'Demographics'!$AP$4,0))</f>
        <v>511195.68243528408</v>
      </c>
      <c r="BH128" s="207">
        <f t="shared" si="59"/>
        <v>532825.44148083485</v>
      </c>
      <c r="BI128" s="207">
        <f>BH128*INDEX(Demographics!$M$5:'Demographics'!$AP$29,MATCH($B128,Demographics!$L$5:'Demographics'!$L$29,0),MATCH(BI$114,Demographics!$M$4:'Demographics'!$AP$4,0))/10^7</f>
        <v>1407778.0989365138</v>
      </c>
      <c r="BJ128" s="207">
        <f t="shared" si="32"/>
        <v>1412007.3499143522</v>
      </c>
      <c r="BK128" s="207">
        <f>BJ128*10^7/INDEX(Demographics!$M$5:'Demographics'!$AP$29,MATCH($B128,Demographics!$L$5:'Demographics'!$L$29,0),MATCH(BI$114,Demographics!$M$4:'Demographics'!$AP$4,0))</f>
        <v>534426.15719100414</v>
      </c>
      <c r="BL128" s="207">
        <f t="shared" si="60"/>
        <v>557038.84623527131</v>
      </c>
      <c r="BM128" s="207">
        <f>BL128*INDEX(Demographics!$M$5:'Demographics'!$AP$29,MATCH($B128,Demographics!$L$5:'Demographics'!$L$29,0),MATCH(BM$114,Demographics!$M$4:'Demographics'!$AP$4,0))/10^7</f>
        <v>1494479.5205646094</v>
      </c>
      <c r="BN128" s="207">
        <f t="shared" si="33"/>
        <v>1498862.3536082082</v>
      </c>
      <c r="BO128" s="207">
        <f>BN128*10^7/INDEX(Demographics!$M$5:'Demographics'!$AP$29,MATCH($B128,Demographics!$L$5:'Demographics'!$L$29,0),MATCH(BM$114,Demographics!$M$4:'Demographics'!$AP$4,0))</f>
        <v>558672.46397860826</v>
      </c>
      <c r="BP128" s="207">
        <f t="shared" si="61"/>
        <v>582311.06500057841</v>
      </c>
      <c r="BQ128" s="207">
        <f>BP128*INDEX(Demographics!$M$5:'Demographics'!$AP$29,MATCH($B128,Demographics!$L$5:'Demographics'!$L$29,0),MATCH(BQ$114,Demographics!$M$4:'Demographics'!$AP$4,0))/10^7</f>
        <v>1587395.1032792667</v>
      </c>
      <c r="BR128" s="207">
        <f t="shared" si="34"/>
        <v>1591761.2682883418</v>
      </c>
      <c r="BS128" s="207">
        <f>BR128*10^7/INDEX(Demographics!$M$5:'Demographics'!$AP$29,MATCH($B128,Demographics!$L$5:'Demographics'!$L$29,0),MATCH(BQ$114,Demographics!$M$4:'Demographics'!$AP$4,0))</f>
        <v>583912.72434244642</v>
      </c>
      <c r="BT128" s="207">
        <f t="shared" si="62"/>
        <v>608619.2935978648</v>
      </c>
      <c r="BU128" s="207">
        <f>BT128*INDEX(Demographics!$M$5:'Demographics'!$AP$29,MATCH($B128,Demographics!$L$5:'Demographics'!$L$29,0),MATCH(BU$114,Demographics!$M$4:'Demographics'!$AP$4,0))/10^7</f>
        <v>1685781.1681375073</v>
      </c>
      <c r="BV128" s="207">
        <f t="shared" si="35"/>
        <v>1690261.4323649579</v>
      </c>
      <c r="BW128" s="207">
        <f>BV128*10^7/INDEX(Demographics!$M$5:'Demographics'!$AP$29,MATCH($B128,Demographics!$L$5:'Demographics'!$L$29,0),MATCH(BU$114,Demographics!$M$4:'Demographics'!$AP$4,0))</f>
        <v>610236.8079590291</v>
      </c>
      <c r="BX128" s="207">
        <f t="shared" si="63"/>
        <v>636057.20427771437</v>
      </c>
      <c r="BY128" s="207">
        <f>BX128*INDEX(Demographics!$M$5:'Demographics'!$AP$29,MATCH($B128,Demographics!$L$5:'Demographics'!$L$29,0),MATCH(BY$114,Demographics!$M$4:'Demographics'!$AP$4,0))/10^7</f>
        <v>1790099.4235229851</v>
      </c>
      <c r="BZ128" s="207">
        <f t="shared" si="36"/>
        <v>1794695.9584076337</v>
      </c>
      <c r="CA128" s="207">
        <f>BZ128*10^7/INDEX(Demographics!$M$5:'Demographics'!$AP$29,MATCH($B128,Demographics!$L$5:'Demographics'!$L$29,0),MATCH(BY$114,Demographics!$M$4:'Demographics'!$AP$4,0))</f>
        <v>637690.44268317719</v>
      </c>
      <c r="CB128" s="207">
        <f t="shared" si="64"/>
        <v>664672.45973617502</v>
      </c>
      <c r="CC128" s="207">
        <f>CB128*INDEX(Demographics!$M$5:'Demographics'!$AP$29,MATCH($B128,Demographics!$L$5:'Demographics'!$L$29,0),MATCH(CC$114,Demographics!$M$4:'Demographics'!$AP$4,0))/10^7</f>
        <v>1900702.5503067519</v>
      </c>
      <c r="CD128" s="207">
        <f t="shared" si="37"/>
        <v>1905416.8771305804</v>
      </c>
      <c r="CE128" s="207">
        <f>CD128*10^7/INDEX(Demographics!$M$5:'Demographics'!$AP$29,MATCH($B128,Demographics!$L$5:'Demographics'!$L$29,0),MATCH(CC$114,Demographics!$M$4:'Demographics'!$AP$4,0))</f>
        <v>666321.05183465383</v>
      </c>
    </row>
    <row r="129" spans="1:83" ht="13" x14ac:dyDescent="0.3">
      <c r="A129" s="2" t="str">
        <f t="shared" si="38"/>
        <v>SR</v>
      </c>
      <c r="B129" s="7" t="s">
        <v>17</v>
      </c>
      <c r="C129" s="207">
        <f t="shared" ref="C129:F129" si="87">SUMIF($A$5:$A$36,$B129,D$5:D$36)</f>
        <v>379402.03</v>
      </c>
      <c r="D129" s="207">
        <f t="shared" si="87"/>
        <v>380629.01</v>
      </c>
      <c r="E129" s="207">
        <f t="shared" si="87"/>
        <v>407114.75</v>
      </c>
      <c r="F129" s="207">
        <f t="shared" si="87"/>
        <v>444564.28</v>
      </c>
      <c r="G129" s="207">
        <f t="shared" si="40"/>
        <v>506978.74177253508</v>
      </c>
      <c r="H129" s="207">
        <f t="shared" ref="H129:J129" si="88">SUMIF($A$5:$A$36,$B129,I$5:I$36)</f>
        <v>540211.77</v>
      </c>
      <c r="I129" s="207">
        <f t="shared" si="88"/>
        <v>594736.53</v>
      </c>
      <c r="J129" s="207">
        <f t="shared" si="88"/>
        <v>626614.19999999995</v>
      </c>
      <c r="K129" s="207">
        <f t="shared" si="42"/>
        <v>666027.95658880391</v>
      </c>
      <c r="L129" s="207">
        <f t="shared" si="43"/>
        <v>646601.11913169525</v>
      </c>
      <c r="M129" s="207">
        <f t="shared" si="44"/>
        <v>706725.55673875322</v>
      </c>
      <c r="N129" s="207">
        <f t="shared" si="45"/>
        <v>755879.09301596286</v>
      </c>
      <c r="O129" s="207">
        <f t="shared" si="46"/>
        <v>799900.03530143667</v>
      </c>
      <c r="P129" s="207">
        <f t="shared" si="47"/>
        <v>158349.24931271214</v>
      </c>
      <c r="Q129" s="207">
        <f>P129*INDEX(Demographics!$M$5:'Demographics'!$AP$29,MATCH($B129,Demographics!$L$5:'Demographics'!$L$29,0),MATCH(Q$114,Demographics!$M$4:'Demographics'!$AP$4,0))/10^7</f>
        <v>846345.06772658392</v>
      </c>
      <c r="R129" s="207">
        <f t="shared" si="48"/>
        <v>849820.94515032624</v>
      </c>
      <c r="S129" s="207">
        <f>R129*10^7/INDEX(Demographics!$M$5:'Demographics'!$AP$29,MATCH($B129,Demographics!$L$5:'Demographics'!$L$29,0),MATCH(Q$114,Demographics!$M$4:'Demographics'!$AP$4,0))</f>
        <v>158999.57812272233</v>
      </c>
      <c r="T129" s="207">
        <f t="shared" si="49"/>
        <v>167649.35581388962</v>
      </c>
      <c r="U129" s="207">
        <f>T129*INDEX(Demographics!$M$5:'Demographics'!$AP$29,MATCH($B129,Demographics!$L$5:'Demographics'!$L$29,0),MATCH(U$114,Demographics!$M$4:'Demographics'!$AP$4,0))/10^7</f>
        <v>899137.02510105271</v>
      </c>
      <c r="V129" s="207">
        <f t="shared" si="22"/>
        <v>902756.6407283725</v>
      </c>
      <c r="W129" s="207">
        <f>V129*10^7/INDEX(Demographics!$M$5:'Demographics'!$AP$29,MATCH($B129,Demographics!$L$5:'Demographics'!$L$29,0),MATCH(U$114,Demographics!$M$4:'Demographics'!$AP$4,0))</f>
        <v>168324.25431242029</v>
      </c>
      <c r="X129" s="207">
        <f t="shared" si="50"/>
        <v>177481.30615509982</v>
      </c>
      <c r="Y129" s="207">
        <f>X129*INDEX(Demographics!$M$5:'Demographics'!$AP$29,MATCH($B129,Demographics!$L$5:'Demographics'!$L$29,0),MATCH(Y$114,Demographics!$M$4:'Demographics'!$AP$4,0))/10^7</f>
        <v>954192.74628166331</v>
      </c>
      <c r="Z129" s="207">
        <f t="shared" si="23"/>
        <v>957877.33711747569</v>
      </c>
      <c r="AA129" s="207">
        <f>Z129*10^7/INDEX(Demographics!$M$5:'Demographics'!$AP$29,MATCH($B129,Demographics!$L$5:'Demographics'!$L$29,0),MATCH(Y$114,Demographics!$M$4:'Demographics'!$AP$4,0))</f>
        <v>178166.64567034499</v>
      </c>
      <c r="AB129" s="207">
        <f t="shared" si="51"/>
        <v>187859.13602299217</v>
      </c>
      <c r="AC129" s="207">
        <f>AB129*INDEX(Demographics!$M$5:'Demographics'!$AP$29,MATCH($B129,Demographics!$L$5:'Demographics'!$L$29,0),MATCH(AC$114,Demographics!$M$4:'Demographics'!$AP$4,0))/10^7</f>
        <v>1011734.1629654266</v>
      </c>
      <c r="AD129" s="207">
        <f t="shared" si="24"/>
        <v>1015512.0622800009</v>
      </c>
      <c r="AE129" s="207">
        <f>AD129*10^7/INDEX(Demographics!$M$5:'Demographics'!$AP$29,MATCH($B129,Demographics!$L$5:'Demographics'!$L$29,0),MATCH(AC$114,Demographics!$M$4:'Demographics'!$AP$4,0))</f>
        <v>188560.61762477737</v>
      </c>
      <c r="AF129" s="207">
        <f t="shared" si="52"/>
        <v>198818.5531678808</v>
      </c>
      <c r="AG129" s="207">
        <f>AF129*INDEX(Demographics!$M$5:'Demographics'!$AP$29,MATCH($B129,Demographics!$L$5:'Demographics'!$L$29,0),MATCH(AG$114,Demographics!$M$4:'Demographics'!$AP$4,0))/10^7</f>
        <v>1072626.094340717</v>
      </c>
      <c r="AH129" s="207">
        <f t="shared" si="25"/>
        <v>1076551.5908723304</v>
      </c>
      <c r="AI129" s="207">
        <f>AH129*10^7/INDEX(Demographics!$M$5:'Demographics'!$AP$29,MATCH($B129,Demographics!$L$5:'Demographics'!$L$29,0),MATCH(AG$114,Demographics!$M$4:'Demographics'!$AP$4,0))</f>
        <v>199546.17068995928</v>
      </c>
      <c r="AJ129" s="207">
        <f t="shared" si="53"/>
        <v>210401.73418245895</v>
      </c>
      <c r="AK129" s="207">
        <f>AJ129*INDEX(Demographics!$M$5:'Demographics'!$AP$29,MATCH($B129,Demographics!$L$5:'Demographics'!$L$29,0),MATCH(AK$114,Demographics!$M$4:'Demographics'!$AP$4,0))/10^7</f>
        <v>1137074.0920422629</v>
      </c>
      <c r="AL129" s="207">
        <f t="shared" si="26"/>
        <v>1141151.700204944</v>
      </c>
      <c r="AM129" s="207">
        <f>AL129*10^7/INDEX(Demographics!$M$5:'Demographics'!$AP$29,MATCH($B129,Demographics!$L$5:'Demographics'!$L$29,0),MATCH(AK$114,Demographics!$M$4:'Demographics'!$AP$4,0))</f>
        <v>211156.24599021964</v>
      </c>
      <c r="AN129" s="207">
        <f t="shared" si="54"/>
        <v>222643.4122297873</v>
      </c>
      <c r="AO129" s="207">
        <f>AN129*INDEX(Demographics!$M$5:'Demographics'!$AP$29,MATCH($B129,Demographics!$L$5:'Demographics'!$L$29,0),MATCH(AO$114,Demographics!$M$4:'Demographics'!$AP$4,0))/10^7</f>
        <v>1205302.3764471766</v>
      </c>
      <c r="AP129" s="207">
        <f t="shared" si="27"/>
        <v>1209534.523870761</v>
      </c>
      <c r="AQ129" s="207">
        <f>AP129*10^7/INDEX(Demographics!$M$5:'Demographics'!$AP$29,MATCH($B129,Demographics!$L$5:'Demographics'!$L$29,0),MATCH(AO$114,Demographics!$M$4:'Demographics'!$AP$4,0))</f>
        <v>223425.17435177352</v>
      </c>
      <c r="AR129" s="207">
        <f t="shared" si="55"/>
        <v>235579.78577634908</v>
      </c>
      <c r="AS129" s="207">
        <f>AR129*INDEX(Demographics!$M$5:'Demographics'!$AP$29,MATCH($B129,Demographics!$L$5:'Demographics'!$L$29,0),MATCH(AS$114,Demographics!$M$4:'Demographics'!$AP$4,0))/10^7</f>
        <v>1276465.51125057</v>
      </c>
      <c r="AT129" s="207">
        <f t="shared" si="28"/>
        <v>1280736.0746441353</v>
      </c>
      <c r="AU129" s="207">
        <f>AT129*10^7/INDEX(Demographics!$M$5:'Demographics'!$AP$29,MATCH($B129,Demographics!$L$5:'Demographics'!$L$29,0),MATCH(AS$114,Demographics!$M$4:'Demographics'!$AP$4,0))</f>
        <v>236367.94526873899</v>
      </c>
      <c r="AV129" s="207">
        <f t="shared" si="56"/>
        <v>249226.65976365758</v>
      </c>
      <c r="AW129" s="207">
        <f>AV129*INDEX(Demographics!$M$5:'Demographics'!$AP$29,MATCH($B129,Demographics!$L$5:'Demographics'!$L$29,0),MATCH(AW$114,Demographics!$M$4:'Demographics'!$AP$4,0))/10^7</f>
        <v>1350783.5732530477</v>
      </c>
      <c r="AX129" s="207">
        <f t="shared" si="29"/>
        <v>1355119.8201433448</v>
      </c>
      <c r="AY129" s="207">
        <f>AX129*10^7/INDEX(Demographics!$M$5:'Demographics'!$AP$29,MATCH($B129,Demographics!$L$5:'Demographics'!$L$29,0),MATCH(AW$114,Demographics!$M$4:'Demographics'!$AP$4,0))</f>
        <v>250026.72007663327</v>
      </c>
      <c r="AZ129" s="207">
        <f t="shared" si="57"/>
        <v>263628.48915708548</v>
      </c>
      <c r="BA129" s="207">
        <f>AZ129*INDEX(Demographics!$M$5:'Demographics'!$AP$29,MATCH($B129,Demographics!$L$5:'Demographics'!$L$29,0),MATCH(BA$114,Demographics!$M$4:'Demographics'!$AP$4,0))/10^7</f>
        <v>1429261.8539651388</v>
      </c>
      <c r="BB129" s="207">
        <f t="shared" si="30"/>
        <v>1433752.9023123931</v>
      </c>
      <c r="BC129" s="207">
        <f>BB129*10^7/INDEX(Demographics!$M$5:'Demographics'!$AP$29,MATCH($B129,Demographics!$L$5:'Demographics'!$L$29,0),MATCH(BA$114,Demographics!$M$4:'Demographics'!$AP$4,0))</f>
        <v>264456.86660746898</v>
      </c>
      <c r="BD129" s="207">
        <f t="shared" si="58"/>
        <v>278843.65386857552</v>
      </c>
      <c r="BE129" s="207">
        <f>BD129*INDEX(Demographics!$M$5:'Demographics'!$AP$29,MATCH($B129,Demographics!$L$5:'Demographics'!$L$29,0),MATCH(BE$114,Demographics!$M$4:'Demographics'!$AP$4,0))/10^7</f>
        <v>1512169.1349292849</v>
      </c>
      <c r="BF129" s="207">
        <f t="shared" si="31"/>
        <v>1516819.739174169</v>
      </c>
      <c r="BG129" s="207">
        <f>BF129*10^7/INDEX(Demographics!$M$5:'Demographics'!$AP$29,MATCH($B129,Demographics!$L$5:'Demographics'!$L$29,0),MATCH(BE$114,Demographics!$M$4:'Demographics'!$AP$4,0))</f>
        <v>279701.22426224762</v>
      </c>
      <c r="BH129" s="207">
        <f t="shared" si="59"/>
        <v>294917.32381660253</v>
      </c>
      <c r="BI129" s="207">
        <f>BH129*INDEX(Demographics!$M$5:'Demographics'!$AP$29,MATCH($B129,Demographics!$L$5:'Demographics'!$L$29,0),MATCH(BI$114,Demographics!$M$4:'Demographics'!$AP$4,0))/10^7</f>
        <v>1599779.0230431603</v>
      </c>
      <c r="BJ129" s="207">
        <f t="shared" si="32"/>
        <v>1604585.083744518</v>
      </c>
      <c r="BK129" s="207">
        <f>BJ129*10^7/INDEX(Demographics!$M$5:'Demographics'!$AP$29,MATCH($B129,Demographics!$L$5:'Demographics'!$L$29,0),MATCH(BI$114,Demographics!$M$4:'Demographics'!$AP$4,0))</f>
        <v>295803.31528150389</v>
      </c>
      <c r="BL129" s="207">
        <f t="shared" si="60"/>
        <v>311895.388906507</v>
      </c>
      <c r="BM129" s="207">
        <f>BL129*INDEX(Demographics!$M$5:'Demographics'!$AP$29,MATCH($B129,Demographics!$L$5:'Demographics'!$L$29,0),MATCH(BM$114,Demographics!$M$4:'Demographics'!$AP$4,0))/10^7</f>
        <v>1692375.5697455977</v>
      </c>
      <c r="BN129" s="207">
        <f t="shared" si="33"/>
        <v>1697338.7689512034</v>
      </c>
      <c r="BO129" s="207">
        <f>BN129*10^7/INDEX(Demographics!$M$5:'Demographics'!$AP$29,MATCH($B129,Demographics!$L$5:'Demographics'!$L$29,0),MATCH(BM$114,Demographics!$M$4:'Demographics'!$AP$4,0))</f>
        <v>312810.0788690226</v>
      </c>
      <c r="BP129" s="207">
        <f t="shared" si="61"/>
        <v>329827.3418939921</v>
      </c>
      <c r="BQ129" s="207">
        <f>BP129*INDEX(Demographics!$M$5:'Demographics'!$AP$29,MATCH($B129,Demographics!$L$5:'Demographics'!$L$29,0),MATCH(BQ$114,Demographics!$M$4:'Demographics'!$AP$4,0))/10^7</f>
        <v>1791469.3781261339</v>
      </c>
      <c r="BR129" s="207">
        <f t="shared" si="34"/>
        <v>1796396.8538991443</v>
      </c>
      <c r="BS129" s="207">
        <f>BR129*10^7/INDEX(Demographics!$M$5:'Demographics'!$AP$29,MATCH($B129,Demographics!$L$5:'Demographics'!$L$29,0),MATCH(BQ$114,Demographics!$M$4:'Demographics'!$AP$4,0))</f>
        <v>330734.53922390623</v>
      </c>
      <c r="BT129" s="207">
        <f t="shared" si="62"/>
        <v>348726.9155110268</v>
      </c>
      <c r="BU129" s="207">
        <f>BT129*INDEX(Demographics!$M$5:'Demographics'!$AP$29,MATCH($B129,Demographics!$L$5:'Demographics'!$L$29,0),MATCH(BU$114,Demographics!$M$4:'Demographics'!$AP$4,0))/10^7</f>
        <v>1896357.8214413023</v>
      </c>
      <c r="BV129" s="207">
        <f t="shared" si="35"/>
        <v>1901397.7306955007</v>
      </c>
      <c r="BW129" s="207">
        <f>BV129*10^7/INDEX(Demographics!$M$5:'Demographics'!$AP$29,MATCH($B129,Demographics!$L$5:'Demographics'!$L$29,0),MATCH(BU$114,Demographics!$M$4:'Demographics'!$AP$4,0))</f>
        <v>349653.71950803639</v>
      </c>
      <c r="BX129" s="207">
        <f t="shared" si="63"/>
        <v>368675.32307669433</v>
      </c>
      <c r="BY129" s="207">
        <f>BX129*INDEX(Demographics!$M$5:'Demographics'!$AP$29,MATCH($B129,Demographics!$L$5:'Demographics'!$L$29,0),MATCH(BY$114,Demographics!$M$4:'Demographics'!$AP$4,0))/10^7</f>
        <v>2007558.9076118129</v>
      </c>
      <c r="BZ129" s="207">
        <f t="shared" si="36"/>
        <v>2012713.8249480042</v>
      </c>
      <c r="CA129" s="207">
        <f>BZ129*10^7/INDEX(Demographics!$M$5:'Demographics'!$AP$29,MATCH($B129,Demographics!$L$5:'Demographics'!$L$29,0),MATCH(BY$114,Demographics!$M$4:'Demographics'!$AP$4,0))</f>
        <v>369621.99059770611</v>
      </c>
      <c r="CB129" s="207">
        <f t="shared" si="64"/>
        <v>389729.89331156865</v>
      </c>
      <c r="CC129" s="207">
        <f>CB129*INDEX(Demographics!$M$5:'Demographics'!$AP$29,MATCH($B129,Demographics!$L$5:'Demographics'!$L$29,0),MATCH(CC$114,Demographics!$M$4:'Demographics'!$AP$4,0))/10^7</f>
        <v>2125469.1007205262</v>
      </c>
      <c r="CD129" s="207">
        <f t="shared" si="37"/>
        <v>2130740.9177090013</v>
      </c>
      <c r="CE129" s="207">
        <f>CD129*10^7/INDEX(Demographics!$M$5:'Demographics'!$AP$29,MATCH($B129,Demographics!$L$5:'Demographics'!$L$29,0),MATCH(CC$114,Demographics!$M$4:'Demographics'!$AP$4,0))</f>
        <v>390696.5432956969</v>
      </c>
    </row>
    <row r="130" spans="1:83" ht="13" x14ac:dyDescent="0.3">
      <c r="A130" s="2" t="str">
        <f t="shared" si="38"/>
        <v>SR</v>
      </c>
      <c r="B130" s="7" t="s">
        <v>18</v>
      </c>
      <c r="C130" s="207">
        <f t="shared" ref="C130:F130" si="89">SUMIF($A$5:$A$36,$B130,D$5:D$36)</f>
        <v>606009.81000000006</v>
      </c>
      <c r="D130" s="207">
        <f t="shared" si="89"/>
        <v>649673.43999999994</v>
      </c>
      <c r="E130" s="207">
        <f t="shared" si="89"/>
        <v>711312.83</v>
      </c>
      <c r="F130" s="207">
        <f t="shared" si="89"/>
        <v>748429.11</v>
      </c>
      <c r="G130" s="207">
        <f t="shared" si="40"/>
        <v>845289.41086635133</v>
      </c>
      <c r="H130" s="207">
        <f t="shared" ref="H130:J130" si="90">SUMIF($A$5:$A$36,$B130,I$5:I$36)</f>
        <v>941774.05</v>
      </c>
      <c r="I130" s="207">
        <f t="shared" si="90"/>
        <v>1019708.17</v>
      </c>
      <c r="J130" s="207">
        <f t="shared" si="90"/>
        <v>1082614.44</v>
      </c>
      <c r="K130" s="207">
        <f t="shared" si="42"/>
        <v>1143382.0549137644</v>
      </c>
      <c r="L130" s="207">
        <f t="shared" si="43"/>
        <v>1103395.6304832324</v>
      </c>
      <c r="M130" s="207">
        <f t="shared" si="44"/>
        <v>1214093.4393273343</v>
      </c>
      <c r="N130" s="207">
        <f t="shared" si="45"/>
        <v>1306845.9559112329</v>
      </c>
      <c r="O130" s="207">
        <f t="shared" si="46"/>
        <v>1391389.384030839</v>
      </c>
      <c r="P130" s="207">
        <f t="shared" si="47"/>
        <v>214827.03432279674</v>
      </c>
      <c r="Q130" s="207">
        <f>P130*INDEX(Demographics!$M$5:'Demographics'!$AP$29,MATCH($B130,Demographics!$L$5:'Demographics'!$L$29,0),MATCH(Q$114,Demographics!$M$4:'Demographics'!$AP$4,0))/10^7</f>
        <v>1468600.5720375031</v>
      </c>
      <c r="R130" s="207">
        <f t="shared" si="48"/>
        <v>1474632.0074029295</v>
      </c>
      <c r="S130" s="207">
        <f>R130*10^7/INDEX(Demographics!$M$5:'Demographics'!$AP$29,MATCH($B130,Demographics!$L$5:'Demographics'!$L$29,0),MATCH(Q$114,Demographics!$M$4:'Demographics'!$AP$4,0))</f>
        <v>215709.31327388453</v>
      </c>
      <c r="T130" s="207">
        <f t="shared" si="49"/>
        <v>226270.68623466056</v>
      </c>
      <c r="U130" s="207">
        <f>T130*INDEX(Demographics!$M$5:'Demographics'!$AP$29,MATCH($B130,Demographics!$L$5:'Demographics'!$L$29,0),MATCH(U$114,Demographics!$M$4:'Demographics'!$AP$4,0))/10^7</f>
        <v>1556402.9152651126</v>
      </c>
      <c r="V130" s="207">
        <f t="shared" si="22"/>
        <v>1562668.4567312384</v>
      </c>
      <c r="W130" s="207">
        <f>V130*10^7/INDEX(Demographics!$M$5:'Demographics'!$AP$29,MATCH($B130,Demographics!$L$5:'Demographics'!$L$29,0),MATCH(U$114,Demographics!$M$4:'Demographics'!$AP$4,0))</f>
        <v>227181.57399596402</v>
      </c>
      <c r="X130" s="207">
        <f t="shared" si="50"/>
        <v>238304.64187083632</v>
      </c>
      <c r="Y130" s="207">
        <f>X130*INDEX(Demographics!$M$5:'Demographics'!$AP$29,MATCH($B130,Demographics!$L$5:'Demographics'!$L$29,0),MATCH(Y$114,Demographics!$M$4:'Demographics'!$AP$4,0))/10^7</f>
        <v>1648091.0727145169</v>
      </c>
      <c r="Z130" s="207">
        <f t="shared" si="23"/>
        <v>1654455.1341546944</v>
      </c>
      <c r="AA130" s="207">
        <f>Z130*10^7/INDEX(Demographics!$M$5:'Demographics'!$AP$29,MATCH($B130,Demographics!$L$5:'Demographics'!$L$29,0),MATCH(Y$114,Demographics!$M$4:'Demographics'!$AP$4,0))</f>
        <v>239224.84913817354</v>
      </c>
      <c r="AB130" s="207">
        <f t="shared" si="51"/>
        <v>250937.56944165757</v>
      </c>
      <c r="AC130" s="207">
        <f>AB130*INDEX(Demographics!$M$5:'Demographics'!$AP$29,MATCH($B130,Demographics!$L$5:'Demographics'!$L$29,0),MATCH(AC$114,Demographics!$M$4:'Demographics'!$AP$4,0))/10^7</f>
        <v>1743940.8263486878</v>
      </c>
      <c r="AD130" s="207">
        <f t="shared" si="24"/>
        <v>1750452.8461002102</v>
      </c>
      <c r="AE130" s="207">
        <f>AD130*10^7/INDEX(Demographics!$M$5:'Demographics'!$AP$29,MATCH($B130,Demographics!$L$5:'Demographics'!$L$29,0),MATCH(AC$114,Demographics!$M$4:'Demographics'!$AP$4,0))</f>
        <v>251874.59114784957</v>
      </c>
      <c r="AF130" s="207">
        <f t="shared" si="52"/>
        <v>264206.65718654607</v>
      </c>
      <c r="AG130" s="207">
        <f>AF130*INDEX(Demographics!$M$5:'Demographics'!$AP$29,MATCH($B130,Demographics!$L$5:'Demographics'!$L$29,0),MATCH(AG$114,Demographics!$M$4:'Demographics'!$AP$4,0))/10^7</f>
        <v>1845087.1904622444</v>
      </c>
      <c r="AH130" s="207">
        <f t="shared" si="25"/>
        <v>1851839.667774607</v>
      </c>
      <c r="AI130" s="207">
        <f>AH130*10^7/INDEX(Demographics!$M$5:'Demographics'!$AP$29,MATCH($B130,Demographics!$L$5:'Demographics'!$L$29,0),MATCH(AG$114,Demographics!$M$4:'Demographics'!$AP$4,0))</f>
        <v>265173.57596829772</v>
      </c>
      <c r="AJ130" s="207">
        <f t="shared" si="53"/>
        <v>278156.77540757257</v>
      </c>
      <c r="AK130" s="207">
        <f>AJ130*INDEX(Demographics!$M$5:'Demographics'!$AP$29,MATCH($B130,Demographics!$L$5:'Demographics'!$L$29,0),MATCH(AK$114,Demographics!$M$4:'Demographics'!$AP$4,0))/10^7</f>
        <v>1951909.5400675589</v>
      </c>
      <c r="AL130" s="207">
        <f t="shared" si="26"/>
        <v>1958909.1914791036</v>
      </c>
      <c r="AM130" s="207">
        <f>AL130*10^7/INDEX(Demographics!$M$5:'Demographics'!$AP$29,MATCH($B130,Demographics!$L$5:'Demographics'!$L$29,0),MATCH(AK$114,Demographics!$M$4:'Demographics'!$AP$4,0))</f>
        <v>279154.26039632101</v>
      </c>
      <c r="AN130" s="207">
        <f t="shared" si="54"/>
        <v>292821.97002317314</v>
      </c>
      <c r="AO130" s="207">
        <f>AN130*INDEX(Demographics!$M$5:'Demographics'!$AP$29,MATCH($B130,Demographics!$L$5:'Demographics'!$L$29,0),MATCH(AO$114,Demographics!$M$4:'Demographics'!$AP$4,0))/10^7</f>
        <v>2064716.9928303962</v>
      </c>
      <c r="AP130" s="207">
        <f t="shared" si="27"/>
        <v>2071966.7808274925</v>
      </c>
      <c r="AQ130" s="207">
        <f>AP130*10^7/INDEX(Demographics!$M$5:'Demographics'!$AP$29,MATCH($B130,Demographics!$L$5:'Demographics'!$L$29,0),MATCH(AO$114,Demographics!$M$4:'Demographics'!$AP$4,0))</f>
        <v>293850.14832118287</v>
      </c>
      <c r="AR130" s="207">
        <f t="shared" si="55"/>
        <v>308237.38531108014</v>
      </c>
      <c r="AS130" s="207">
        <f>AR130*INDEX(Demographics!$M$5:'Demographics'!$AP$29,MATCH($B130,Demographics!$L$5:'Demographics'!$L$29,0),MATCH(AS$114,Demographics!$M$4:'Demographics'!$AP$4,0))/10^7</f>
        <v>2182413.1592180408</v>
      </c>
      <c r="AT130" s="207">
        <f t="shared" si="28"/>
        <v>2189714.6755263512</v>
      </c>
      <c r="AU130" s="207">
        <f>AT130*10^7/INDEX(Demographics!$M$5:'Demographics'!$AP$29,MATCH($B130,Demographics!$L$5:'Demographics'!$L$29,0),MATCH(AS$114,Demographics!$M$4:'Demographics'!$AP$4,0))</f>
        <v>309268.62922847213</v>
      </c>
      <c r="AV130" s="207">
        <f t="shared" si="56"/>
        <v>324410.77255448909</v>
      </c>
      <c r="AW130" s="207">
        <f>AV130*INDEX(Demographics!$M$5:'Demographics'!$AP$29,MATCH($B130,Demographics!$L$5:'Demographics'!$L$29,0),MATCH(AW$114,Demographics!$M$4:'Demographics'!$AP$4,0))/10^7</f>
        <v>2305327.83192671</v>
      </c>
      <c r="AX130" s="207">
        <f t="shared" si="29"/>
        <v>2312728.3295639693</v>
      </c>
      <c r="AY130" s="207">
        <f>AX130*10^7/INDEX(Demographics!$M$5:'Demographics'!$AP$29,MATCH($B130,Demographics!$L$5:'Demographics'!$L$29,0),MATCH(AW$114,Demographics!$M$4:'Demographics'!$AP$4,0))</f>
        <v>325452.18676141527</v>
      </c>
      <c r="AZ130" s="207">
        <f t="shared" si="57"/>
        <v>341386.69544404792</v>
      </c>
      <c r="BA130" s="207">
        <f>AZ130*INDEX(Demographics!$M$5:'Demographics'!$AP$29,MATCH($B130,Demographics!$L$5:'Demographics'!$L$29,0),MATCH(BA$114,Demographics!$M$4:'Demographics'!$AP$4,0))/10^7</f>
        <v>2434804.0505764941</v>
      </c>
      <c r="BB130" s="207">
        <f t="shared" si="30"/>
        <v>2442454.7289157314</v>
      </c>
      <c r="BC130" s="207">
        <f>BB130*10^7/INDEX(Demographics!$M$5:'Demographics'!$AP$29,MATCH($B130,Demographics!$L$5:'Demographics'!$L$29,0),MATCH(BA$114,Demographics!$M$4:'Demographics'!$AP$4,0))</f>
        <v>342459.40591350809</v>
      </c>
      <c r="BD130" s="207">
        <f t="shared" si="58"/>
        <v>359226.60736106947</v>
      </c>
      <c r="BE130" s="207">
        <f>BD130*INDEX(Demographics!$M$5:'Demographics'!$AP$29,MATCH($B130,Demographics!$L$5:'Demographics'!$L$29,0),MATCH(BE$114,Demographics!$M$4:'Demographics'!$AP$4,0))/10^7</f>
        <v>2571379.9781512716</v>
      </c>
      <c r="BF130" s="207">
        <f t="shared" si="31"/>
        <v>2579288.1349608335</v>
      </c>
      <c r="BG130" s="207">
        <f>BF130*10^7/INDEX(Demographics!$M$5:'Demographics'!$AP$29,MATCH($B130,Demographics!$L$5:'Demographics'!$L$29,0),MATCH(BE$114,Demographics!$M$4:'Demographics'!$AP$4,0))</f>
        <v>360331.39170461905</v>
      </c>
      <c r="BH130" s="207">
        <f t="shared" si="59"/>
        <v>377973.62587387819</v>
      </c>
      <c r="BI130" s="207">
        <f>BH130*INDEX(Demographics!$M$5:'Demographics'!$AP$29,MATCH($B130,Demographics!$L$5:'Demographics'!$L$29,0),MATCH(BI$114,Demographics!$M$4:'Demographics'!$AP$4,0))/10^7</f>
        <v>2715362.528277941</v>
      </c>
      <c r="BJ130" s="207">
        <f t="shared" si="32"/>
        <v>2723520.0281258081</v>
      </c>
      <c r="BK130" s="207">
        <f>BJ130*10^7/INDEX(Demographics!$M$5:'Demographics'!$AP$29,MATCH($B130,Demographics!$L$5:'Demographics'!$L$29,0),MATCH(BI$114,Demographics!$M$4:'Demographics'!$AP$4,0))</f>
        <v>379109.13531818043</v>
      </c>
      <c r="BL130" s="207">
        <f t="shared" si="60"/>
        <v>397670.74914080137</v>
      </c>
      <c r="BM130" s="207">
        <f>BL130*INDEX(Demographics!$M$5:'Demographics'!$AP$29,MATCH($B130,Demographics!$L$5:'Demographics'!$L$29,0),MATCH(BM$114,Demographics!$M$4:'Demographics'!$AP$4,0))/10^7</f>
        <v>2867166.3342302637</v>
      </c>
      <c r="BN130" s="207">
        <f t="shared" si="33"/>
        <v>2875574.8210500837</v>
      </c>
      <c r="BO130" s="207">
        <f>BN130*10^7/INDEX(Demographics!$M$5:'Demographics'!$AP$29,MATCH($B130,Demographics!$L$5:'Demographics'!$L$29,0),MATCH(BM$114,Demographics!$M$4:'Demographics'!$AP$4,0))</f>
        <v>398836.99094995542</v>
      </c>
      <c r="BP130" s="207">
        <f t="shared" si="61"/>
        <v>418364.50298940012</v>
      </c>
      <c r="BQ130" s="207">
        <f>BP130*INDEX(Demographics!$M$5:'Demographics'!$AP$29,MATCH($B130,Demographics!$L$5:'Demographics'!$L$29,0),MATCH(BQ$114,Demographics!$M$4:'Demographics'!$AP$4,0))/10^7</f>
        <v>3028612.3448160798</v>
      </c>
      <c r="BR130" s="207">
        <f t="shared" si="34"/>
        <v>3036942.6094229645</v>
      </c>
      <c r="BS130" s="207">
        <f>BR130*10^7/INDEX(Demographics!$M$5:'Demographics'!$AP$29,MATCH($B130,Demographics!$L$5:'Demographics'!$L$29,0),MATCH(BQ$114,Demographics!$M$4:'Demographics'!$AP$4,0))</f>
        <v>419515.22372062696</v>
      </c>
      <c r="BT130" s="207">
        <f t="shared" si="62"/>
        <v>440055.1655209671</v>
      </c>
      <c r="BU130" s="207">
        <f>BT130*INDEX(Demographics!$M$5:'Demographics'!$AP$29,MATCH($B130,Demographics!$L$5:'Demographics'!$L$29,0),MATCH(BU$114,Demographics!$M$4:'Demographics'!$AP$4,0))/10^7</f>
        <v>3198878.3168790378</v>
      </c>
      <c r="BV130" s="207">
        <f t="shared" si="35"/>
        <v>3207379.9067425164</v>
      </c>
      <c r="BW130" s="207">
        <f>BV130*10^7/INDEX(Demographics!$M$5:'Demographics'!$AP$29,MATCH($B130,Demographics!$L$5:'Demographics'!$L$29,0),MATCH(BU$114,Demographics!$M$4:'Demographics'!$AP$4,0))</f>
        <v>441224.69063695043</v>
      </c>
      <c r="BX130" s="207">
        <f t="shared" si="63"/>
        <v>462827.55259313848</v>
      </c>
      <c r="BY130" s="207">
        <f>BX130*INDEX(Demographics!$M$5:'Demographics'!$AP$29,MATCH($B130,Demographics!$L$5:'Demographics'!$L$29,0),MATCH(BY$114,Demographics!$M$4:'Demographics'!$AP$4,0))/10^7</f>
        <v>3378731.1538888901</v>
      </c>
      <c r="BZ130" s="207">
        <f t="shared" si="36"/>
        <v>3387406.9041911471</v>
      </c>
      <c r="CA130" s="207">
        <f>BZ130*10^7/INDEX(Demographics!$M$5:'Demographics'!$AP$29,MATCH($B130,Demographics!$L$5:'Demographics'!$L$29,0),MATCH(BY$114,Demographics!$M$4:'Demographics'!$AP$4,0))</f>
        <v>464015.97987439198</v>
      </c>
      <c r="CB130" s="207">
        <f t="shared" si="64"/>
        <v>486734.72923590464</v>
      </c>
      <c r="CC130" s="207">
        <f>CB130*INDEX(Demographics!$M$5:'Demographics'!$AP$29,MATCH($B130,Demographics!$L$5:'Demographics'!$L$29,0),MATCH(CC$114,Demographics!$M$4:'Demographics'!$AP$4,0))/10^7</f>
        <v>3568721.609654346</v>
      </c>
      <c r="CD130" s="207">
        <f t="shared" si="37"/>
        <v>3577573.1366902068</v>
      </c>
      <c r="CE130" s="207">
        <f>CD130*10^7/INDEX(Demographics!$M$5:'Demographics'!$AP$29,MATCH($B130,Demographics!$L$5:'Demographics'!$L$29,0),MATCH(CC$114,Demographics!$M$4:'Demographics'!$AP$4,0))</f>
        <v>487941.98104379821</v>
      </c>
    </row>
    <row r="131" spans="1:83" ht="13" x14ac:dyDescent="0.3">
      <c r="A131" s="2" t="str">
        <f t="shared" si="38"/>
        <v>SR</v>
      </c>
      <c r="B131" s="7" t="s">
        <v>19</v>
      </c>
      <c r="C131" s="207">
        <f t="shared" ref="C131:F131" si="91">SUMIF($A$5:$A$36,$B131,D$5:D$36)</f>
        <v>364047.89</v>
      </c>
      <c r="D131" s="207">
        <f t="shared" si="91"/>
        <v>387693.46</v>
      </c>
      <c r="E131" s="207">
        <f t="shared" si="91"/>
        <v>402781.33</v>
      </c>
      <c r="F131" s="207">
        <f t="shared" si="91"/>
        <v>419955.55</v>
      </c>
      <c r="G131" s="207">
        <f t="shared" si="40"/>
        <v>458786.63499884738</v>
      </c>
      <c r="H131" s="207">
        <f t="shared" ref="H131:J131" si="92">SUMIF($A$5:$A$36,$B131,I$5:I$36)</f>
        <v>485301.54</v>
      </c>
      <c r="I131" s="207">
        <f t="shared" si="92"/>
        <v>516189.76</v>
      </c>
      <c r="J131" s="207">
        <f t="shared" si="92"/>
        <v>554228.31000000006</v>
      </c>
      <c r="K131" s="207">
        <f t="shared" si="42"/>
        <v>563346.25961551117</v>
      </c>
      <c r="L131" s="207">
        <f t="shared" si="43"/>
        <v>496197.13706830656</v>
      </c>
      <c r="M131" s="207">
        <f t="shared" si="44"/>
        <v>537923.16952100443</v>
      </c>
      <c r="N131" s="207">
        <f t="shared" si="45"/>
        <v>572542.35558037856</v>
      </c>
      <c r="O131" s="207">
        <f t="shared" si="46"/>
        <v>604844.46314119</v>
      </c>
      <c r="P131" s="207">
        <f t="shared" si="47"/>
        <v>177844.05052656087</v>
      </c>
      <c r="Q131" s="207">
        <f>P131*INDEX(Demographics!$M$5:'Demographics'!$AP$29,MATCH($B131,Demographics!$L$5:'Demographics'!$L$29,0),MATCH(Q$114,Demographics!$M$4:'Demographics'!$AP$4,0))/10^7</f>
        <v>640291.93511077703</v>
      </c>
      <c r="R131" s="207">
        <f t="shared" si="48"/>
        <v>642921.56735739019</v>
      </c>
      <c r="S131" s="207">
        <f>R131*10^7/INDEX(Demographics!$M$5:'Demographics'!$AP$29,MATCH($B131,Demographics!$L$5:'Demographics'!$L$29,0),MATCH(Q$114,Demographics!$M$4:'Demographics'!$AP$4,0))</f>
        <v>178574.44306235321</v>
      </c>
      <c r="T131" s="207">
        <f t="shared" si="49"/>
        <v>188289.11810772447</v>
      </c>
      <c r="U131" s="207">
        <f>T131*INDEX(Demographics!$M$5:'Demographics'!$AP$29,MATCH($B131,Demographics!$L$5:'Demographics'!$L$29,0),MATCH(U$114,Demographics!$M$4:'Demographics'!$AP$4,0))/10^7</f>
        <v>680608.67522399162</v>
      </c>
      <c r="V131" s="207">
        <f t="shared" si="22"/>
        <v>683348.57106651156</v>
      </c>
      <c r="W131" s="207">
        <f>V131*10^7/INDEX(Demographics!$M$5:'Demographics'!$AP$29,MATCH($B131,Demographics!$L$5:'Demographics'!$L$29,0),MATCH(U$114,Demographics!$M$4:'Demographics'!$AP$4,0))</f>
        <v>189047.10517235496</v>
      </c>
      <c r="X131" s="207">
        <f t="shared" si="50"/>
        <v>199331.50625194443</v>
      </c>
      <c r="Y131" s="207">
        <f>X131*INDEX(Demographics!$M$5:'Demographics'!$AP$29,MATCH($B131,Demographics!$L$5:'Demographics'!$L$29,0),MATCH(Y$114,Demographics!$M$4:'Demographics'!$AP$4,0))/10^7</f>
        <v>722835.84112142609</v>
      </c>
      <c r="Z131" s="207">
        <f t="shared" si="23"/>
        <v>725627.05319715338</v>
      </c>
      <c r="AA131" s="207">
        <f>Z131*10^7/INDEX(Demographics!$M$5:'Demographics'!$AP$29,MATCH($B131,Demographics!$L$5:'Demographics'!$L$29,0),MATCH(Y$114,Demographics!$M$4:'Demographics'!$AP$4,0))</f>
        <v>200101.21975488885</v>
      </c>
      <c r="AB131" s="207">
        <f t="shared" si="51"/>
        <v>210986.97861693613</v>
      </c>
      <c r="AC131" s="207">
        <f>AB131*INDEX(Demographics!$M$5:'Demographics'!$AP$29,MATCH($B131,Demographics!$L$5:'Demographics'!$L$29,0),MATCH(AC$114,Demographics!$M$4:'Demographics'!$AP$4,0))/10^7</f>
        <v>767169.75294904155</v>
      </c>
      <c r="AD131" s="207">
        <f t="shared" si="24"/>
        <v>770034.42846353969</v>
      </c>
      <c r="AE131" s="207">
        <f>AD131*10^7/INDEX(Demographics!$M$5:'Demographics'!$AP$29,MATCH($B131,Demographics!$L$5:'Demographics'!$L$29,0),MATCH(AC$114,Demographics!$M$4:'Demographics'!$AP$4,0))</f>
        <v>211774.82150203231</v>
      </c>
      <c r="AF131" s="207">
        <f t="shared" si="52"/>
        <v>223295.63903002194</v>
      </c>
      <c r="AG131" s="207">
        <f>AF131*INDEX(Demographics!$M$5:'Demographics'!$AP$29,MATCH($B131,Demographics!$L$5:'Demographics'!$L$29,0),MATCH(AG$114,Demographics!$M$4:'Demographics'!$AP$4,0))/10^7</f>
        <v>814113.5703395569</v>
      </c>
      <c r="AH131" s="207">
        <f t="shared" si="25"/>
        <v>817092.98694481072</v>
      </c>
      <c r="AI131" s="207">
        <f>AH131*10^7/INDEX(Demographics!$M$5:'Demographics'!$AP$29,MATCH($B131,Demographics!$L$5:'Demographics'!$L$29,0),MATCH(AG$114,Demographics!$M$4:'Demographics'!$AP$4,0))</f>
        <v>224112.83549872754</v>
      </c>
      <c r="AJ131" s="207">
        <f t="shared" si="53"/>
        <v>236304.85655745579</v>
      </c>
      <c r="AK131" s="207">
        <f>AJ131*INDEX(Demographics!$M$5:'Demographics'!$AP$29,MATCH($B131,Demographics!$L$5:'Demographics'!$L$29,0),MATCH(AK$114,Demographics!$M$4:'Demographics'!$AP$4,0))/10^7</f>
        <v>863836.03363143536</v>
      </c>
      <c r="AL131" s="207">
        <f t="shared" si="26"/>
        <v>866933.79558609147</v>
      </c>
      <c r="AM131" s="207">
        <f>AL131*10^7/INDEX(Demographics!$M$5:'Demographics'!$AP$29,MATCH($B131,Demographics!$L$5:'Demographics'!$L$29,0),MATCH(AK$114,Demographics!$M$4:'Demographics'!$AP$4,0))</f>
        <v>237152.2583395589</v>
      </c>
      <c r="AN131" s="207">
        <f t="shared" si="54"/>
        <v>250053.64045525339</v>
      </c>
      <c r="AO131" s="207">
        <f>AN131*INDEX(Demographics!$M$5:'Demographics'!$AP$29,MATCH($B131,Demographics!$L$5:'Demographics'!$L$29,0),MATCH(AO$114,Demographics!$M$4:'Demographics'!$AP$4,0))/10^7</f>
        <v>916546.61372468574</v>
      </c>
      <c r="AP131" s="207">
        <f t="shared" si="27"/>
        <v>919764.86042001203</v>
      </c>
      <c r="AQ131" s="207">
        <f>AP131*10^7/INDEX(Demographics!$M$5:'Demographics'!$AP$29,MATCH($B131,Demographics!$L$5:'Demographics'!$L$29,0),MATCH(AO$114,Demographics!$M$4:'Demographics'!$AP$4,0))</f>
        <v>250931.64741092708</v>
      </c>
      <c r="AR131" s="207">
        <f t="shared" si="55"/>
        <v>264582.64568029111</v>
      </c>
      <c r="AS131" s="207">
        <f>AR131*INDEX(Demographics!$M$5:'Demographics'!$AP$29,MATCH($B131,Demographics!$L$5:'Demographics'!$L$29,0),MATCH(AS$114,Demographics!$M$4:'Demographics'!$AP$4,0))/10^7</f>
        <v>971653.30799630121</v>
      </c>
      <c r="AT131" s="207">
        <f t="shared" si="28"/>
        <v>974904.08681624779</v>
      </c>
      <c r="AU131" s="207">
        <f>AT131*10^7/INDEX(Demographics!$M$5:'Demographics'!$AP$29,MATCH($B131,Demographics!$L$5:'Demographics'!$L$29,0),MATCH(AS$114,Demographics!$M$4:'Demographics'!$AP$4,0))</f>
        <v>265467.83760381438</v>
      </c>
      <c r="AV131" s="207">
        <f t="shared" si="56"/>
        <v>279909.62296286464</v>
      </c>
      <c r="AW131" s="207">
        <f>AV131*INDEX(Demographics!$M$5:'Demographics'!$AP$29,MATCH($B131,Demographics!$L$5:'Demographics'!$L$29,0),MATCH(AW$114,Demographics!$M$4:'Demographics'!$AP$4,0))/10^7</f>
        <v>1029367.6384459347</v>
      </c>
      <c r="AX131" s="207">
        <f t="shared" si="29"/>
        <v>1032672.0850720025</v>
      </c>
      <c r="AY131" s="207">
        <f>AX131*10^7/INDEX(Demographics!$M$5:'Demographics'!$AP$29,MATCH($B131,Demographics!$L$5:'Demographics'!$L$29,0),MATCH(AW$114,Demographics!$M$4:'Demographics'!$AP$4,0))</f>
        <v>280808.18084894697</v>
      </c>
      <c r="AZ131" s="207">
        <f t="shared" si="57"/>
        <v>296084.50023848488</v>
      </c>
      <c r="BA131" s="207">
        <f>AZ131*INDEX(Demographics!$M$5:'Demographics'!$AP$29,MATCH($B131,Demographics!$L$5:'Demographics'!$L$29,0),MATCH(BA$114,Demographics!$M$4:'Demographics'!$AP$4,0))/10^7</f>
        <v>1090360.7805782442</v>
      </c>
      <c r="BB131" s="207">
        <f t="shared" si="30"/>
        <v>1093786.928815491</v>
      </c>
      <c r="BC131" s="207">
        <f>BB131*10^7/INDEX(Demographics!$M$5:'Demographics'!$AP$29,MATCH($B131,Demographics!$L$5:'Demographics'!$L$29,0),MATCH(BA$114,Demographics!$M$4:'Demographics'!$AP$4,0))</f>
        <v>297014.86146078614</v>
      </c>
      <c r="BD131" s="207">
        <f t="shared" si="58"/>
        <v>313172.84472679021</v>
      </c>
      <c r="BE131" s="207">
        <f>BD131*INDEX(Demographics!$M$5:'Demographics'!$AP$29,MATCH($B131,Demographics!$L$5:'Demographics'!$L$29,0),MATCH(BE$114,Demographics!$M$4:'Demographics'!$AP$4,0))/10^7</f>
        <v>1154887.4994989841</v>
      </c>
      <c r="BF131" s="207">
        <f t="shared" si="31"/>
        <v>1158439.3010689751</v>
      </c>
      <c r="BG131" s="207">
        <f>BF131*10^7/INDEX(Demographics!$M$5:'Demographics'!$AP$29,MATCH($B131,Demographics!$L$5:'Demographics'!$L$29,0),MATCH(BE$114,Demographics!$M$4:'Demographics'!$AP$4,0))</f>
        <v>314135.99291400472</v>
      </c>
      <c r="BH131" s="207">
        <f t="shared" si="59"/>
        <v>331225.38733618992</v>
      </c>
      <c r="BI131" s="207">
        <f>BH131*INDEX(Demographics!$M$5:'Demographics'!$AP$29,MATCH($B131,Demographics!$L$5:'Demographics'!$L$29,0),MATCH(BI$114,Demographics!$M$4:'Demographics'!$AP$4,0))/10^7</f>
        <v>1223115.9878163484</v>
      </c>
      <c r="BJ131" s="207">
        <f t="shared" si="32"/>
        <v>1226790.4763535617</v>
      </c>
      <c r="BK131" s="207">
        <f>BJ131*10^7/INDEX(Demographics!$M$5:'Demographics'!$AP$29,MATCH($B131,Demographics!$L$5:'Demographics'!$L$29,0),MATCH(BI$114,Demographics!$M$4:'Demographics'!$AP$4,0))</f>
        <v>332220.45558901661</v>
      </c>
      <c r="BL131" s="207">
        <f t="shared" si="60"/>
        <v>350293.66760147444</v>
      </c>
      <c r="BM131" s="207">
        <f>BL131*INDEX(Demographics!$M$5:'Demographics'!$AP$29,MATCH($B131,Demographics!$L$5:'Demographics'!$L$29,0),MATCH(BM$114,Demographics!$M$4:'Demographics'!$AP$4,0))/10^7</f>
        <v>1295315.9240567323</v>
      </c>
      <c r="BN131" s="207">
        <f t="shared" si="33"/>
        <v>1299114.673625218</v>
      </c>
      <c r="BO131" s="207">
        <f>BN131*10^7/INDEX(Demographics!$M$5:'Demographics'!$AP$29,MATCH($B131,Demographics!$L$5:'Demographics'!$L$29,0),MATCH(BM$114,Demographics!$M$4:'Demographics'!$AP$4,0))</f>
        <v>351320.96750100545</v>
      </c>
      <c r="BP131" s="207">
        <f t="shared" si="61"/>
        <v>370433.27146437822</v>
      </c>
      <c r="BQ131" s="207">
        <f>BP131*INDEX(Demographics!$M$5:'Demographics'!$AP$29,MATCH($B131,Demographics!$L$5:'Demographics'!$L$29,0),MATCH(BQ$114,Demographics!$M$4:'Demographics'!$AP$4,0))/10^7</f>
        <v>1382480.2323145075</v>
      </c>
      <c r="BR131" s="207">
        <f t="shared" si="34"/>
        <v>1386282.774481609</v>
      </c>
      <c r="BS131" s="207">
        <f>BR131*10^7/INDEX(Demographics!$M$5:'Demographics'!$AP$29,MATCH($B131,Demographics!$L$5:'Demographics'!$L$29,0),MATCH(BQ$114,Demographics!$M$4:'Demographics'!$AP$4,0))</f>
        <v>371452.15629319235</v>
      </c>
      <c r="BT131" s="207">
        <f t="shared" si="62"/>
        <v>391659.62233037228</v>
      </c>
      <c r="BU131" s="207">
        <f>BT131*INDEX(Demographics!$M$5:'Demographics'!$AP$29,MATCH($B131,Demographics!$L$5:'Demographics'!$L$29,0),MATCH(BU$114,Demographics!$M$4:'Demographics'!$AP$4,0))/10^7</f>
        <v>1477008.1639002392</v>
      </c>
      <c r="BV131" s="207">
        <f t="shared" si="35"/>
        <v>1480933.5766201392</v>
      </c>
      <c r="BW131" s="207">
        <f>BV131*10^7/INDEX(Demographics!$M$5:'Demographics'!$AP$29,MATCH($B131,Demographics!$L$5:'Demographics'!$L$29,0),MATCH(BU$114,Demographics!$M$4:'Demographics'!$AP$4,0))</f>
        <v>392700.52765570715</v>
      </c>
      <c r="BX131" s="207">
        <f t="shared" si="63"/>
        <v>414063.93190829072</v>
      </c>
      <c r="BY131" s="207">
        <f>BX131*INDEX(Demographics!$M$5:'Demographics'!$AP$29,MATCH($B131,Demographics!$L$5:'Demographics'!$L$29,0),MATCH(BY$114,Demographics!$M$4:'Demographics'!$AP$4,0))/10^7</f>
        <v>1579370.1836239856</v>
      </c>
      <c r="BZ131" s="207">
        <f t="shared" si="36"/>
        <v>1583425.6176682659</v>
      </c>
      <c r="CA131" s="207">
        <f>BZ131*10^7/INDEX(Demographics!$M$5:'Demographics'!$AP$29,MATCH($B131,Demographics!$L$5:'Demographics'!$L$29,0),MATCH(BY$114,Demographics!$M$4:'Demographics'!$AP$4,0))</f>
        <v>415127.14620939677</v>
      </c>
      <c r="CB131" s="207">
        <f t="shared" si="64"/>
        <v>437710.58681141201</v>
      </c>
      <c r="CC131" s="207">
        <f>CB131*INDEX(Demographics!$M$5:'Demographics'!$AP$29,MATCH($B131,Demographics!$L$5:'Demographics'!$L$29,0),MATCH(CC$114,Demographics!$M$4:'Demographics'!$AP$4,0))/10^7</f>
        <v>1689975.5824043548</v>
      </c>
      <c r="CD131" s="207">
        <f t="shared" si="37"/>
        <v>1694167.2415455803</v>
      </c>
      <c r="CE131" s="207">
        <f>CD131*10^7/INDEX(Demographics!$M$5:'Demographics'!$AP$29,MATCH($B131,Demographics!$L$5:'Demographics'!$L$29,0),MATCH(CC$114,Demographics!$M$4:'Demographics'!$AP$4,0))</f>
        <v>438796.243670317</v>
      </c>
    </row>
    <row r="132" spans="1:83" ht="13" x14ac:dyDescent="0.3">
      <c r="A132" s="2" t="str">
        <f t="shared" si="38"/>
        <v>SR</v>
      </c>
      <c r="B132" s="7" t="s">
        <v>20</v>
      </c>
      <c r="C132" s="207">
        <f t="shared" ref="C132:F132" si="93">SUMIF($A$5:$A$36,$B132,D$5:D$36)</f>
        <v>768303.77</v>
      </c>
      <c r="D132" s="207">
        <f t="shared" si="93"/>
        <v>809134.74000000011</v>
      </c>
      <c r="E132" s="207">
        <f t="shared" si="93"/>
        <v>871145.83</v>
      </c>
      <c r="F132" s="207">
        <f t="shared" si="93"/>
        <v>912121.72</v>
      </c>
      <c r="G132" s="207">
        <f t="shared" si="40"/>
        <v>1003189.8417204415</v>
      </c>
      <c r="H132" s="207">
        <f t="shared" ref="H132:J132" si="94">SUMIF($A$5:$A$36,$B132,I$5:I$36)</f>
        <v>1057236.48</v>
      </c>
      <c r="I132" s="207">
        <f t="shared" si="94"/>
        <v>1148111.1099999999</v>
      </c>
      <c r="J132" s="207">
        <f t="shared" si="94"/>
        <v>1230651.02</v>
      </c>
      <c r="K132" s="207">
        <f t="shared" si="42"/>
        <v>1297368.7077550301</v>
      </c>
      <c r="L132" s="207">
        <f t="shared" si="43"/>
        <v>1275446.3577640527</v>
      </c>
      <c r="M132" s="207">
        <f t="shared" si="44"/>
        <v>1388339.634715134</v>
      </c>
      <c r="N132" s="207">
        <f t="shared" si="45"/>
        <v>1479194.7790118218</v>
      </c>
      <c r="O132" s="207">
        <f t="shared" si="46"/>
        <v>1564241.2616535071</v>
      </c>
      <c r="P132" s="207">
        <f t="shared" si="47"/>
        <v>209679.37454879054</v>
      </c>
      <c r="Q132" s="207">
        <f>P132*INDEX(Demographics!$M$5:'Demographics'!$AP$29,MATCH($B132,Demographics!$L$5:'Demographics'!$L$29,0),MATCH(Q$114,Demographics!$M$4:'Demographics'!$AP$4,0))/10^7</f>
        <v>1654915.4315637841</v>
      </c>
      <c r="R132" s="207">
        <f t="shared" si="48"/>
        <v>1661712.0484593334</v>
      </c>
      <c r="S132" s="207">
        <f>R132*10^7/INDEX(Demographics!$M$5:'Demographics'!$AP$29,MATCH($B132,Demographics!$L$5:'Demographics'!$L$29,0),MATCH(Q$114,Demographics!$M$4:'Demographics'!$AP$4,0))</f>
        <v>210540.51243688181</v>
      </c>
      <c r="T132" s="207">
        <f t="shared" si="49"/>
        <v>221994.18199415479</v>
      </c>
      <c r="U132" s="207">
        <f>T132*INDEX(Demographics!$M$5:'Demographics'!$AP$29,MATCH($B132,Demographics!$L$5:'Demographics'!$L$29,0),MATCH(U$114,Demographics!$M$4:'Demographics'!$AP$4,0))/10^7</f>
        <v>1758038.5254663099</v>
      </c>
      <c r="V132" s="207">
        <f t="shared" si="22"/>
        <v>1765115.7823721666</v>
      </c>
      <c r="W132" s="207">
        <f>V132*10^7/INDEX(Demographics!$M$5:'Demographics'!$AP$29,MATCH($B132,Demographics!$L$5:'Demographics'!$L$29,0),MATCH(U$114,Demographics!$M$4:'Demographics'!$AP$4,0))</f>
        <v>222887.85402398783</v>
      </c>
      <c r="X132" s="207">
        <f t="shared" si="50"/>
        <v>235013.23454468825</v>
      </c>
      <c r="Y132" s="207">
        <f>X132*INDEX(Demographics!$M$5:'Demographics'!$AP$29,MATCH($B132,Demographics!$L$5:'Demographics'!$L$29,0),MATCH(Y$114,Demographics!$M$4:'Demographics'!$AP$4,0))/10^7</f>
        <v>1865770.0690502801</v>
      </c>
      <c r="Z132" s="207">
        <f t="shared" si="23"/>
        <v>1872974.6923561532</v>
      </c>
      <c r="AA132" s="207">
        <f>Z132*10^7/INDEX(Demographics!$M$5:'Demographics'!$AP$29,MATCH($B132,Demographics!$L$5:'Demographics'!$L$29,0),MATCH(Y$114,Demographics!$M$4:'Demographics'!$AP$4,0))</f>
        <v>235920.73212698742</v>
      </c>
      <c r="AB132" s="207">
        <f t="shared" si="51"/>
        <v>248755.11766265726</v>
      </c>
      <c r="AC132" s="207">
        <f>AB132*INDEX(Demographics!$M$5:'Demographics'!$AP$29,MATCH($B132,Demographics!$L$5:'Demographics'!$L$29,0),MATCH(AC$114,Demographics!$M$4:'Demographics'!$AP$4,0))/10^7</f>
        <v>1978548.4548652433</v>
      </c>
      <c r="AD132" s="207">
        <f t="shared" si="24"/>
        <v>1985936.5189685435</v>
      </c>
      <c r="AE132" s="207">
        <f>AD132*10^7/INDEX(Demographics!$M$5:'Demographics'!$AP$29,MATCH($B132,Demographics!$L$5:'Demographics'!$L$29,0),MATCH(AC$114,Demographics!$M$4:'Demographics'!$AP$4,0))</f>
        <v>249683.98991281443</v>
      </c>
      <c r="AF132" s="207">
        <f t="shared" si="52"/>
        <v>263267.11403986433</v>
      </c>
      <c r="AG132" s="207">
        <f>AF132*INDEX(Demographics!$M$5:'Demographics'!$AP$29,MATCH($B132,Demographics!$L$5:'Demographics'!$L$29,0),MATCH(AG$114,Demographics!$M$4:'Demographics'!$AP$4,0))/10^7</f>
        <v>2097843.9982266589</v>
      </c>
      <c r="AH132" s="207">
        <f t="shared" si="25"/>
        <v>2105521.4912341046</v>
      </c>
      <c r="AI132" s="207">
        <f>AH132*10^7/INDEX(Demographics!$M$5:'Demographics'!$AP$29,MATCH($B132,Demographics!$L$5:'Demographics'!$L$29,0),MATCH(AG$114,Demographics!$M$4:'Demographics'!$AP$4,0))</f>
        <v>264230.59436959337</v>
      </c>
      <c r="AJ132" s="207">
        <f t="shared" si="53"/>
        <v>278605.07213542692</v>
      </c>
      <c r="AK132" s="207">
        <f>AJ132*INDEX(Demographics!$M$5:'Demographics'!$AP$29,MATCH($B132,Demographics!$L$5:'Demographics'!$L$29,0),MATCH(AK$114,Demographics!$M$4:'Demographics'!$AP$4,0))/10^7</f>
        <v>2224187.872378754</v>
      </c>
      <c r="AL132" s="207">
        <f t="shared" si="26"/>
        <v>2232163.9283694932</v>
      </c>
      <c r="AM132" s="207">
        <f>AL132*10^7/INDEX(Demographics!$M$5:'Demographics'!$AP$29,MATCH($B132,Demographics!$L$5:'Demographics'!$L$29,0),MATCH(AK$114,Demographics!$M$4:'Demographics'!$AP$4,0))</f>
        <v>279604.16474008159</v>
      </c>
      <c r="AN132" s="207">
        <f t="shared" si="54"/>
        <v>294814.98413395142</v>
      </c>
      <c r="AO132" s="207">
        <f>AN132*INDEX(Demographics!$M$5:'Demographics'!$AP$29,MATCH($B132,Demographics!$L$5:'Demographics'!$L$29,0),MATCH(AO$114,Demographics!$M$4:'Demographics'!$AP$4,0))/10^7</f>
        <v>2357959.7246017572</v>
      </c>
      <c r="AP132" s="207">
        <f t="shared" si="27"/>
        <v>2366239.1683068341</v>
      </c>
      <c r="AQ132" s="207">
        <f>AP132*10^7/INDEX(Demographics!$M$5:'Demographics'!$AP$29,MATCH($B132,Demographics!$L$5:'Demographics'!$L$29,0),MATCH(AO$114,Demographics!$M$4:'Demographics'!$AP$4,0))</f>
        <v>295850.16045146144</v>
      </c>
      <c r="AR132" s="207">
        <f t="shared" si="55"/>
        <v>311944.78251282405</v>
      </c>
      <c r="AS132" s="207">
        <f>AR132*INDEX(Demographics!$M$5:'Demographics'!$AP$29,MATCH($B132,Demographics!$L$5:'Demographics'!$L$29,0),MATCH(AS$114,Demographics!$M$4:'Demographics'!$AP$4,0))/10^7</f>
        <v>2497648.2901454284</v>
      </c>
      <c r="AT132" s="207">
        <f t="shared" si="28"/>
        <v>2506004.4621405858</v>
      </c>
      <c r="AU132" s="207">
        <f>AT132*10^7/INDEX(Demographics!$M$5:'Demographics'!$AP$29,MATCH($B132,Demographics!$L$5:'Demographics'!$L$29,0),MATCH(AS$114,Demographics!$M$4:'Demographics'!$AP$4,0))</f>
        <v>312988.42995748384</v>
      </c>
      <c r="AV132" s="207">
        <f t="shared" si="56"/>
        <v>330015.39550672658</v>
      </c>
      <c r="AW132" s="207">
        <f>AV132*INDEX(Demographics!$M$5:'Demographics'!$AP$29,MATCH($B132,Demographics!$L$5:'Demographics'!$L$29,0),MATCH(AW$114,Demographics!$M$4:'Demographics'!$AP$4,0))/10^7</f>
        <v>2643687.330325285</v>
      </c>
      <c r="AX132" s="207">
        <f t="shared" si="29"/>
        <v>2652174.0199712315</v>
      </c>
      <c r="AY132" s="207">
        <f>AX132*10^7/INDEX(Demographics!$M$5:'Demographics'!$AP$29,MATCH($B132,Demographics!$L$5:'Demographics'!$L$29,0),MATCH(AW$114,Demographics!$M$4:'Demographics'!$AP$4,0))</f>
        <v>331074.8015143596</v>
      </c>
      <c r="AZ132" s="207">
        <f t="shared" si="57"/>
        <v>349085.6884994572</v>
      </c>
      <c r="BA132" s="207">
        <f>AZ132*INDEX(Demographics!$M$5:'Demographics'!$AP$29,MATCH($B132,Demographics!$L$5:'Demographics'!$L$29,0),MATCH(BA$114,Demographics!$M$4:'Demographics'!$AP$4,0))/10^7</f>
        <v>2797921.7933231494</v>
      </c>
      <c r="BB132" s="207">
        <f t="shared" si="30"/>
        <v>2806713.4657593728</v>
      </c>
      <c r="BC132" s="207">
        <f>BB132*10^7/INDEX(Demographics!$M$5:'Demographics'!$AP$29,MATCH($B132,Demographics!$L$5:'Demographics'!$L$29,0),MATCH(BA$114,Demographics!$M$4:'Demographics'!$AP$4,0))</f>
        <v>350182.59086205525</v>
      </c>
      <c r="BD132" s="207">
        <f t="shared" si="58"/>
        <v>369232.96569975367</v>
      </c>
      <c r="BE132" s="207">
        <f>BD132*INDEX(Demographics!$M$5:'Demographics'!$AP$29,MATCH($B132,Demographics!$L$5:'Demographics'!$L$29,0),MATCH(BE$114,Demographics!$M$4:'Demographics'!$AP$4,0))/10^7</f>
        <v>2960916.0752428947</v>
      </c>
      <c r="BF132" s="207">
        <f t="shared" si="31"/>
        <v>2970022.2317899363</v>
      </c>
      <c r="BG132" s="207">
        <f>BF132*10^7/INDEX(Demographics!$M$5:'Demographics'!$AP$29,MATCH($B132,Demographics!$L$5:'Demographics'!$L$29,0),MATCH(BE$114,Demographics!$M$4:'Demographics'!$AP$4,0))</f>
        <v>370368.5241223998</v>
      </c>
      <c r="BH132" s="207">
        <f t="shared" si="59"/>
        <v>390517.03920205502</v>
      </c>
      <c r="BI132" s="207">
        <f>BH132*INDEX(Demographics!$M$5:'Demographics'!$AP$29,MATCH($B132,Demographics!$L$5:'Demographics'!$L$29,0),MATCH(BI$114,Demographics!$M$4:'Demographics'!$AP$4,0))/10^7</f>
        <v>3133235.3606298482</v>
      </c>
      <c r="BJ132" s="207">
        <f t="shared" si="32"/>
        <v>3142648.2352318554</v>
      </c>
      <c r="BK132" s="207">
        <f>BJ132*10^7/INDEX(Demographics!$M$5:'Demographics'!$AP$29,MATCH($B132,Demographics!$L$5:'Demographics'!$L$29,0),MATCH(BI$114,Demographics!$M$4:'Demographics'!$AP$4,0))</f>
        <v>391690.23160443403</v>
      </c>
      <c r="BL132" s="207">
        <f t="shared" si="60"/>
        <v>412998.67447693751</v>
      </c>
      <c r="BM132" s="207">
        <f>BL132*INDEX(Demographics!$M$5:'Demographics'!$AP$29,MATCH($B132,Demographics!$L$5:'Demographics'!$L$29,0),MATCH(BM$114,Demographics!$M$4:'Demographics'!$AP$4,0))/10^7</f>
        <v>3315346.859363616</v>
      </c>
      <c r="BN132" s="207">
        <f t="shared" si="33"/>
        <v>3325069.717098542</v>
      </c>
      <c r="BO132" s="207">
        <f>BN132*10^7/INDEX(Demographics!$M$5:'Demographics'!$AP$29,MATCH($B132,Demographics!$L$5:'Demographics'!$L$29,0),MATCH(BM$114,Demographics!$M$4:'Demographics'!$AP$4,0))</f>
        <v>414209.86821532756</v>
      </c>
      <c r="BP132" s="207">
        <f t="shared" si="61"/>
        <v>436743.40773695393</v>
      </c>
      <c r="BQ132" s="207">
        <f>BP132*INDEX(Demographics!$M$5:'Demographics'!$AP$29,MATCH($B132,Demographics!$L$5:'Demographics'!$L$29,0),MATCH(BQ$114,Demographics!$M$4:'Demographics'!$AP$4,0))/10^7</f>
        <v>3509189.6068256511</v>
      </c>
      <c r="BR132" s="207">
        <f t="shared" si="34"/>
        <v>3518841.7097204379</v>
      </c>
      <c r="BS132" s="207">
        <f>BR132*10^7/INDEX(Demographics!$M$5:'Demographics'!$AP$29,MATCH($B132,Demographics!$L$5:'Demographics'!$L$29,0),MATCH(BQ$114,Demographics!$M$4:'Demographics'!$AP$4,0))</f>
        <v>437944.68004834378</v>
      </c>
      <c r="BT132" s="207">
        <f t="shared" si="62"/>
        <v>461769.42328460404</v>
      </c>
      <c r="BU132" s="207">
        <f>BT132*INDEX(Demographics!$M$5:'Demographics'!$AP$29,MATCH($B132,Demographics!$L$5:'Demographics'!$L$29,0),MATCH(BU$114,Demographics!$M$4:'Demographics'!$AP$4,0))/10^7</f>
        <v>3714016.8280033804</v>
      </c>
      <c r="BV132" s="207">
        <f t="shared" si="35"/>
        <v>3723887.4903699779</v>
      </c>
      <c r="BW132" s="207">
        <f>BV132*10^7/INDEX(Demographics!$M$5:'Demographics'!$AP$29,MATCH($B132,Demographics!$L$5:'Demographics'!$L$29,0),MATCH(BU$114,Demographics!$M$4:'Demographics'!$AP$4,0))</f>
        <v>462996.65791480121</v>
      </c>
      <c r="BX132" s="207">
        <f t="shared" si="63"/>
        <v>488184.26036004408</v>
      </c>
      <c r="BY132" s="207">
        <f>BX132*INDEX(Demographics!$M$5:'Demographics'!$AP$29,MATCH($B132,Demographics!$L$5:'Demographics'!$L$29,0),MATCH(BY$114,Demographics!$M$4:'Demographics'!$AP$4,0))/10^7</f>
        <v>3930778.6746502812</v>
      </c>
      <c r="BZ132" s="207">
        <f t="shared" si="36"/>
        <v>3940871.9471604219</v>
      </c>
      <c r="CA132" s="207">
        <f>BZ132*10^7/INDEX(Demographics!$M$5:'Demographics'!$AP$29,MATCH($B132,Demographics!$L$5:'Demographics'!$L$29,0),MATCH(BY$114,Demographics!$M$4:'Demographics'!$AP$4,0))</f>
        <v>489437.79742809426</v>
      </c>
      <c r="CB132" s="207">
        <f t="shared" si="64"/>
        <v>516063.83122888824</v>
      </c>
      <c r="CC132" s="207">
        <f>CB132*INDEX(Demographics!$M$5:'Demographics'!$AP$29,MATCH($B132,Demographics!$L$5:'Demographics'!$L$29,0),MATCH(CC$114,Demographics!$M$4:'Demographics'!$AP$4,0))/10^7</f>
        <v>4160179.8357493631</v>
      </c>
      <c r="CD132" s="207">
        <f t="shared" si="37"/>
        <v>4170498.3610696234</v>
      </c>
      <c r="CE132" s="207">
        <f>CD132*10^7/INDEX(Demographics!$M$5:'Demographics'!$AP$29,MATCH($B132,Demographics!$L$5:'Demographics'!$L$29,0),MATCH(CC$114,Demographics!$M$4:'Demographics'!$AP$4,0))</f>
        <v>517343.82822893304</v>
      </c>
    </row>
    <row r="133" spans="1:83" ht="13" x14ac:dyDescent="0.3">
      <c r="A133" s="2" t="str">
        <f t="shared" si="38"/>
        <v>SR</v>
      </c>
      <c r="B133" s="7" t="s">
        <v>21</v>
      </c>
      <c r="C133" s="207">
        <f t="shared" ref="C133:F133" si="95">SUMIF($A$5:$A$36,$B133,D$5:D$36)</f>
        <v>359434.11</v>
      </c>
      <c r="D133" s="207">
        <f t="shared" si="95"/>
        <v>370113.12</v>
      </c>
      <c r="E133" s="207">
        <f t="shared" si="95"/>
        <v>389956.78</v>
      </c>
      <c r="F133" s="207">
        <f t="shared" si="95"/>
        <v>416332.07</v>
      </c>
      <c r="G133" s="207">
        <f t="shared" si="40"/>
        <v>472342.92993261531</v>
      </c>
      <c r="H133" s="207">
        <f t="shared" ref="H133:J133" si="96">SUMIF($A$5:$A$36,$B133,I$5:I$36)</f>
        <v>507946.1</v>
      </c>
      <c r="I133" s="207">
        <f t="shared" si="96"/>
        <v>557409.76</v>
      </c>
      <c r="J133" s="207">
        <f t="shared" si="96"/>
        <v>608401.39</v>
      </c>
      <c r="K133" s="207">
        <f t="shared" si="42"/>
        <v>635100.49178532348</v>
      </c>
      <c r="L133" s="207">
        <f t="shared" si="43"/>
        <v>594557.60101061605</v>
      </c>
      <c r="M133" s="207">
        <f t="shared" si="44"/>
        <v>652020.93553954887</v>
      </c>
      <c r="N133" s="207">
        <f t="shared" si="45"/>
        <v>699597.66240171506</v>
      </c>
      <c r="O133" s="207">
        <f t="shared" si="46"/>
        <v>742594.94488970144</v>
      </c>
      <c r="P133" s="207">
        <f t="shared" si="47"/>
        <v>204015.93377932586</v>
      </c>
      <c r="Q133" s="207">
        <f>P133*INDEX(Demographics!$M$5:'Demographics'!$AP$29,MATCH($B133,Demographics!$L$5:'Demographics'!$L$29,0),MATCH(Q$114,Demographics!$M$4:'Demographics'!$AP$4,0))/10^7</f>
        <v>782666.32675762789</v>
      </c>
      <c r="R133" s="207">
        <f t="shared" si="48"/>
        <v>785880.68023972202</v>
      </c>
      <c r="S133" s="207">
        <f>R133*10^7/INDEX(Demographics!$M$5:'Demographics'!$AP$29,MATCH($B133,Demographics!$L$5:'Demographics'!$L$29,0),MATCH(Q$114,Demographics!$M$4:'Demographics'!$AP$4,0))</f>
        <v>204853.81232951593</v>
      </c>
      <c r="T133" s="207">
        <f t="shared" si="49"/>
        <v>214883.68763537167</v>
      </c>
      <c r="U133" s="207">
        <f>T133*INDEX(Demographics!$M$5:'Demographics'!$AP$29,MATCH($B133,Demographics!$L$5:'Demographics'!$L$29,0),MATCH(U$114,Demographics!$M$4:'Demographics'!$AP$4,0))/10^7</f>
        <v>828269.17399054009</v>
      </c>
      <c r="V133" s="207">
        <f t="shared" si="22"/>
        <v>831603.50008557155</v>
      </c>
      <c r="W133" s="207">
        <f>V133*10^7/INDEX(Demographics!$M$5:'Demographics'!$AP$29,MATCH($B133,Demographics!$L$5:'Demographics'!$L$29,0),MATCH(U$114,Demographics!$M$4:'Demographics'!$AP$4,0))</f>
        <v>215748.73526671983</v>
      </c>
      <c r="X133" s="207">
        <f t="shared" si="50"/>
        <v>226312.03837303695</v>
      </c>
      <c r="Y133" s="207">
        <f>X133*INDEX(Demographics!$M$5:'Demographics'!$AP$29,MATCH($B133,Demographics!$L$5:'Demographics'!$L$29,0),MATCH(Y$114,Demographics!$M$4:'Demographics'!$AP$4,0))/10^7</f>
        <v>875669.1700767919</v>
      </c>
      <c r="Z133" s="207">
        <f t="shared" si="23"/>
        <v>879050.54413548345</v>
      </c>
      <c r="AA133" s="207">
        <f>Z133*10^7/INDEX(Demographics!$M$5:'Demographics'!$AP$29,MATCH($B133,Demographics!$L$5:'Demographics'!$L$29,0),MATCH(Y$114,Demographics!$M$4:'Demographics'!$AP$4,0))</f>
        <v>227185.93650931265</v>
      </c>
      <c r="AB133" s="207">
        <f t="shared" si="51"/>
        <v>238309.21797779304</v>
      </c>
      <c r="AC133" s="207">
        <f>AB133*INDEX(Demographics!$M$5:'Demographics'!$AP$29,MATCH($B133,Demographics!$L$5:'Demographics'!$L$29,0),MATCH(AC$114,Demographics!$M$4:'Demographics'!$AP$4,0))/10^7</f>
        <v>924806.58220642153</v>
      </c>
      <c r="AD133" s="207">
        <f t="shared" si="24"/>
        <v>928259.8867215038</v>
      </c>
      <c r="AE133" s="207">
        <f>AD133*10^7/INDEX(Demographics!$M$5:'Demographics'!$AP$29,MATCH($B133,Demographics!$L$5:'Demographics'!$L$29,0),MATCH(AC$114,Demographics!$M$4:'Demographics'!$AP$4,0))</f>
        <v>239199.08437176378</v>
      </c>
      <c r="AF133" s="207">
        <f t="shared" si="52"/>
        <v>250910.54320302315</v>
      </c>
      <c r="AG133" s="207">
        <f>AF133*INDEX(Demographics!$M$5:'Demographics'!$AP$29,MATCH($B133,Demographics!$L$5:'Demographics'!$L$29,0),MATCH(AG$114,Demographics!$M$4:'Demographics'!$AP$4,0))/10^7</f>
        <v>976568.92520048632</v>
      </c>
      <c r="AH133" s="207">
        <f t="shared" si="25"/>
        <v>980142.88069996738</v>
      </c>
      <c r="AI133" s="207">
        <f>AH133*10^7/INDEX(Demographics!$M$5:'Demographics'!$AP$29,MATCH($B133,Demographics!$L$5:'Demographics'!$L$29,0),MATCH(AG$114,Demographics!$M$4:'Demographics'!$AP$4,0))</f>
        <v>251828.80211196202</v>
      </c>
      <c r="AJ133" s="207">
        <f t="shared" si="53"/>
        <v>264158.62626745849</v>
      </c>
      <c r="AK133" s="207">
        <f>AJ133*INDEX(Demographics!$M$5:'Demographics'!$AP$29,MATCH($B133,Demographics!$L$5:'Demographics'!$L$29,0),MATCH(AK$114,Demographics!$M$4:'Demographics'!$AP$4,0))/10^7</f>
        <v>1031143.1976350242</v>
      </c>
      <c r="AL133" s="207">
        <f t="shared" si="26"/>
        <v>1034840.9319770476</v>
      </c>
      <c r="AM133" s="207">
        <f>AL133*10^7/INDEX(Demographics!$M$5:'Demographics'!$AP$29,MATCH($B133,Demographics!$L$5:'Demographics'!$L$29,0),MATCH(AK$114,Demographics!$M$4:'Demographics'!$AP$4,0))</f>
        <v>265105.91314898111</v>
      </c>
      <c r="AN133" s="207">
        <f t="shared" si="54"/>
        <v>278085.79973977699</v>
      </c>
      <c r="AO133" s="207">
        <f>AN133*INDEX(Demographics!$M$5:'Demographics'!$AP$29,MATCH($B133,Demographics!$L$5:'Demographics'!$L$29,0),MATCH(AO$114,Demographics!$M$4:'Demographics'!$AP$4,0))/10^7</f>
        <v>1088705.9059812271</v>
      </c>
      <c r="AP133" s="207">
        <f t="shared" si="27"/>
        <v>1092528.6511985902</v>
      </c>
      <c r="AQ133" s="207">
        <f>AP133*10^7/INDEX(Demographics!$M$5:'Demographics'!$AP$29,MATCH($B133,Demographics!$L$5:'Demographics'!$L$29,0),MATCH(AO$114,Demographics!$M$4:'Demographics'!$AP$4,0))</f>
        <v>279062.23529976764</v>
      </c>
      <c r="AR133" s="207">
        <f t="shared" si="55"/>
        <v>292725.43927337881</v>
      </c>
      <c r="AS133" s="207">
        <f>AR133*INDEX(Demographics!$M$5:'Demographics'!$AP$29,MATCH($B133,Demographics!$L$5:'Demographics'!$L$29,0),MATCH(AS$114,Demographics!$M$4:'Demographics'!$AP$4,0))/10^7</f>
        <v>1148449.715901247</v>
      </c>
      <c r="AT133" s="207">
        <f t="shared" si="28"/>
        <v>1152291.987606084</v>
      </c>
      <c r="AU133" s="207">
        <f>AT133*10^7/INDEX(Demographics!$M$5:'Demographics'!$AP$29,MATCH($B133,Demographics!$L$5:'Demographics'!$L$29,0),MATCH(AS$114,Demographics!$M$4:'Demographics'!$AP$4,0))</f>
        <v>293704.78617645451</v>
      </c>
      <c r="AV133" s="207">
        <f t="shared" si="56"/>
        <v>308084.90607065684</v>
      </c>
      <c r="AW133" s="207">
        <f>AV133*INDEX(Demographics!$M$5:'Demographics'!$AP$29,MATCH($B133,Demographics!$L$5:'Demographics'!$L$29,0),MATCH(AW$114,Demographics!$M$4:'Demographics'!$AP$4,0))/10^7</f>
        <v>1210311.5534985755</v>
      </c>
      <c r="AX133" s="207">
        <f t="shared" si="29"/>
        <v>1214196.8611185888</v>
      </c>
      <c r="AY133" s="207">
        <f>AX133*10^7/INDEX(Demographics!$M$5:'Demographics'!$AP$29,MATCH($B133,Demographics!$L$5:'Demographics'!$L$29,0),MATCH(AW$114,Demographics!$M$4:'Demographics'!$AP$4,0))</f>
        <v>309073.91144675802</v>
      </c>
      <c r="AZ133" s="207">
        <f t="shared" si="57"/>
        <v>324206.5211690396</v>
      </c>
      <c r="BA133" s="207">
        <f>AZ133*INDEX(Demographics!$M$5:'Demographics'!$AP$29,MATCH($B133,Demographics!$L$5:'Demographics'!$L$29,0),MATCH(BA$114,Demographics!$M$4:'Demographics'!$AP$4,0))/10^7</f>
        <v>1275331.1923226509</v>
      </c>
      <c r="BB133" s="207">
        <f t="shared" si="30"/>
        <v>1279338.5574024597</v>
      </c>
      <c r="BC133" s="207">
        <f>BB133*10^7/INDEX(Demographics!$M$5:'Demographics'!$AP$29,MATCH($B133,Demographics!$L$5:'Demographics'!$L$29,0),MATCH(BA$114,Demographics!$M$4:'Demographics'!$AP$4,0))</f>
        <v>325225.24783345446</v>
      </c>
      <c r="BD133" s="207">
        <f t="shared" si="58"/>
        <v>341148.64532843768</v>
      </c>
      <c r="BE133" s="207">
        <f>BD133*INDEX(Demographics!$M$5:'Demographics'!$AP$29,MATCH($B133,Demographics!$L$5:'Demographics'!$L$29,0),MATCH(BE$114,Demographics!$M$4:'Demographics'!$AP$4,0))/10^7</f>
        <v>1343750.3990841832</v>
      </c>
      <c r="BF133" s="207">
        <f t="shared" si="31"/>
        <v>1347883.0395181766</v>
      </c>
      <c r="BG133" s="207">
        <f>BF133*10^7/INDEX(Demographics!$M$5:'Demographics'!$AP$29,MATCH($B133,Demographics!$L$5:'Demographics'!$L$29,0),MATCH(BE$114,Demographics!$M$4:'Demographics'!$AP$4,0))</f>
        <v>342197.83175967314</v>
      </c>
      <c r="BH133" s="207">
        <f t="shared" si="59"/>
        <v>358952.22623959079</v>
      </c>
      <c r="BI133" s="207">
        <f>BH133*INDEX(Demographics!$M$5:'Demographics'!$AP$29,MATCH($B133,Demographics!$L$5:'Demographics'!$L$29,0),MATCH(BI$114,Demographics!$M$4:'Demographics'!$AP$4,0))/10^7</f>
        <v>1415743.4755115702</v>
      </c>
      <c r="BJ133" s="207">
        <f t="shared" si="32"/>
        <v>1419996.6560964214</v>
      </c>
      <c r="BK133" s="207">
        <f>BJ133*10^7/INDEX(Demographics!$M$5:'Demographics'!$AP$29,MATCH($B133,Demographics!$L$5:'Demographics'!$L$29,0),MATCH(BI$114,Demographics!$M$4:'Demographics'!$AP$4,0))</f>
        <v>360030.59154088929</v>
      </c>
      <c r="BL133" s="207">
        <f t="shared" si="60"/>
        <v>377658.09819251095</v>
      </c>
      <c r="BM133" s="207">
        <f>BL133*INDEX(Demographics!$M$5:'Demographics'!$AP$29,MATCH($B133,Demographics!$L$5:'Demographics'!$L$29,0),MATCH(BM$114,Demographics!$M$4:'Demographics'!$AP$4,0))/10^7</f>
        <v>1491485.1271916835</v>
      </c>
      <c r="BN133" s="207">
        <f t="shared" si="33"/>
        <v>1495859.1786320286</v>
      </c>
      <c r="BO133" s="207">
        <f>BN133*10^7/INDEX(Demographics!$M$5:'Demographics'!$AP$29,MATCH($B133,Demographics!$L$5:'Demographics'!$L$29,0),MATCH(BM$114,Demographics!$M$4:'Demographics'!$AP$4,0))</f>
        <v>378765.6492624082</v>
      </c>
      <c r="BP133" s="207">
        <f t="shared" si="61"/>
        <v>397310.44561763853</v>
      </c>
      <c r="BQ133" s="207">
        <f>BP133*INDEX(Demographics!$M$5:'Demographics'!$AP$29,MATCH($B133,Demographics!$L$5:'Demographics'!$L$29,0),MATCH(BQ$114,Demographics!$M$4:'Demographics'!$AP$4,0))/10^7</f>
        <v>1572662.0175749301</v>
      </c>
      <c r="BR133" s="207">
        <f t="shared" si="34"/>
        <v>1576987.6589089951</v>
      </c>
      <c r="BS133" s="207">
        <f>BR133*10^7/INDEX(Demographics!$M$5:'Demographics'!$AP$29,MATCH($B133,Demographics!$L$5:'Demographics'!$L$29,0),MATCH(BQ$114,Demographics!$M$4:'Demographics'!$AP$4,0))</f>
        <v>398403.25670280075</v>
      </c>
      <c r="BT133" s="207">
        <f t="shared" si="62"/>
        <v>417909.5326209091</v>
      </c>
      <c r="BU133" s="207">
        <f>BT133*INDEX(Demographics!$M$5:'Demographics'!$AP$29,MATCH($B133,Demographics!$L$5:'Demographics'!$L$29,0),MATCH(BU$114,Demographics!$M$4:'Demographics'!$AP$4,0))/10^7</f>
        <v>1658337.365579864</v>
      </c>
      <c r="BV133" s="207">
        <f t="shared" si="35"/>
        <v>1662744.6930055588</v>
      </c>
      <c r="BW133" s="207">
        <f>BV133*10^7/INDEX(Demographics!$M$5:'Demographics'!$AP$29,MATCH($B133,Demographics!$L$5:'Demographics'!$L$29,0),MATCH(BU$114,Demographics!$M$4:'Demographics'!$AP$4,0))</f>
        <v>419020.20176628855</v>
      </c>
      <c r="BX133" s="207">
        <f t="shared" si="63"/>
        <v>439535.9067295437</v>
      </c>
      <c r="BY133" s="207">
        <f>BX133*INDEX(Demographics!$M$5:'Demographics'!$AP$29,MATCH($B133,Demographics!$L$5:'Demographics'!$L$29,0),MATCH(BY$114,Demographics!$M$4:'Demographics'!$AP$4,0))/10^7</f>
        <v>1748918.3396326003</v>
      </c>
      <c r="BZ133" s="207">
        <f t="shared" si="36"/>
        <v>1753409.1316259869</v>
      </c>
      <c r="CA133" s="207">
        <f>BZ133*10^7/INDEX(Demographics!$M$5:'Demographics'!$AP$29,MATCH($B133,Demographics!$L$5:'Demographics'!$L$29,0),MATCH(BY$114,Demographics!$M$4:'Demographics'!$AP$4,0))</f>
        <v>440664.52679488168</v>
      </c>
      <c r="CB133" s="207">
        <f t="shared" si="64"/>
        <v>462239.96249317925</v>
      </c>
      <c r="CC133" s="207">
        <f>CB133*INDEX(Demographics!$M$5:'Demographics'!$AP$29,MATCH($B133,Demographics!$L$5:'Demographics'!$L$29,0),MATCH(CC$114,Demographics!$M$4:'Demographics'!$AP$4,0))/10^7</f>
        <v>1844701.0945262786</v>
      </c>
      <c r="CD133" s="207">
        <f t="shared" si="37"/>
        <v>1849276.5205183504</v>
      </c>
      <c r="CE133" s="207">
        <f>CD133*10^7/INDEX(Demographics!$M$5:'Demographics'!$AP$29,MATCH($B133,Demographics!$L$5:'Demographics'!$L$29,0),MATCH(CC$114,Demographics!$M$4:'Demographics'!$AP$4,0))</f>
        <v>463386.4597469843</v>
      </c>
    </row>
    <row r="134" spans="1:83" ht="13" x14ac:dyDescent="0.3">
      <c r="A134" s="2" t="str">
        <f t="shared" si="38"/>
        <v>WR</v>
      </c>
      <c r="B134" s="7" t="s">
        <v>15</v>
      </c>
      <c r="C134" s="207">
        <f t="shared" ref="C134:F134" si="97">SUMIF($A$5:$A$36,$B134,D$5:D$36)</f>
        <v>158073.82</v>
      </c>
      <c r="D134" s="207">
        <f t="shared" si="97"/>
        <v>165977.4</v>
      </c>
      <c r="E134" s="207">
        <f t="shared" si="97"/>
        <v>182579.45</v>
      </c>
      <c r="F134" s="207">
        <f t="shared" si="97"/>
        <v>185813.44</v>
      </c>
      <c r="G134" s="207">
        <f t="shared" si="40"/>
        <v>193784.00888281307</v>
      </c>
      <c r="H134" s="207">
        <f t="shared" ref="H134:J134" si="98">SUMIF($A$5:$A$36,$B134,I$5:I$36)</f>
        <v>213704.78</v>
      </c>
      <c r="I134" s="207">
        <f t="shared" si="98"/>
        <v>220135.69</v>
      </c>
      <c r="J134" s="207">
        <f t="shared" si="98"/>
        <v>237694.9</v>
      </c>
      <c r="K134" s="207">
        <f t="shared" si="42"/>
        <v>248474.00381628776</v>
      </c>
      <c r="L134" s="207">
        <f t="shared" si="43"/>
        <v>236765.96685132786</v>
      </c>
      <c r="M134" s="207">
        <f t="shared" si="44"/>
        <v>256222.98771991543</v>
      </c>
      <c r="N134" s="207">
        <f t="shared" si="45"/>
        <v>272231.43912200589</v>
      </c>
      <c r="O134" s="207">
        <f t="shared" si="46"/>
        <v>287082.80844335904</v>
      </c>
      <c r="P134" s="207">
        <f t="shared" si="47"/>
        <v>100780.47010185802</v>
      </c>
      <c r="Q134" s="207">
        <f>P134*INDEX(Demographics!$M$5:'Demographics'!$AP$29,MATCH($B134,Demographics!$L$5:'Demographics'!$L$29,0),MATCH(Q$114,Demographics!$M$4:'Demographics'!$AP$4,0))/10^7</f>
        <v>309637.91634094861</v>
      </c>
      <c r="R134" s="207">
        <f t="shared" si="48"/>
        <v>310909.57666483417</v>
      </c>
      <c r="S134" s="207">
        <f>R134*10^7/INDEX(Demographics!$M$5:'Demographics'!$AP$29,MATCH($B134,Demographics!$L$5:'Demographics'!$L$29,0),MATCH(Q$114,Demographics!$M$4:'Demographics'!$AP$4,0))</f>
        <v>101194.36813723284</v>
      </c>
      <c r="T134" s="207">
        <f t="shared" si="49"/>
        <v>107922.82531059833</v>
      </c>
      <c r="U134" s="207">
        <f>T134*INDEX(Demographics!$M$5:'Demographics'!$AP$29,MATCH($B134,Demographics!$L$5:'Demographics'!$L$29,0),MATCH(U$114,Demographics!$M$4:'Demographics'!$AP$4,0))/10^7</f>
        <v>335294.63367496687</v>
      </c>
      <c r="V134" s="207">
        <f t="shared" si="22"/>
        <v>336644.41425559635</v>
      </c>
      <c r="W134" s="207">
        <f>V134*10^7/INDEX(Demographics!$M$5:'Demographics'!$AP$29,MATCH($B134,Demographics!$L$5:'Demographics'!$L$29,0),MATCH(U$114,Demographics!$M$4:'Demographics'!$AP$4,0))</f>
        <v>108357.28539191333</v>
      </c>
      <c r="X134" s="207">
        <f t="shared" si="50"/>
        <v>115562.00802225681</v>
      </c>
      <c r="Y134" s="207">
        <f>X134*INDEX(Demographics!$M$5:'Demographics'!$AP$29,MATCH($B134,Demographics!$L$5:'Demographics'!$L$29,0),MATCH(Y$114,Demographics!$M$4:'Demographics'!$AP$4,0))/10^7</f>
        <v>362714.47457945743</v>
      </c>
      <c r="Z134" s="207">
        <f t="shared" si="23"/>
        <v>364115.08722743648</v>
      </c>
      <c r="AA134" s="207">
        <f>Z134*10^7/INDEX(Demographics!$M$5:'Demographics'!$AP$29,MATCH($B134,Demographics!$L$5:'Demographics'!$L$29,0),MATCH(Y$114,Demographics!$M$4:'Demographics'!$AP$4,0))</f>
        <v>116008.2477546234</v>
      </c>
      <c r="AB134" s="207">
        <f t="shared" si="51"/>
        <v>123721.6861716272</v>
      </c>
      <c r="AC134" s="207">
        <f>AB134*INDEX(Demographics!$M$5:'Demographics'!$AP$29,MATCH($B134,Demographics!$L$5:'Demographics'!$L$29,0),MATCH(AC$114,Demographics!$M$4:'Demographics'!$AP$4,0))/10^7</f>
        <v>392049.27914065227</v>
      </c>
      <c r="AD134" s="207">
        <f t="shared" si="24"/>
        <v>393513.22367980238</v>
      </c>
      <c r="AE134" s="207">
        <f>AD134*10^7/INDEX(Demographics!$M$5:'Demographics'!$AP$29,MATCH($B134,Demographics!$L$5:'Demographics'!$L$29,0),MATCH(AC$114,Demographics!$M$4:'Demographics'!$AP$4,0))</f>
        <v>124183.67321377253</v>
      </c>
      <c r="AF134" s="207">
        <f t="shared" si="52"/>
        <v>132440.69919487208</v>
      </c>
      <c r="AG134" s="207">
        <f>AF134*INDEX(Demographics!$M$5:'Demographics'!$AP$29,MATCH($B134,Demographics!$L$5:'Demographics'!$L$29,0),MATCH(AG$114,Demographics!$M$4:'Demographics'!$AP$4,0))/10^7</f>
        <v>423677.79672439583</v>
      </c>
      <c r="AH134" s="207">
        <f t="shared" si="25"/>
        <v>425228.33304859878</v>
      </c>
      <c r="AI134" s="207">
        <f>AH134*10^7/INDEX(Demographics!$M$5:'Demographics'!$AP$29,MATCH($B134,Demographics!$L$5:'Demographics'!$L$29,0),MATCH(AG$114,Demographics!$M$4:'Demographics'!$AP$4,0))</f>
        <v>132925.39326308185</v>
      </c>
      <c r="AJ134" s="207">
        <f t="shared" si="53"/>
        <v>141763.65997976821</v>
      </c>
      <c r="AK134" s="207">
        <f>AJ134*INDEX(Demographics!$M$5:'Demographics'!$AP$29,MATCH($B134,Demographics!$L$5:'Demographics'!$L$29,0),MATCH(AK$114,Demographics!$M$4:'Demographics'!$AP$4,0))/10^7</f>
        <v>457783.21080666746</v>
      </c>
      <c r="AL134" s="207">
        <f t="shared" si="26"/>
        <v>459424.84574513574</v>
      </c>
      <c r="AM134" s="207">
        <f>AL134*10^7/INDEX(Demographics!$M$5:'Demographics'!$AP$29,MATCH($B134,Demographics!$L$5:'Demographics'!$L$29,0),MATCH(AK$114,Demographics!$M$4:'Demographics'!$AP$4,0))</f>
        <v>142272.0320033246</v>
      </c>
      <c r="AN134" s="207">
        <f t="shared" si="54"/>
        <v>151731.76076020431</v>
      </c>
      <c r="AO134" s="207">
        <f>AN134*INDEX(Demographics!$M$5:'Demographics'!$AP$29,MATCH($B134,Demographics!$L$5:'Demographics'!$L$29,0),MATCH(AO$114,Demographics!$M$4:'Demographics'!$AP$4,0))/10^7</f>
        <v>494539.3278457339</v>
      </c>
      <c r="AP134" s="207">
        <f t="shared" si="27"/>
        <v>496275.79114581709</v>
      </c>
      <c r="AQ134" s="207">
        <f>AP134*10^7/INDEX(Demographics!$M$5:'Demographics'!$AP$29,MATCH($B134,Demographics!$L$5:'Demographics'!$L$29,0),MATCH(AO$114,Demographics!$M$4:'Demographics'!$AP$4,0))</f>
        <v>152264.53261308168</v>
      </c>
      <c r="AR134" s="207">
        <f t="shared" si="55"/>
        <v>162388.66704436019</v>
      </c>
      <c r="AS134" s="207">
        <f>AR134*INDEX(Demographics!$M$5:'Demographics'!$AP$29,MATCH($B134,Demographics!$L$5:'Demographics'!$L$29,0),MATCH(AS$114,Demographics!$M$4:'Demographics'!$AP$4,0))/10^7</f>
        <v>533901.45950844744</v>
      </c>
      <c r="AT134" s="207">
        <f t="shared" si="28"/>
        <v>535687.68875526357</v>
      </c>
      <c r="AU134" s="207">
        <f>AT134*10^7/INDEX(Demographics!$M$5:'Demographics'!$AP$29,MATCH($B134,Demographics!$L$5:'Demographics'!$L$29,0),MATCH(AS$114,Demographics!$M$4:'Demographics'!$AP$4,0))</f>
        <v>162931.95716140384</v>
      </c>
      <c r="AV134" s="207">
        <f t="shared" si="56"/>
        <v>173765.37325078962</v>
      </c>
      <c r="AW134" s="207">
        <f>AV134*INDEX(Demographics!$M$5:'Demographics'!$AP$29,MATCH($B134,Demographics!$L$5:'Demographics'!$L$29,0),MATCH(AW$114,Demographics!$M$4:'Demographics'!$AP$4,0))/10^7</f>
        <v>576032.21232636762</v>
      </c>
      <c r="AX134" s="207">
        <f t="shared" si="29"/>
        <v>577881.37450073124</v>
      </c>
      <c r="AY134" s="207">
        <f>AX134*10^7/INDEX(Demographics!$M$5:'Demographics'!$AP$29,MATCH($B134,Demographics!$L$5:'Demographics'!$L$29,0),MATCH(AW$114,Demographics!$M$4:'Demographics'!$AP$4,0))</f>
        <v>174323.18989463989</v>
      </c>
      <c r="AZ134" s="207">
        <f t="shared" si="57"/>
        <v>185914.01396046043</v>
      </c>
      <c r="BA134" s="207">
        <f>AZ134*INDEX(Demographics!$M$5:'Demographics'!$AP$29,MATCH($B134,Demographics!$L$5:'Demographics'!$L$29,0),MATCH(BA$114,Demographics!$M$4:'Demographics'!$AP$4,0))/10^7</f>
        <v>621380.40886004688</v>
      </c>
      <c r="BB134" s="207">
        <f t="shared" si="30"/>
        <v>623332.91983659402</v>
      </c>
      <c r="BC134" s="207">
        <f>BB134*10^7/INDEX(Demographics!$M$5:'Demographics'!$AP$29,MATCH($B134,Demographics!$L$5:'Demographics'!$L$29,0),MATCH(BA$114,Demographics!$M$4:'Demographics'!$AP$4,0))</f>
        <v>186498.19580426475</v>
      </c>
      <c r="BD134" s="207">
        <f t="shared" si="58"/>
        <v>198898.5412629882</v>
      </c>
      <c r="BE134" s="207">
        <f>BD134*INDEX(Demographics!$M$5:'Demographics'!$AP$29,MATCH($B134,Demographics!$L$5:'Demographics'!$L$29,0),MATCH(BE$114,Demographics!$M$4:'Demographics'!$AP$4,0))/10^7</f>
        <v>670188.63478563877</v>
      </c>
      <c r="BF134" s="207">
        <f t="shared" si="31"/>
        <v>672249.76805295213</v>
      </c>
      <c r="BG134" s="207">
        <f>BF134*10^7/INDEX(Demographics!$M$5:'Demographics'!$AP$29,MATCH($B134,Demographics!$L$5:'Demographics'!$L$29,0),MATCH(BE$114,Demographics!$M$4:'Demographics'!$AP$4,0))</f>
        <v>199510.24426560383</v>
      </c>
      <c r="BH134" s="207">
        <f t="shared" si="59"/>
        <v>212775.76643743395</v>
      </c>
      <c r="BI134" s="207">
        <f>BH134*INDEX(Demographics!$M$5:'Demographics'!$AP$29,MATCH($B134,Demographics!$L$5:'Demographics'!$L$29,0),MATCH(BI$114,Demographics!$M$4:'Demographics'!$AP$4,0))/10^7</f>
        <v>722735.44585803198</v>
      </c>
      <c r="BJ134" s="207">
        <f t="shared" si="32"/>
        <v>724906.68974470894</v>
      </c>
      <c r="BK134" s="207">
        <f>BJ134*10^7/INDEX(Demographics!$M$5:'Demographics'!$AP$29,MATCH($B134,Demographics!$L$5:'Demographics'!$L$29,0),MATCH(BI$114,Demographics!$M$4:'Demographics'!$AP$4,0))</f>
        <v>213414.9880015041</v>
      </c>
      <c r="BL134" s="207">
        <f t="shared" si="60"/>
        <v>227605.04258018467</v>
      </c>
      <c r="BM134" s="207">
        <f>BL134*INDEX(Demographics!$M$5:'Demographics'!$AP$29,MATCH($B134,Demographics!$L$5:'Demographics'!$L$29,0),MATCH(BM$114,Demographics!$M$4:'Demographics'!$AP$4,0))/10^7</f>
        <v>779319.6657945523</v>
      </c>
      <c r="BN134" s="207">
        <f t="shared" si="33"/>
        <v>781605.16247468092</v>
      </c>
      <c r="BO134" s="207">
        <f>BN134*10^7/INDEX(Demographics!$M$5:'Demographics'!$AP$29,MATCH($B134,Demographics!$L$5:'Demographics'!$L$29,0),MATCH(BM$114,Demographics!$M$4:'Demographics'!$AP$4,0))</f>
        <v>228272.53576947458</v>
      </c>
      <c r="BP134" s="207">
        <f t="shared" si="61"/>
        <v>243450.47510595561</v>
      </c>
      <c r="BQ134" s="207">
        <f>BP134*INDEX(Demographics!$M$5:'Demographics'!$AP$29,MATCH($B134,Demographics!$L$5:'Demographics'!$L$29,0),MATCH(BQ$114,Demographics!$M$4:'Demographics'!$AP$4,0))/10^7</f>
        <v>840595.1732891351</v>
      </c>
      <c r="BR134" s="207">
        <f t="shared" si="34"/>
        <v>842907.24872947799</v>
      </c>
      <c r="BS134" s="207">
        <f>BR134*10^7/INDEX(Demographics!$M$5:'Demographics'!$AP$29,MATCH($B134,Demographics!$L$5:'Demographics'!$L$29,0),MATCH(BQ$114,Demographics!$M$4:'Demographics'!$AP$4,0))</f>
        <v>244120.09097137849</v>
      </c>
      <c r="BT134" s="207">
        <f t="shared" si="62"/>
        <v>260351.74108684235</v>
      </c>
      <c r="BU134" s="207">
        <f>BT134*INDEX(Demographics!$M$5:'Demographics'!$AP$29,MATCH($B134,Demographics!$L$5:'Demographics'!$L$29,0),MATCH(BU$114,Demographics!$M$4:'Demographics'!$AP$4,0))/10^7</f>
        <v>906568.8450004356</v>
      </c>
      <c r="BV134" s="207">
        <f t="shared" si="35"/>
        <v>908978.21345391299</v>
      </c>
      <c r="BW134" s="207">
        <f>BV134*10^7/INDEX(Demographics!$M$5:'Demographics'!$AP$29,MATCH($B134,Demographics!$L$5:'Demographics'!$L$29,0),MATCH(BU$114,Demographics!$M$4:'Demographics'!$AP$4,0))</f>
        <v>261043.67229012816</v>
      </c>
      <c r="BX134" s="207">
        <f t="shared" si="63"/>
        <v>278400.57862507604</v>
      </c>
      <c r="BY134" s="207">
        <f>BX134*INDEX(Demographics!$M$5:'Demographics'!$AP$29,MATCH($B134,Demographics!$L$5:'Demographics'!$L$29,0),MATCH(BY$114,Demographics!$M$4:'Demographics'!$AP$4,0))/10^7</f>
        <v>977678.660797894</v>
      </c>
      <c r="BZ134" s="207">
        <f t="shared" si="36"/>
        <v>980189.09905136807</v>
      </c>
      <c r="CA134" s="207">
        <f>BZ134*10^7/INDEX(Demographics!$M$5:'Demographics'!$AP$29,MATCH($B134,Demographics!$L$5:'Demographics'!$L$29,0),MATCH(BY$114,Demographics!$M$4:'Demographics'!$AP$4,0))</f>
        <v>279115.44281347853</v>
      </c>
      <c r="CB134" s="207">
        <f t="shared" si="64"/>
        <v>297673.94896323379</v>
      </c>
      <c r="CC134" s="207">
        <f>CB134*INDEX(Demographics!$M$5:'Demographics'!$AP$29,MATCH($B134,Demographics!$L$5:'Demographics'!$L$29,0),MATCH(CC$114,Demographics!$M$4:'Demographics'!$AP$4,0))/10^7</f>
        <v>1054324.5133320515</v>
      </c>
      <c r="CD134" s="207">
        <f t="shared" si="37"/>
        <v>1056939.5623482266</v>
      </c>
      <c r="CE134" s="207">
        <f>CD134*10^7/INDEX(Demographics!$M$5:'Demographics'!$AP$29,MATCH($B134,Demographics!$L$5:'Demographics'!$L$29,0),MATCH(CC$114,Demographics!$M$4:'Demographics'!$AP$4,0))</f>
        <v>298412.27189657534</v>
      </c>
    </row>
    <row r="135" spans="1:83" ht="13" x14ac:dyDescent="0.3">
      <c r="A135" s="2" t="str">
        <f t="shared" si="38"/>
        <v>WR</v>
      </c>
      <c r="B135" s="7" t="s">
        <v>16</v>
      </c>
      <c r="C135" s="207">
        <f t="shared" ref="C135:F135" si="99">SUMIF($A$5:$A$36,$B135,D$5:D$36)</f>
        <v>42366.66</v>
      </c>
      <c r="D135" s="207">
        <f t="shared" si="99"/>
        <v>35850.22</v>
      </c>
      <c r="E135" s="207">
        <f t="shared" si="99"/>
        <v>31568.46</v>
      </c>
      <c r="F135" s="207">
        <f t="shared" si="99"/>
        <v>40116.49</v>
      </c>
      <c r="G135" s="207">
        <f t="shared" si="40"/>
        <v>46864.807132614151</v>
      </c>
      <c r="H135" s="207">
        <f t="shared" ref="H135:J135" si="100">SUMIF($A$5:$A$36,$B135,I$5:I$36)</f>
        <v>51249.24</v>
      </c>
      <c r="I135" s="207">
        <f t="shared" si="100"/>
        <v>52652.69</v>
      </c>
      <c r="J135" s="207">
        <f t="shared" si="100"/>
        <v>53063.01</v>
      </c>
      <c r="K135" s="207">
        <f t="shared" si="42"/>
        <v>52801.845621882421</v>
      </c>
      <c r="L135" s="207">
        <f t="shared" si="43"/>
        <v>52050.405460946131</v>
      </c>
      <c r="M135" s="207">
        <f t="shared" si="44"/>
        <v>55049.511676954295</v>
      </c>
      <c r="N135" s="207">
        <f t="shared" si="45"/>
        <v>57359.945026824164</v>
      </c>
      <c r="O135" s="207">
        <f t="shared" si="46"/>
        <v>59547.246531795274</v>
      </c>
      <c r="P135" s="207">
        <f t="shared" si="47"/>
        <v>391481.05306854239</v>
      </c>
      <c r="Q135" s="207">
        <f>P135*INDEX(Demographics!$M$5:'Demographics'!$AP$29,MATCH($B135,Demographics!$L$5:'Demographics'!$L$29,0),MATCH(Q$114,Demographics!$M$4:'Demographics'!$AP$4,0))/10^7</f>
        <v>62128.043121977673</v>
      </c>
      <c r="R135" s="207">
        <f t="shared" si="48"/>
        <v>62383.198460743981</v>
      </c>
      <c r="S135" s="207">
        <f>R135*10^7/INDEX(Demographics!$M$5:'Demographics'!$AP$29,MATCH($B135,Demographics!$L$5:'Demographics'!$L$29,0),MATCH(Q$114,Demographics!$M$4:'Demographics'!$AP$4,0))</f>
        <v>393088.83718175162</v>
      </c>
      <c r="T135" s="207">
        <f t="shared" si="49"/>
        <v>408058.00732831686</v>
      </c>
      <c r="U135" s="207">
        <f>T135*INDEX(Demographics!$M$5:'Demographics'!$AP$29,MATCH($B135,Demographics!$L$5:'Demographics'!$L$29,0),MATCH(U$114,Demographics!$M$4:'Demographics'!$AP$4,0))/10^7</f>
        <v>65085.252168866544</v>
      </c>
      <c r="V135" s="207">
        <f t="shared" si="22"/>
        <v>65347.262951741381</v>
      </c>
      <c r="W135" s="207">
        <f>V135*10^7/INDEX(Demographics!$M$5:'Demographics'!$AP$29,MATCH($B135,Demographics!$L$5:'Demographics'!$L$29,0),MATCH(U$114,Demographics!$M$4:'Demographics'!$AP$4,0))</f>
        <v>409700.708161388</v>
      </c>
      <c r="X135" s="207">
        <f t="shared" si="50"/>
        <v>425302.47302860155</v>
      </c>
      <c r="Y135" s="207">
        <f>X135*INDEX(Demographics!$M$5:'Demographics'!$AP$29,MATCH($B135,Demographics!$L$5:'Demographics'!$L$29,0),MATCH(Y$114,Demographics!$M$4:'Demographics'!$AP$4,0))/10^7</f>
        <v>68175.986426484829</v>
      </c>
      <c r="Z135" s="207">
        <f t="shared" si="23"/>
        <v>68439.246250863478</v>
      </c>
      <c r="AA135" s="207">
        <f>Z135*10^7/INDEX(Demographics!$M$5:'Demographics'!$AP$29,MATCH($B135,Demographics!$L$5:'Demographics'!$L$29,0),MATCH(Y$114,Demographics!$M$4:'Demographics'!$AP$4,0))</f>
        <v>426944.76762859314</v>
      </c>
      <c r="AB135" s="207">
        <f t="shared" si="51"/>
        <v>443203.20151249191</v>
      </c>
      <c r="AC135" s="207">
        <f>AB135*INDEX(Demographics!$M$5:'Demographics'!$AP$29,MATCH($B135,Demographics!$L$5:'Demographics'!$L$29,0),MATCH(AC$114,Demographics!$M$4:'Demographics'!$AP$4,0))/10^7</f>
        <v>71355.715443511188</v>
      </c>
      <c r="AD135" s="207">
        <f t="shared" si="24"/>
        <v>71622.163605817841</v>
      </c>
      <c r="AE135" s="207">
        <f>AD135*10^7/INDEX(Demographics!$M$5:'Demographics'!$AP$29,MATCH($B135,Demographics!$L$5:'Demographics'!$L$29,0),MATCH(AC$114,Demographics!$M$4:'Demographics'!$AP$4,0))</f>
        <v>444858.15904234687</v>
      </c>
      <c r="AF135" s="207">
        <f t="shared" si="52"/>
        <v>461798.75069469563</v>
      </c>
      <c r="AG135" s="207">
        <f>AF135*INDEX(Demographics!$M$5:'Demographics'!$AP$29,MATCH($B135,Demographics!$L$5:'Demographics'!$L$29,0),MATCH(AG$114,Demographics!$M$4:'Demographics'!$AP$4,0))/10^7</f>
        <v>74672.857987332289</v>
      </c>
      <c r="AH135" s="207">
        <f t="shared" si="25"/>
        <v>74946.138720088566</v>
      </c>
      <c r="AI135" s="207">
        <f>AH135*10^7/INDEX(Demographics!$M$5:'Demographics'!$AP$29,MATCH($B135,Demographics!$L$5:'Demographics'!$L$29,0),MATCH(AG$114,Demographics!$M$4:'Demographics'!$AP$4,0))</f>
        <v>463488.79851631762</v>
      </c>
      <c r="AJ135" s="207">
        <f t="shared" si="53"/>
        <v>481138.8613768153</v>
      </c>
      <c r="AK135" s="207">
        <f>AJ135*INDEX(Demographics!$M$5:'Demographics'!$AP$29,MATCH($B135,Demographics!$L$5:'Demographics'!$L$29,0),MATCH(AK$114,Demographics!$M$4:'Demographics'!$AP$4,0))/10^7</f>
        <v>78136.951087594804</v>
      </c>
      <c r="AL135" s="207">
        <f t="shared" si="26"/>
        <v>78417.154349450459</v>
      </c>
      <c r="AM135" s="207">
        <f>AL135*10^7/INDEX(Demographics!$M$5:'Demographics'!$AP$29,MATCH($B135,Demographics!$L$5:'Demographics'!$L$29,0),MATCH(AK$114,Demographics!$M$4:'Demographics'!$AP$4,0))</f>
        <v>482864.25092026149</v>
      </c>
      <c r="AN135" s="207">
        <f t="shared" si="54"/>
        <v>501252.14812319609</v>
      </c>
      <c r="AO135" s="207">
        <f>AN135*INDEX(Demographics!$M$5:'Demographics'!$AP$29,MATCH($B135,Demographics!$L$5:'Demographics'!$L$29,0),MATCH(AO$114,Demographics!$M$4:'Demographics'!$AP$4,0))/10^7</f>
        <v>81754.22535889328</v>
      </c>
      <c r="AP135" s="207">
        <f t="shared" si="27"/>
        <v>82041.286880533749</v>
      </c>
      <c r="AQ135" s="207">
        <f>AP135*10^7/INDEX(Demographics!$M$5:'Demographics'!$AP$29,MATCH($B135,Demographics!$L$5:'Demographics'!$L$29,0),MATCH(AO$114,Demographics!$M$4:'Demographics'!$AP$4,0))</f>
        <v>503012.18197752145</v>
      </c>
      <c r="AR135" s="207">
        <f t="shared" si="55"/>
        <v>522167.33019236394</v>
      </c>
      <c r="AS135" s="207">
        <f>AR135*INDEX(Demographics!$M$5:'Demographics'!$AP$29,MATCH($B135,Demographics!$L$5:'Demographics'!$L$29,0),MATCH(AS$114,Demographics!$M$4:'Demographics'!$AP$4,0))/10^7</f>
        <v>85478.791952489977</v>
      </c>
      <c r="AT135" s="207">
        <f t="shared" si="28"/>
        <v>85764.771163538811</v>
      </c>
      <c r="AU135" s="207">
        <f>AT135*10^7/INDEX(Demographics!$M$5:'Demographics'!$AP$29,MATCH($B135,Demographics!$L$5:'Demographics'!$L$29,0),MATCH(AS$114,Demographics!$M$4:'Demographics'!$AP$4,0))</f>
        <v>523914.30154880148</v>
      </c>
      <c r="AV135" s="207">
        <f t="shared" si="56"/>
        <v>543865.42094036215</v>
      </c>
      <c r="AW135" s="207">
        <f>AV135*INDEX(Demographics!$M$5:'Demographics'!$AP$29,MATCH($B135,Demographics!$L$5:'Demographics'!$L$29,0),MATCH(AW$114,Demographics!$M$4:'Demographics'!$AP$4,0))/10^7</f>
        <v>89357.088660501497</v>
      </c>
      <c r="AX135" s="207">
        <f t="shared" si="29"/>
        <v>89643.9402372474</v>
      </c>
      <c r="AY135" s="207">
        <f>AX135*10^7/INDEX(Demographics!$M$5:'Demographics'!$AP$29,MATCH($B135,Demographics!$L$5:'Demographics'!$L$29,0),MATCH(AW$114,Demographics!$M$4:'Demographics'!$AP$4,0))</f>
        <v>545611.32219870598</v>
      </c>
      <c r="AZ135" s="207">
        <f t="shared" si="57"/>
        <v>566388.68330221786</v>
      </c>
      <c r="BA135" s="207">
        <f>AZ135*INDEX(Demographics!$M$5:'Demographics'!$AP$29,MATCH($B135,Demographics!$L$5:'Demographics'!$L$29,0),MATCH(BA$114,Demographics!$M$4:'Demographics'!$AP$4,0))/10^7</f>
        <v>93397.493876535736</v>
      </c>
      <c r="BB135" s="207">
        <f t="shared" si="30"/>
        <v>93690.968903066561</v>
      </c>
      <c r="BC135" s="207">
        <f>BB135*10^7/INDEX(Demographics!$M$5:'Demographics'!$AP$29,MATCH($B135,Demographics!$L$5:'Demographics'!$L$29,0),MATCH(BA$114,Demographics!$M$4:'Demographics'!$AP$4,0))</f>
        <v>568168.39844188339</v>
      </c>
      <c r="BD135" s="207">
        <f t="shared" si="58"/>
        <v>589804.75293405016</v>
      </c>
      <c r="BE135" s="207">
        <f>BD135*INDEX(Demographics!$M$5:'Demographics'!$AP$29,MATCH($B135,Demographics!$L$5:'Demographics'!$L$29,0),MATCH(BE$114,Demographics!$M$4:'Demographics'!$AP$4,0))/10^7</f>
        <v>97553.706135291897</v>
      </c>
      <c r="BF135" s="207">
        <f t="shared" si="31"/>
        <v>97853.727918158256</v>
      </c>
      <c r="BG135" s="207">
        <f>BF135*10^7/INDEX(Demographics!$M$5:'Demographics'!$AP$29,MATCH($B135,Demographics!$L$5:'Demographics'!$L$29,0),MATCH(BE$114,Demographics!$M$4:'Demographics'!$AP$4,0))</f>
        <v>591618.66939636192</v>
      </c>
      <c r="BH135" s="207">
        <f t="shared" si="59"/>
        <v>614148.03092077456</v>
      </c>
      <c r="BI135" s="207">
        <f>BH135*INDEX(Demographics!$M$5:'Demographics'!$AP$29,MATCH($B135,Demographics!$L$5:'Demographics'!$L$29,0),MATCH(BI$114,Demographics!$M$4:'Demographics'!$AP$4,0))/10^7</f>
        <v>101948.57313284857</v>
      </c>
      <c r="BJ135" s="207">
        <f t="shared" si="32"/>
        <v>102254.84732686896</v>
      </c>
      <c r="BK135" s="207">
        <f>BJ135*10^7/INDEX(Demographics!$M$5:'Demographics'!$AP$29,MATCH($B135,Demographics!$L$5:'Demographics'!$L$29,0),MATCH(BI$114,Demographics!$M$4:'Demographics'!$AP$4,0))</f>
        <v>615993.05618595763</v>
      </c>
      <c r="BL135" s="207">
        <f t="shared" si="60"/>
        <v>639450.6158899155</v>
      </c>
      <c r="BM135" s="207">
        <f>BL135*INDEX(Demographics!$M$5:'Demographics'!$AP$29,MATCH($B135,Demographics!$L$5:'Demographics'!$L$29,0),MATCH(BM$114,Demographics!$M$4:'Demographics'!$AP$4,0))/10^7</f>
        <v>106532.47260725993</v>
      </c>
      <c r="BN135" s="207">
        <f t="shared" si="33"/>
        <v>106844.89846170254</v>
      </c>
      <c r="BO135" s="207">
        <f>BN135*10^7/INDEX(Demographics!$M$5:'Demographics'!$AP$29,MATCH($B135,Demographics!$L$5:'Demographics'!$L$29,0),MATCH(BM$114,Demographics!$M$4:'Demographics'!$AP$4,0))</f>
        <v>641325.92113867064</v>
      </c>
      <c r="BP135" s="207">
        <f t="shared" si="61"/>
        <v>665748.17871727655</v>
      </c>
      <c r="BQ135" s="207">
        <f>BP135*INDEX(Demographics!$M$5:'Demographics'!$AP$29,MATCH($B135,Demographics!$L$5:'Demographics'!$L$29,0),MATCH(BQ$114,Demographics!$M$4:'Demographics'!$AP$4,0))/10^7</f>
        <v>111547.70513970862</v>
      </c>
      <c r="BR135" s="207">
        <f t="shared" si="34"/>
        <v>111854.51954654249</v>
      </c>
      <c r="BS135" s="207">
        <f>BR135*10^7/INDEX(Demographics!$M$5:'Demographics'!$AP$29,MATCH($B135,Demographics!$L$5:'Demographics'!$L$29,0),MATCH(BQ$114,Demographics!$M$4:'Demographics'!$AP$4,0))</f>
        <v>667579.33366840752</v>
      </c>
      <c r="BT135" s="207">
        <f t="shared" si="62"/>
        <v>693001.34438654082</v>
      </c>
      <c r="BU135" s="207">
        <f>BT135*INDEX(Demographics!$M$5:'Demographics'!$AP$29,MATCH($B135,Demographics!$L$5:'Demographics'!$L$29,0),MATCH(BU$114,Demographics!$M$4:'Demographics'!$AP$4,0))/10^7</f>
        <v>116839.54156262972</v>
      </c>
      <c r="BV135" s="207">
        <f t="shared" si="35"/>
        <v>117150.06349056959</v>
      </c>
      <c r="BW135" s="207">
        <f>BV135*10^7/INDEX(Demographics!$M$5:'Demographics'!$AP$29,MATCH($B135,Demographics!$L$5:'Demographics'!$L$29,0),MATCH(BU$114,Demographics!$M$4:'Demographics'!$AP$4,0))</f>
        <v>694843.11910292378</v>
      </c>
      <c r="BX135" s="207">
        <f t="shared" si="63"/>
        <v>721303.35885328986</v>
      </c>
      <c r="BY135" s="207">
        <f>BX135*INDEX(Demographics!$M$5:'Demographics'!$AP$29,MATCH($B135,Demographics!$L$5:'Demographics'!$L$29,0),MATCH(BY$114,Demographics!$M$4:'Demographics'!$AP$4,0))/10^7</f>
        <v>122432.01248235264</v>
      </c>
      <c r="BZ135" s="207">
        <f t="shared" si="36"/>
        <v>122746.38776731046</v>
      </c>
      <c r="CA135" s="207">
        <f>BZ135*10^7/INDEX(Demographics!$M$5:'Demographics'!$AP$29,MATCH($B135,Demographics!$L$5:'Demographics'!$L$29,0),MATCH(BY$114,Demographics!$M$4:'Demographics'!$AP$4,0))</f>
        <v>723155.48840979137</v>
      </c>
      <c r="CB135" s="207">
        <f t="shared" si="64"/>
        <v>750693.8881924937</v>
      </c>
      <c r="CC135" s="207">
        <f>CB135*INDEX(Demographics!$M$5:'Demographics'!$AP$29,MATCH($B135,Demographics!$L$5:'Demographics'!$L$29,0),MATCH(CC$114,Demographics!$M$4:'Demographics'!$AP$4,0))/10^7</f>
        <v>128340.87920705329</v>
      </c>
      <c r="CD135" s="207">
        <f t="shared" si="37"/>
        <v>128659.20405453765</v>
      </c>
      <c r="CE135" s="207">
        <f>CD135*10^7/INDEX(Demographics!$M$5:'Demographics'!$AP$29,MATCH($B135,Demographics!$L$5:'Demographics'!$L$29,0),MATCH(CC$114,Demographics!$M$4:'Demographics'!$AP$4,0))</f>
        <v>752555.83988662832</v>
      </c>
    </row>
    <row r="136" spans="1:83" ht="13" x14ac:dyDescent="0.3">
      <c r="A136" s="2" t="str">
        <f t="shared" si="38"/>
        <v>WR</v>
      </c>
      <c r="B136" s="7" t="s">
        <v>9</v>
      </c>
      <c r="C136" s="207">
        <f t="shared" ref="C136:F136" si="101">SUMIF($A$5:$A$36,$B136,D$5:D$36)</f>
        <v>615606.06999999995</v>
      </c>
      <c r="D136" s="207">
        <f t="shared" si="101"/>
        <v>682650.21</v>
      </c>
      <c r="E136" s="207">
        <f t="shared" si="101"/>
        <v>734283.87</v>
      </c>
      <c r="F136" s="207">
        <f t="shared" si="101"/>
        <v>811427.64</v>
      </c>
      <c r="G136" s="207">
        <f t="shared" si="40"/>
        <v>909484.99650273693</v>
      </c>
      <c r="H136" s="207">
        <f t="shared" ref="H136:J136" si="102">SUMIF($A$5:$A$36,$B136,I$5:I$36)</f>
        <v>981341.96</v>
      </c>
      <c r="I136" s="207">
        <f t="shared" si="102"/>
        <v>1086569.73</v>
      </c>
      <c r="J136" s="207">
        <f t="shared" si="102"/>
        <v>1183019.75</v>
      </c>
      <c r="K136" s="207">
        <f t="shared" si="42"/>
        <v>1261841.7075340566</v>
      </c>
      <c r="L136" s="207">
        <f t="shared" si="43"/>
        <v>1200227.7319738143</v>
      </c>
      <c r="M136" s="207">
        <f t="shared" si="44"/>
        <v>1333196.7036047084</v>
      </c>
      <c r="N136" s="207">
        <f t="shared" si="45"/>
        <v>1442175.6589373327</v>
      </c>
      <c r="O136" s="207">
        <f t="shared" si="46"/>
        <v>1542743.7797887824</v>
      </c>
      <c r="P136" s="207">
        <f t="shared" si="47"/>
        <v>220696.37882256845</v>
      </c>
      <c r="Q136" s="207">
        <f>P136*INDEX(Demographics!$M$5:'Demographics'!$AP$29,MATCH($B136,Demographics!$L$5:'Demographics'!$L$29,0),MATCH(Q$114,Demographics!$M$4:'Demographics'!$AP$4,0))/10^7</f>
        <v>1639266.4929803917</v>
      </c>
      <c r="R136" s="207">
        <f t="shared" si="48"/>
        <v>1645998.8408272967</v>
      </c>
      <c r="S136" s="207">
        <f>R136*10^7/INDEX(Demographics!$M$5:'Demographics'!$AP$29,MATCH($B136,Demographics!$L$5:'Demographics'!$L$29,0),MATCH(Q$114,Demographics!$M$4:'Demographics'!$AP$4,0))</f>
        <v>221602.7627431502</v>
      </c>
      <c r="T136" s="207">
        <f t="shared" si="49"/>
        <v>232452.68568318174</v>
      </c>
      <c r="U136" s="207">
        <f>T136*INDEX(Demographics!$M$5:'Demographics'!$AP$29,MATCH($B136,Demographics!$L$5:'Demographics'!$L$29,0),MATCH(U$114,Demographics!$M$4:'Demographics'!$AP$4,0))/10^7</f>
        <v>1748764.7996631446</v>
      </c>
      <c r="V136" s="207">
        <f t="shared" si="22"/>
        <v>1755804.7237466357</v>
      </c>
      <c r="W136" s="207">
        <f>V136*10^7/INDEX(Demographics!$M$5:'Demographics'!$AP$29,MATCH($B136,Demographics!$L$5:'Demographics'!$L$29,0),MATCH(U$114,Demographics!$M$4:'Demographics'!$AP$4,0))</f>
        <v>233388.46004262017</v>
      </c>
      <c r="X136" s="207">
        <f t="shared" si="50"/>
        <v>244815.4241075496</v>
      </c>
      <c r="Y136" s="207">
        <f>X136*INDEX(Demographics!$M$5:'Demographics'!$AP$29,MATCH($B136,Demographics!$L$5:'Demographics'!$L$29,0),MATCH(Y$114,Demographics!$M$4:'Demographics'!$AP$4,0))/10^7</f>
        <v>1864685.6407999732</v>
      </c>
      <c r="Z136" s="207">
        <f t="shared" si="23"/>
        <v>1871886.0766139491</v>
      </c>
      <c r="AA136" s="207">
        <f>Z136*10^7/INDEX(Demographics!$M$5:'Demographics'!$AP$29,MATCH($B136,Demographics!$L$5:'Demographics'!$L$29,0),MATCH(Y$114,Demographics!$M$4:'Demographics'!$AP$4,0))</f>
        <v>245760.77259363624</v>
      </c>
      <c r="AB136" s="207">
        <f t="shared" si="51"/>
        <v>257793.49913240314</v>
      </c>
      <c r="AC136" s="207">
        <f>AB136*INDEX(Demographics!$M$5:'Demographics'!$AP$29,MATCH($B136,Demographics!$L$5:'Demographics'!$L$29,0),MATCH(AC$114,Demographics!$M$4:'Demographics'!$AP$4,0))/10^7</f>
        <v>1987330.0848116956</v>
      </c>
      <c r="AD136" s="207">
        <f t="shared" si="24"/>
        <v>1994750.940249884</v>
      </c>
      <c r="AE136" s="207">
        <f>AD136*10^7/INDEX(Demographics!$M$5:'Demographics'!$AP$29,MATCH($B136,Demographics!$L$5:'Demographics'!$L$29,0),MATCH(AC$114,Demographics!$M$4:'Demographics'!$AP$4,0))</f>
        <v>258756.12144894071</v>
      </c>
      <c r="AF136" s="207">
        <f t="shared" si="52"/>
        <v>271425.11502659065</v>
      </c>
      <c r="AG136" s="207">
        <f>AF136*INDEX(Demographics!$M$5:'Demographics'!$AP$29,MATCH($B136,Demographics!$L$5:'Demographics'!$L$29,0),MATCH(AG$114,Demographics!$M$4:'Demographics'!$AP$4,0))/10^7</f>
        <v>2117468.7498569419</v>
      </c>
      <c r="AH136" s="207">
        <f t="shared" si="25"/>
        <v>2125218.0636926005</v>
      </c>
      <c r="AI136" s="207">
        <f>AH136*10^7/INDEX(Demographics!$M$5:'Demographics'!$AP$29,MATCH($B136,Demographics!$L$5:'Demographics'!$L$29,0),MATCH(AG$114,Demographics!$M$4:'Demographics'!$AP$4,0))</f>
        <v>272418.45124435675</v>
      </c>
      <c r="AJ136" s="207">
        <f t="shared" si="53"/>
        <v>285756.36800521344</v>
      </c>
      <c r="AK136" s="207">
        <f>AJ136*INDEX(Demographics!$M$5:'Demographics'!$AP$29,MATCH($B136,Demographics!$L$5:'Demographics'!$L$29,0),MATCH(AK$114,Demographics!$M$4:'Demographics'!$AP$4,0))/10^7</f>
        <v>2255703.6177595537</v>
      </c>
      <c r="AL136" s="207">
        <f t="shared" si="26"/>
        <v>2263792.6908892086</v>
      </c>
      <c r="AM136" s="207">
        <f>AL136*10^7/INDEX(Demographics!$M$5:'Demographics'!$AP$29,MATCH($B136,Demographics!$L$5:'Demographics'!$L$29,0),MATCH(AK$114,Demographics!$M$4:'Demographics'!$AP$4,0))</f>
        <v>286781.10553715681</v>
      </c>
      <c r="AN136" s="207">
        <f t="shared" si="54"/>
        <v>300822.23416397662</v>
      </c>
      <c r="AO136" s="207">
        <f>AN136*INDEX(Demographics!$M$5:'Demographics'!$AP$29,MATCH($B136,Demographics!$L$5:'Demographics'!$L$29,0),MATCH(AO$114,Demographics!$M$4:'Demographics'!$AP$4,0))/10^7</f>
        <v>2402396.4442569334</v>
      </c>
      <c r="AP136" s="207">
        <f t="shared" si="27"/>
        <v>2410831.9174798108</v>
      </c>
      <c r="AQ136" s="207">
        <f>AP136*10^7/INDEX(Demographics!$M$5:'Demographics'!$AP$29,MATCH($B136,Demographics!$L$5:'Demographics'!$L$29,0),MATCH(AO$114,Demographics!$M$4:'Demographics'!$AP$4,0))</f>
        <v>301878.50358495524</v>
      </c>
      <c r="AR136" s="207">
        <f t="shared" si="55"/>
        <v>316658.81796643755</v>
      </c>
      <c r="AS136" s="207">
        <f>AR136*INDEX(Demographics!$M$5:'Demographics'!$AP$29,MATCH($B136,Demographics!$L$5:'Demographics'!$L$29,0),MATCH(AS$114,Demographics!$M$4:'Demographics'!$AP$4,0))/10^7</f>
        <v>2558571.5832870188</v>
      </c>
      <c r="AT136" s="207">
        <f t="shared" si="28"/>
        <v>2567131.581224368</v>
      </c>
      <c r="AU136" s="207">
        <f>AT136*10^7/INDEX(Demographics!$M$5:'Demographics'!$AP$29,MATCH($B136,Demographics!$L$5:'Demographics'!$L$29,0),MATCH(AS$114,Demographics!$M$4:'Demographics'!$AP$4,0))</f>
        <v>317718.23676337179</v>
      </c>
      <c r="AV136" s="207">
        <f t="shared" si="56"/>
        <v>333274.08247058798</v>
      </c>
      <c r="AW136" s="207">
        <f>AV136*INDEX(Demographics!$M$5:'Demographics'!$AP$29,MATCH($B136,Demographics!$L$5:'Demographics'!$L$29,0),MATCH(AW$114,Demographics!$M$4:'Demographics'!$AP$4,0))/10^7</f>
        <v>2724415.6419723155</v>
      </c>
      <c r="AX136" s="207">
        <f t="shared" si="29"/>
        <v>2733161.4833412101</v>
      </c>
      <c r="AY136" s="207">
        <f>AX136*10^7/INDEX(Demographics!$M$5:'Demographics'!$AP$29,MATCH($B136,Demographics!$L$5:'Demographics'!$L$29,0),MATCH(AW$114,Demographics!$M$4:'Demographics'!$AP$4,0))</f>
        <v>334343.94942214515</v>
      </c>
      <c r="AZ136" s="207">
        <f t="shared" si="57"/>
        <v>350713.808903097</v>
      </c>
      <c r="BA136" s="207">
        <f>AZ136*INDEX(Demographics!$M$5:'Demographics'!$AP$29,MATCH($B136,Demographics!$L$5:'Demographics'!$L$29,0),MATCH(BA$114,Demographics!$M$4:'Demographics'!$AP$4,0))/10^7</f>
        <v>2900262.9141050507</v>
      </c>
      <c r="BB136" s="207">
        <f t="shared" si="30"/>
        <v>2909376.1643683659</v>
      </c>
      <c r="BC136" s="207">
        <f>BB136*10^7/INDEX(Demographics!$M$5:'Demographics'!$AP$29,MATCH($B136,Demographics!$L$5:'Demographics'!$L$29,0),MATCH(BA$114,Demographics!$M$4:'Demographics'!$AP$4,0))</f>
        <v>351815.82717040315</v>
      </c>
      <c r="BD136" s="207">
        <f t="shared" si="58"/>
        <v>369041.12962886866</v>
      </c>
      <c r="BE136" s="207">
        <f>BD136*INDEX(Demographics!$M$5:'Demographics'!$AP$29,MATCH($B136,Demographics!$L$5:'Demographics'!$L$29,0),MATCH(BE$114,Demographics!$M$4:'Demographics'!$AP$4,0))/10^7</f>
        <v>3086807.6246677088</v>
      </c>
      <c r="BF136" s="207">
        <f t="shared" si="31"/>
        <v>3096300.9546867027</v>
      </c>
      <c r="BG136" s="207">
        <f>BF136*10^7/INDEX(Demographics!$M$5:'Demographics'!$AP$29,MATCH($B136,Demographics!$L$5:'Demographics'!$L$29,0),MATCH(BE$114,Demographics!$M$4:'Demographics'!$AP$4,0))</f>
        <v>370176.09806880384</v>
      </c>
      <c r="BH136" s="207">
        <f t="shared" si="59"/>
        <v>388300.34024236957</v>
      </c>
      <c r="BI136" s="207">
        <f>BH136*INDEX(Demographics!$M$5:'Demographics'!$AP$29,MATCH($B136,Demographics!$L$5:'Demographics'!$L$29,0),MATCH(BI$114,Demographics!$M$4:'Demographics'!$AP$4,0))/10^7</f>
        <v>3284710.2381782527</v>
      </c>
      <c r="BJ136" s="207">
        <f t="shared" si="32"/>
        <v>3294578.1740391855</v>
      </c>
      <c r="BK136" s="207">
        <f>BJ136*10^7/INDEX(Demographics!$M$5:'Demographics'!$AP$29,MATCH($B136,Demographics!$L$5:'Demographics'!$L$29,0),MATCH(BI$114,Demographics!$M$4:'Demographics'!$AP$4,0))</f>
        <v>389466.873231415</v>
      </c>
      <c r="BL136" s="207">
        <f t="shared" si="60"/>
        <v>408535.61366563826</v>
      </c>
      <c r="BM136" s="207">
        <f>BL136*INDEX(Demographics!$M$5:'Demographics'!$AP$29,MATCH($B136,Demographics!$L$5:'Demographics'!$L$29,0),MATCH(BM$114,Demographics!$M$4:'Demographics'!$AP$4,0))/10^7</f>
        <v>3494654.4928572364</v>
      </c>
      <c r="BN136" s="207">
        <f t="shared" si="33"/>
        <v>3504903.2028438873</v>
      </c>
      <c r="BO136" s="207">
        <f>BN136*10^7/INDEX(Demographics!$M$5:'Demographics'!$AP$29,MATCH($B136,Demographics!$L$5:'Demographics'!$L$29,0),MATCH(BM$114,Demographics!$M$4:'Demographics'!$AP$4,0))</f>
        <v>409733.71866635734</v>
      </c>
      <c r="BP136" s="207">
        <f t="shared" si="61"/>
        <v>429794.74687030265</v>
      </c>
      <c r="BQ136" s="207">
        <f>BP136*INDEX(Demographics!$M$5:'Demographics'!$AP$29,MATCH($B136,Demographics!$L$5:'Demographics'!$L$29,0),MATCH(BQ$114,Demographics!$M$4:'Demographics'!$AP$4,0))/10^7</f>
        <v>3720577.0651836209</v>
      </c>
      <c r="BR136" s="207">
        <f t="shared" si="34"/>
        <v>3730810.5939138117</v>
      </c>
      <c r="BS136" s="207">
        <f>BR136*10^7/INDEX(Demographics!$M$5:'Demographics'!$AP$29,MATCH($B136,Demographics!$L$5:'Demographics'!$L$29,0),MATCH(BQ$114,Demographics!$M$4:'Demographics'!$AP$4,0))</f>
        <v>430976.90673774382</v>
      </c>
      <c r="BT136" s="207">
        <f t="shared" si="62"/>
        <v>452078.02555573214</v>
      </c>
      <c r="BU136" s="207">
        <f>BT136*INDEX(Demographics!$M$5:'Demographics'!$AP$29,MATCH($B136,Demographics!$L$5:'Demographics'!$L$29,0),MATCH(BU$114,Demographics!$M$4:'Demographics'!$AP$4,0))/10^7</f>
        <v>3960906.8016525703</v>
      </c>
      <c r="BV136" s="207">
        <f t="shared" si="35"/>
        <v>3971433.618173671</v>
      </c>
      <c r="BW136" s="207">
        <f>BV136*10^7/INDEX(Demographics!$M$5:'Demographics'!$AP$29,MATCH($B136,Demographics!$L$5:'Demographics'!$L$29,0),MATCH(BU$114,Demographics!$M$4:'Demographics'!$AP$4,0))</f>
        <v>453279.50356734835</v>
      </c>
      <c r="BX136" s="207">
        <f t="shared" si="63"/>
        <v>475472.5828553614</v>
      </c>
      <c r="BY136" s="207">
        <f>BX136*INDEX(Demographics!$M$5:'Demographics'!$AP$29,MATCH($B136,Demographics!$L$5:'Demographics'!$L$29,0),MATCH(BY$114,Demographics!$M$4:'Demographics'!$AP$4,0))/10^7</f>
        <v>4216923.0217919024</v>
      </c>
      <c r="BZ136" s="207">
        <f t="shared" si="36"/>
        <v>4227751.0425827242</v>
      </c>
      <c r="CA136" s="207">
        <f>BZ136*10^7/INDEX(Demographics!$M$5:'Demographics'!$AP$29,MATCH($B136,Demographics!$L$5:'Demographics'!$L$29,0),MATCH(BY$114,Demographics!$M$4:'Demographics'!$AP$4,0))</f>
        <v>476693.47946315294</v>
      </c>
      <c r="CB136" s="207">
        <f t="shared" si="64"/>
        <v>500032.93360247451</v>
      </c>
      <c r="CC136" s="207">
        <f>CB136*INDEX(Demographics!$M$5:'Demographics'!$AP$29,MATCH($B136,Demographics!$L$5:'Demographics'!$L$29,0),MATCH(CC$114,Demographics!$M$4:'Demographics'!$AP$4,0))/10^7</f>
        <v>4489670.702583218</v>
      </c>
      <c r="CD136" s="207">
        <f t="shared" si="37"/>
        <v>4500806.4665773939</v>
      </c>
      <c r="CE136" s="207">
        <f>CD136*10^7/INDEX(Demographics!$M$5:'Demographics'!$AP$29,MATCH($B136,Demographics!$L$5:'Demographics'!$L$29,0),MATCH(CC$114,Demographics!$M$4:'Demographics'!$AP$4,0))</f>
        <v>501273.16904662608</v>
      </c>
    </row>
    <row r="137" spans="1:83" ht="13" x14ac:dyDescent="0.3">
      <c r="A137" s="2" t="str">
        <f t="shared" si="38"/>
        <v>WR</v>
      </c>
      <c r="B137" s="7" t="s">
        <v>6</v>
      </c>
      <c r="C137" s="207">
        <f t="shared" ref="C137:F137" si="103">SUMIF($A$5:$A$36,$B137,D$5:D$36)</f>
        <v>315561.59000000003</v>
      </c>
      <c r="D137" s="207">
        <f t="shared" si="103"/>
        <v>351682.62</v>
      </c>
      <c r="E137" s="207">
        <f t="shared" si="103"/>
        <v>365133.94</v>
      </c>
      <c r="F137" s="207">
        <f t="shared" si="103"/>
        <v>383944.48</v>
      </c>
      <c r="G137" s="207">
        <f t="shared" si="40"/>
        <v>425767.05434944073</v>
      </c>
      <c r="H137" s="207">
        <f t="shared" ref="H137:J137" si="104">SUMIF($A$5:$A$36,$B137,I$5:I$36)</f>
        <v>470669.16</v>
      </c>
      <c r="I137" s="207">
        <f t="shared" si="104"/>
        <v>497101.65</v>
      </c>
      <c r="J137" s="207">
        <f t="shared" si="104"/>
        <v>543234.89</v>
      </c>
      <c r="K137" s="207">
        <f t="shared" si="42"/>
        <v>572326.76284876908</v>
      </c>
      <c r="L137" s="207">
        <f t="shared" si="43"/>
        <v>544538.14088899712</v>
      </c>
      <c r="M137" s="207">
        <f t="shared" si="44"/>
        <v>596299.27852827555</v>
      </c>
      <c r="N137" s="207">
        <f t="shared" si="45"/>
        <v>638923.68867937918</v>
      </c>
      <c r="O137" s="207">
        <f t="shared" si="46"/>
        <v>677296.39059486764</v>
      </c>
      <c r="P137" s="207">
        <f t="shared" si="47"/>
        <v>82855.026343405625</v>
      </c>
      <c r="Q137" s="207">
        <f>P137*INDEX(Demographics!$M$5:'Demographics'!$AP$29,MATCH($B137,Demographics!$L$5:'Demographics'!$L$29,0),MATCH(Q$114,Demographics!$M$4:'Demographics'!$AP$4,0))/10^7</f>
        <v>730880.75838044973</v>
      </c>
      <c r="R137" s="207">
        <f t="shared" si="48"/>
        <v>733882.4323127222</v>
      </c>
      <c r="S137" s="207">
        <f>R137*10^7/INDEX(Demographics!$M$5:'Demographics'!$AP$29,MATCH($B137,Demographics!$L$5:'Demographics'!$L$29,0),MATCH(Q$114,Demographics!$M$4:'Demographics'!$AP$4,0))</f>
        <v>83195.30588953002</v>
      </c>
      <c r="T137" s="207">
        <f t="shared" si="49"/>
        <v>88726.997652688369</v>
      </c>
      <c r="U137" s="207">
        <f>T137*INDEX(Demographics!$M$5:'Demographics'!$AP$29,MATCH($B137,Demographics!$L$5:'Demographics'!$L$29,0),MATCH(U$114,Demographics!$M$4:'Demographics'!$AP$4,0))/10^7</f>
        <v>791826.34515188681</v>
      </c>
      <c r="V137" s="207">
        <f t="shared" si="22"/>
        <v>795013.96498403989</v>
      </c>
      <c r="W137" s="207">
        <f>V137*10^7/INDEX(Demographics!$M$5:'Demographics'!$AP$29,MATCH($B137,Demographics!$L$5:'Demographics'!$L$29,0),MATCH(U$114,Demographics!$M$4:'Demographics'!$AP$4,0))</f>
        <v>89084.181950857746</v>
      </c>
      <c r="X137" s="207">
        <f t="shared" si="50"/>
        <v>95007.427622670046</v>
      </c>
      <c r="Y137" s="207">
        <f>X137*INDEX(Demographics!$M$5:'Demographics'!$AP$29,MATCH($B137,Demographics!$L$5:'Demographics'!$L$29,0),MATCH(Y$114,Demographics!$M$4:'Demographics'!$AP$4,0))/10^7</f>
        <v>856814.98527228751</v>
      </c>
      <c r="Z137" s="207">
        <f t="shared" si="23"/>
        <v>860123.55437954958</v>
      </c>
      <c r="AA137" s="207">
        <f>Z137*10^7/INDEX(Demographics!$M$5:'Demographics'!$AP$29,MATCH($B137,Demographics!$L$5:'Demographics'!$L$29,0),MATCH(Y$114,Demographics!$M$4:'Demographics'!$AP$4,0))</f>
        <v>95374.296369594347</v>
      </c>
      <c r="AB137" s="207">
        <f t="shared" si="51"/>
        <v>101715.77446146231</v>
      </c>
      <c r="AC137" s="207">
        <f>AB137*INDEX(Demographics!$M$5:'Demographics'!$AP$29,MATCH($B137,Demographics!$L$5:'Demographics'!$L$29,0),MATCH(AC$114,Demographics!$M$4:'Demographics'!$AP$4,0))/10^7</f>
        <v>926234.01382352191</v>
      </c>
      <c r="AD137" s="207">
        <f t="shared" si="24"/>
        <v>929692.6484867055</v>
      </c>
      <c r="AE137" s="207">
        <f>AD137*10^7/INDEX(Demographics!$M$5:'Demographics'!$AP$29,MATCH($B137,Demographics!$L$5:'Demographics'!$L$29,0),MATCH(AC$114,Demographics!$M$4:'Demographics'!$AP$4,0))</f>
        <v>102095.58960331047</v>
      </c>
      <c r="AF137" s="207">
        <f t="shared" si="52"/>
        <v>108883.96938057024</v>
      </c>
      <c r="AG137" s="207">
        <f>AF137*INDEX(Demographics!$M$5:'Demographics'!$AP$29,MATCH($B137,Demographics!$L$5:'Demographics'!$L$29,0),MATCH(AG$114,Demographics!$M$4:'Demographics'!$AP$4,0))/10^7</f>
        <v>1001057.4376910867</v>
      </c>
      <c r="AH137" s="207">
        <f t="shared" si="25"/>
        <v>1004721.0139552996</v>
      </c>
      <c r="AI137" s="207">
        <f>AH137*10^7/INDEX(Demographics!$M$5:'Demographics'!$AP$29,MATCH($B137,Demographics!$L$5:'Demographics'!$L$29,0),MATCH(AG$114,Demographics!$M$4:'Demographics'!$AP$4,0))</f>
        <v>109282.45273502791</v>
      </c>
      <c r="AJ137" s="207">
        <f t="shared" si="53"/>
        <v>116548.69014095554</v>
      </c>
      <c r="AK137" s="207">
        <f>AJ137*INDEX(Demographics!$M$5:'Demographics'!$AP$29,MATCH($B137,Demographics!$L$5:'Demographics'!$L$29,0),MATCH(AK$114,Demographics!$M$4:'Demographics'!$AP$4,0))/10^7</f>
        <v>1081746.667543279</v>
      </c>
      <c r="AL137" s="207">
        <f t="shared" si="26"/>
        <v>1085625.8686194422</v>
      </c>
      <c r="AM137" s="207">
        <f>AL137*10^7/INDEX(Demographics!$M$5:'Demographics'!$AP$29,MATCH($B137,Demographics!$L$5:'Demographics'!$L$29,0),MATCH(AK$114,Demographics!$M$4:'Demographics'!$AP$4,0))</f>
        <v>116966.63994175965</v>
      </c>
      <c r="AN137" s="207">
        <f t="shared" si="54"/>
        <v>124743.80226855347</v>
      </c>
      <c r="AO137" s="207">
        <f>AN137*INDEX(Demographics!$M$5:'Demographics'!$AP$29,MATCH($B137,Demographics!$L$5:'Demographics'!$L$29,0),MATCH(AO$114,Demographics!$M$4:'Demographics'!$AP$4,0))/10^7</f>
        <v>1168737.1578343043</v>
      </c>
      <c r="AP137" s="207">
        <f t="shared" si="27"/>
        <v>1172840.9147404807</v>
      </c>
      <c r="AQ137" s="207">
        <f>AP137*10^7/INDEX(Demographics!$M$5:'Demographics'!$AP$29,MATCH($B137,Demographics!$L$5:'Demographics'!$L$29,0),MATCH(AO$114,Demographics!$M$4:'Demographics'!$AP$4,0))</f>
        <v>125181.81199266532</v>
      </c>
      <c r="AR137" s="207">
        <f t="shared" si="55"/>
        <v>133505.20465157984</v>
      </c>
      <c r="AS137" s="207">
        <f>AR137*INDEX(Demographics!$M$5:'Demographics'!$AP$29,MATCH($B137,Demographics!$L$5:'Demographics'!$L$29,0),MATCH(AS$114,Demographics!$M$4:'Demographics'!$AP$4,0))/10^7</f>
        <v>1261544.0808346386</v>
      </c>
      <c r="AT137" s="207">
        <f t="shared" si="28"/>
        <v>1265764.7228523795</v>
      </c>
      <c r="AU137" s="207">
        <f>AT137*10^7/INDEX(Demographics!$M$5:'Demographics'!$AP$29,MATCH($B137,Demographics!$L$5:'Demographics'!$L$29,0),MATCH(AS$114,Demographics!$M$4:'Demographics'!$AP$4,0))</f>
        <v>133951.86179570973</v>
      </c>
      <c r="AV137" s="207">
        <f t="shared" si="56"/>
        <v>142858.37884775296</v>
      </c>
      <c r="AW137" s="207">
        <f>AV137*INDEX(Demographics!$M$5:'Demographics'!$AP$29,MATCH($B137,Demographics!$L$5:'Demographics'!$L$29,0),MATCH(AW$114,Demographics!$M$4:'Demographics'!$AP$4,0))/10^7</f>
        <v>1360640.3434975382</v>
      </c>
      <c r="AX137" s="207">
        <f t="shared" si="29"/>
        <v>1365008.2323104702</v>
      </c>
      <c r="AY137" s="207">
        <f>AX137*10^7/INDEX(Demographics!$M$5:'Demographics'!$AP$29,MATCH($B137,Demographics!$L$5:'Demographics'!$L$29,0),MATCH(AW$114,Demographics!$M$4:'Demographics'!$AP$4,0))</f>
        <v>143316.97873991748</v>
      </c>
      <c r="AZ137" s="207">
        <f t="shared" si="57"/>
        <v>152846.18645590366</v>
      </c>
      <c r="BA137" s="207">
        <f>AZ137*INDEX(Demographics!$M$5:'Demographics'!$AP$29,MATCH($B137,Demographics!$L$5:'Demographics'!$L$29,0),MATCH(BA$114,Demographics!$M$4:'Demographics'!$AP$4,0))/10^7</f>
        <v>1467216.3976461561</v>
      </c>
      <c r="BB137" s="207">
        <f t="shared" si="30"/>
        <v>1471826.7073381364</v>
      </c>
      <c r="BC137" s="207">
        <f>BB137*10^7/INDEX(Demographics!$M$5:'Demographics'!$AP$29,MATCH($B137,Demographics!$L$5:'Demographics'!$L$29,0),MATCH(BA$114,Demographics!$M$4:'Demographics'!$AP$4,0))</f>
        <v>153326.46206891505</v>
      </c>
      <c r="BD137" s="207">
        <f t="shared" si="58"/>
        <v>163521.20464762545</v>
      </c>
      <c r="BE137" s="207">
        <f>BD137*INDEX(Demographics!$M$5:'Demographics'!$AP$29,MATCH($B137,Demographics!$L$5:'Demographics'!$L$29,0),MATCH(BE$114,Demographics!$M$4:'Demographics'!$AP$4,0))/10^7</f>
        <v>1581953.1901225229</v>
      </c>
      <c r="BF137" s="207">
        <f t="shared" si="31"/>
        <v>1586818.4119097246</v>
      </c>
      <c r="BG137" s="207">
        <f>BF137*10^7/INDEX(Demographics!$M$5:'Demographics'!$AP$29,MATCH($B137,Demographics!$L$5:'Demographics'!$L$29,0),MATCH(BE$114,Demographics!$M$4:'Demographics'!$AP$4,0))</f>
        <v>164024.10633427996</v>
      </c>
      <c r="BH137" s="207">
        <f t="shared" si="59"/>
        <v>174930.1398931148</v>
      </c>
      <c r="BI137" s="207">
        <f>BH137*INDEX(Demographics!$M$5:'Demographics'!$AP$29,MATCH($B137,Demographics!$L$5:'Demographics'!$L$29,0),MATCH(BI$114,Demographics!$M$4:'Demographics'!$AP$4,0))/10^7</f>
        <v>1705428.919845955</v>
      </c>
      <c r="BJ137" s="207">
        <f t="shared" si="32"/>
        <v>1710552.3742684531</v>
      </c>
      <c r="BK137" s="207">
        <f>BJ137*10^7/INDEX(Demographics!$M$5:'Demographics'!$AP$29,MATCH($B137,Demographics!$L$5:'Demographics'!$L$29,0),MATCH(BI$114,Demographics!$M$4:'Demographics'!$AP$4,0))</f>
        <v>175455.66551803768</v>
      </c>
      <c r="BL137" s="207">
        <f t="shared" si="60"/>
        <v>187121.78837639163</v>
      </c>
      <c r="BM137" s="207">
        <f>BL137*INDEX(Demographics!$M$5:'Demographics'!$AP$29,MATCH($B137,Demographics!$L$5:'Demographics'!$L$29,0),MATCH(BM$114,Demographics!$M$4:'Demographics'!$AP$4,0))/10^7</f>
        <v>1838321.8733673466</v>
      </c>
      <c r="BN137" s="207">
        <f t="shared" si="33"/>
        <v>1843713.0866563187</v>
      </c>
      <c r="BO137" s="207">
        <f>BN137*10^7/INDEX(Demographics!$M$5:'Demographics'!$AP$29,MATCH($B137,Demographics!$L$5:'Demographics'!$L$29,0),MATCH(BM$114,Demographics!$M$4:'Demographics'!$AP$4,0))</f>
        <v>187670.55705872425</v>
      </c>
      <c r="BP137" s="207">
        <f t="shared" si="61"/>
        <v>200148.85332278945</v>
      </c>
      <c r="BQ137" s="207">
        <f>BP137*INDEX(Demographics!$M$5:'Demographics'!$AP$29,MATCH($B137,Demographics!$L$5:'Demographics'!$L$29,0),MATCH(BQ$114,Demographics!$M$4:'Demographics'!$AP$4,0))/10^7</f>
        <v>1981946.1593085399</v>
      </c>
      <c r="BR137" s="207">
        <f t="shared" si="34"/>
        <v>1987397.5456412602</v>
      </c>
      <c r="BS137" s="207">
        <f>BR137*10^7/INDEX(Demographics!$M$5:'Demographics'!$AP$29,MATCH($B137,Demographics!$L$5:'Demographics'!$L$29,0),MATCH(BQ$114,Demographics!$M$4:'Demographics'!$AP$4,0))</f>
        <v>200699.36712882246</v>
      </c>
      <c r="BT137" s="207">
        <f t="shared" si="62"/>
        <v>214043.95459258844</v>
      </c>
      <c r="BU137" s="207">
        <f>BT137*INDEX(Demographics!$M$5:'Demographics'!$AP$29,MATCH($B137,Demographics!$L$5:'Demographics'!$L$29,0),MATCH(BU$114,Demographics!$M$4:'Demographics'!$AP$4,0))/10^7</f>
        <v>2136415.155704821</v>
      </c>
      <c r="BV137" s="207">
        <f t="shared" si="35"/>
        <v>2142093.0601552916</v>
      </c>
      <c r="BW137" s="207">
        <f>BV137*10^7/INDEX(Demographics!$M$5:'Demographics'!$AP$29,MATCH($B137,Demographics!$L$5:'Demographics'!$L$29,0),MATCH(BU$114,Demographics!$M$4:'Demographics'!$AP$4,0))</f>
        <v>214612.81459113897</v>
      </c>
      <c r="BX137" s="207">
        <f t="shared" si="63"/>
        <v>228882.51317627798</v>
      </c>
      <c r="BY137" s="207">
        <f>BX137*INDEX(Demographics!$M$5:'Demographics'!$AP$29,MATCH($B137,Demographics!$L$5:'Demographics'!$L$29,0),MATCH(BY$114,Demographics!$M$4:'Demographics'!$AP$4,0))/10^7</f>
        <v>2302722.6033038278</v>
      </c>
      <c r="BZ137" s="207">
        <f t="shared" si="36"/>
        <v>2308635.4283886626</v>
      </c>
      <c r="CA137" s="207">
        <f>BZ137*10^7/INDEX(Demographics!$M$5:'Demographics'!$AP$29,MATCH($B137,Demographics!$L$5:'Demographics'!$L$29,0),MATCH(BY$114,Demographics!$M$4:'Demographics'!$AP$4,0))</f>
        <v>229470.22715600225</v>
      </c>
      <c r="CB137" s="207">
        <f t="shared" si="64"/>
        <v>244727.8015092288</v>
      </c>
      <c r="CC137" s="207">
        <f>CB137*INDEX(Demographics!$M$5:'Demographics'!$AP$29,MATCH($B137,Demographics!$L$5:'Demographics'!$L$29,0),MATCH(CC$114,Demographics!$M$4:'Demographics'!$AP$4,0))/10^7</f>
        <v>2481767.283903962</v>
      </c>
      <c r="CD137" s="207">
        <f t="shared" si="37"/>
        <v>2487922.8299546158</v>
      </c>
      <c r="CE137" s="207">
        <f>CD137*10^7/INDEX(Demographics!$M$5:'Demographics'!$AP$29,MATCH($B137,Demographics!$L$5:'Demographics'!$L$29,0),MATCH(CC$114,Demographics!$M$4:'Demographics'!$AP$4,0))</f>
        <v>245334.80171502387</v>
      </c>
    </row>
    <row r="138" spans="1:83" ht="13" x14ac:dyDescent="0.3">
      <c r="A138" s="2" t="str">
        <f t="shared" si="38"/>
        <v>WR</v>
      </c>
      <c r="B138" s="7" t="s">
        <v>5</v>
      </c>
      <c r="C138" s="207">
        <f t="shared" ref="C138:F138" si="105">SUMIF($A$5:$A$36,$B138,D$5:D$36)</f>
        <v>1280369.44</v>
      </c>
      <c r="D138" s="207">
        <f t="shared" si="105"/>
        <v>1357941.85</v>
      </c>
      <c r="E138" s="207">
        <f t="shared" si="105"/>
        <v>1451614.64</v>
      </c>
      <c r="F138" s="207">
        <f t="shared" si="105"/>
        <v>1543164.87</v>
      </c>
      <c r="G138" s="207">
        <f t="shared" si="40"/>
        <v>1682061.9603386591</v>
      </c>
      <c r="H138" s="207">
        <f t="shared" ref="H138:J138" si="106">SUMIF($A$5:$A$36,$B138,I$5:I$36)</f>
        <v>1807045.75</v>
      </c>
      <c r="I138" s="207">
        <f t="shared" si="106"/>
        <v>1888706.19</v>
      </c>
      <c r="J138" s="207">
        <f t="shared" si="106"/>
        <v>1972959.7</v>
      </c>
      <c r="K138" s="207">
        <f t="shared" si="42"/>
        <v>2032522.0791586314</v>
      </c>
      <c r="L138" s="207">
        <f t="shared" si="43"/>
        <v>1822450.5714630447</v>
      </c>
      <c r="M138" s="207">
        <f t="shared" si="44"/>
        <v>1979120.0761707751</v>
      </c>
      <c r="N138" s="207">
        <f t="shared" si="45"/>
        <v>2110133.3607981298</v>
      </c>
      <c r="O138" s="207">
        <f t="shared" si="46"/>
        <v>2233039.3808104661</v>
      </c>
      <c r="P138" s="207">
        <f t="shared" si="47"/>
        <v>185462.41481127555</v>
      </c>
      <c r="Q138" s="207">
        <f>P138*INDEX(Demographics!$M$5:'Demographics'!$AP$29,MATCH($B138,Demographics!$L$5:'Demographics'!$L$29,0),MATCH(Q$114,Demographics!$M$4:'Demographics'!$AP$4,0))/10^7</f>
        <v>2372583.5801976859</v>
      </c>
      <c r="R138" s="207">
        <f t="shared" si="48"/>
        <v>2382327.6078015841</v>
      </c>
      <c r="S138" s="207">
        <f>R138*10^7/INDEX(Demographics!$M$5:'Demographics'!$AP$29,MATCH($B138,Demographics!$L$5:'Demographics'!$L$29,0),MATCH(Q$114,Demographics!$M$4:'Demographics'!$AP$4,0))</f>
        <v>186224.09541316866</v>
      </c>
      <c r="T138" s="207">
        <f t="shared" si="49"/>
        <v>196354.92119950728</v>
      </c>
      <c r="U138" s="207">
        <f>T138*INDEX(Demographics!$M$5:'Demographics'!$AP$29,MATCH($B138,Demographics!$L$5:'Demographics'!$L$29,0),MATCH(U$114,Demographics!$M$4:'Demographics'!$AP$4,0))/10^7</f>
        <v>2531054.2052458888</v>
      </c>
      <c r="V138" s="207">
        <f t="shared" si="22"/>
        <v>2541243.3567313054</v>
      </c>
      <c r="W138" s="207">
        <f>V138*10^7/INDEX(Demographics!$M$5:'Demographics'!$AP$29,MATCH($B138,Demographics!$L$5:'Demographics'!$L$29,0),MATCH(U$114,Demographics!$M$4:'Demographics'!$AP$4,0))</f>
        <v>197145.37840617722</v>
      </c>
      <c r="X138" s="207">
        <f t="shared" si="50"/>
        <v>207870.33576888352</v>
      </c>
      <c r="Y138" s="207">
        <f>X138*INDEX(Demographics!$M$5:'Demographics'!$AP$29,MATCH($B138,Demographics!$L$5:'Demographics'!$L$29,0),MATCH(Y$114,Demographics!$M$4:'Demographics'!$AP$4,0))/10^7</f>
        <v>2697969.874977916</v>
      </c>
      <c r="Z138" s="207">
        <f t="shared" si="23"/>
        <v>2708388.016506847</v>
      </c>
      <c r="AA138" s="207">
        <f>Z138*10^7/INDEX(Demographics!$M$5:'Demographics'!$AP$29,MATCH($B138,Demographics!$L$5:'Demographics'!$L$29,0),MATCH(Y$114,Demographics!$M$4:'Demographics'!$AP$4,0))</f>
        <v>208673.02174317531</v>
      </c>
      <c r="AB138" s="207">
        <f t="shared" si="51"/>
        <v>220025.09745012739</v>
      </c>
      <c r="AC138" s="207">
        <f>AB138*INDEX(Demographics!$M$5:'Demographics'!$AP$29,MATCH($B138,Demographics!$L$5:'Demographics'!$L$29,0),MATCH(AC$114,Demographics!$M$4:'Demographics'!$AP$4,0))/10^7</f>
        <v>2873967.8228935641</v>
      </c>
      <c r="AD138" s="207">
        <f t="shared" si="24"/>
        <v>2884699.4572157604</v>
      </c>
      <c r="AE138" s="207">
        <f>AD138*10^7/INDEX(Demographics!$M$5:'Demographics'!$AP$29,MATCH($B138,Demographics!$L$5:'Demographics'!$L$29,0),MATCH(AC$114,Demographics!$M$4:'Demographics'!$AP$4,0))</f>
        <v>220846.68942089731</v>
      </c>
      <c r="AF138" s="207">
        <f t="shared" si="52"/>
        <v>232861.02801144755</v>
      </c>
      <c r="AG138" s="207">
        <f>AF138*INDEX(Demographics!$M$5:'Demographics'!$AP$29,MATCH($B138,Demographics!$L$5:'Demographics'!$L$29,0),MATCH(AG$114,Demographics!$M$4:'Demographics'!$AP$4,0))/10^7</f>
        <v>3060934.9271076769</v>
      </c>
      <c r="AH138" s="207">
        <f t="shared" si="25"/>
        <v>3072137.0501058507</v>
      </c>
      <c r="AI138" s="207">
        <f>AH138*10^7/INDEX(Demographics!$M$5:'Demographics'!$AP$29,MATCH($B138,Demographics!$L$5:'Demographics'!$L$29,0),MATCH(AG$114,Demographics!$M$4:'Demographics'!$AP$4,0))</f>
        <v>233713.23099497531</v>
      </c>
      <c r="AJ138" s="207">
        <f t="shared" si="53"/>
        <v>246427.52568342185</v>
      </c>
      <c r="AK138" s="207">
        <f>AJ138*INDEX(Demographics!$M$5:'Demographics'!$AP$29,MATCH($B138,Demographics!$L$5:'Demographics'!$L$29,0),MATCH(AK$114,Demographics!$M$4:'Demographics'!$AP$4,0))/10^7</f>
        <v>3259669.3814825993</v>
      </c>
      <c r="AL138" s="207">
        <f t="shared" si="26"/>
        <v>3271358.7292309967</v>
      </c>
      <c r="AM138" s="207">
        <f>AL138*10^7/INDEX(Demographics!$M$5:'Demographics'!$AP$29,MATCH($B138,Demographics!$L$5:'Demographics'!$L$29,0),MATCH(AK$114,Demographics!$M$4:'Demographics'!$AP$4,0))</f>
        <v>247311.22789532549</v>
      </c>
      <c r="AN138" s="207">
        <f t="shared" si="54"/>
        <v>260765.2707744397</v>
      </c>
      <c r="AO138" s="207">
        <f>AN138*INDEX(Demographics!$M$5:'Demographics'!$AP$29,MATCH($B138,Demographics!$L$5:'Demographics'!$L$29,0),MATCH(AO$114,Demographics!$M$4:'Demographics'!$AP$4,0))/10^7</f>
        <v>3470942.2131702569</v>
      </c>
      <c r="AP138" s="207">
        <f t="shared" si="27"/>
        <v>3483129.6438365593</v>
      </c>
      <c r="AQ138" s="207">
        <f>AP138*10^7/INDEX(Demographics!$M$5:'Demographics'!$AP$29,MATCH($B138,Demographics!$L$5:'Demographics'!$L$29,0),MATCH(AO$114,Demographics!$M$4:'Demographics'!$AP$4,0))</f>
        <v>261680.88920383449</v>
      </c>
      <c r="AR138" s="207">
        <f t="shared" si="55"/>
        <v>275916.6597911822</v>
      </c>
      <c r="AS138" s="207">
        <f>AR138*INDEX(Demographics!$M$5:'Demographics'!$AP$29,MATCH($B138,Demographics!$L$5:'Demographics'!$L$29,0),MATCH(AS$114,Demographics!$M$4:'Demographics'!$AP$4,0))/10^7</f>
        <v>3692785.7996472451</v>
      </c>
      <c r="AT138" s="207">
        <f t="shared" si="28"/>
        <v>3705140.4427748928</v>
      </c>
      <c r="AU138" s="207">
        <f>AT138*10^7/INDEX(Demographics!$M$5:'Demographics'!$AP$29,MATCH($B138,Demographics!$L$5:'Demographics'!$L$29,0),MATCH(AS$114,Demographics!$M$4:'Demographics'!$AP$4,0))</f>
        <v>276839.77097326546</v>
      </c>
      <c r="AV138" s="207">
        <f t="shared" si="56"/>
        <v>291900.20385783678</v>
      </c>
      <c r="AW138" s="207">
        <f>AV138*INDEX(Demographics!$M$5:'Demographics'!$AP$29,MATCH($B138,Demographics!$L$5:'Demographics'!$L$29,0),MATCH(AW$114,Demographics!$M$4:'Demographics'!$AP$4,0))/10^7</f>
        <v>3926057.7418879047</v>
      </c>
      <c r="AX138" s="207">
        <f t="shared" si="29"/>
        <v>3938661.0604442516</v>
      </c>
      <c r="AY138" s="207">
        <f>AX138*10^7/INDEX(Demographics!$M$5:'Demographics'!$AP$29,MATCH($B138,Demographics!$L$5:'Demographics'!$L$29,0),MATCH(AW$114,Demographics!$M$4:'Demographics'!$AP$4,0))</f>
        <v>292837.25356462836</v>
      </c>
      <c r="AZ138" s="207">
        <f t="shared" si="57"/>
        <v>308767.9696893653</v>
      </c>
      <c r="BA138" s="207">
        <f>AZ138*INDEX(Demographics!$M$5:'Demographics'!$AP$29,MATCH($B138,Demographics!$L$5:'Demographics'!$L$29,0),MATCH(BA$114,Demographics!$M$4:'Demographics'!$AP$4,0))/10^7</f>
        <v>4173400.5087123681</v>
      </c>
      <c r="BB138" s="207">
        <f t="shared" si="30"/>
        <v>4186514.2312993701</v>
      </c>
      <c r="BC138" s="207">
        <f>BB138*10^7/INDEX(Demographics!$M$5:'Demographics'!$AP$29,MATCH($B138,Demographics!$L$5:'Demographics'!$L$29,0),MATCH(BA$114,Demographics!$M$4:'Demographics'!$AP$4,0))</f>
        <v>309738.18510238529</v>
      </c>
      <c r="BD138" s="207">
        <f t="shared" si="58"/>
        <v>326588.33323003235</v>
      </c>
      <c r="BE138" s="207">
        <f>BD138*INDEX(Demographics!$M$5:'Demographics'!$AP$29,MATCH($B138,Demographics!$L$5:'Demographics'!$L$29,0),MATCH(BE$114,Demographics!$M$4:'Demographics'!$AP$4,0))/10^7</f>
        <v>4435886.0360969137</v>
      </c>
      <c r="BF138" s="207">
        <f t="shared" si="31"/>
        <v>4449528.3925984297</v>
      </c>
      <c r="BG138" s="207">
        <f>BF138*10^7/INDEX(Demographics!$M$5:'Demographics'!$AP$29,MATCH($B138,Demographics!$L$5:'Demographics'!$L$29,0),MATCH(BE$114,Demographics!$M$4:'Demographics'!$AP$4,0))</f>
        <v>327592.74011400179</v>
      </c>
      <c r="BH138" s="207">
        <f t="shared" si="59"/>
        <v>345414.19856491272</v>
      </c>
      <c r="BI138" s="207">
        <f>BH138*INDEX(Demographics!$M$5:'Demographics'!$AP$29,MATCH($B138,Demographics!$L$5:'Demographics'!$L$29,0),MATCH(BI$114,Demographics!$M$4:'Demographics'!$AP$4,0))/10^7</f>
        <v>4714489.3133727806</v>
      </c>
      <c r="BJ138" s="207">
        <f t="shared" si="32"/>
        <v>4728652.595607142</v>
      </c>
      <c r="BK138" s="207">
        <f>BJ138*10^7/INDEX(Demographics!$M$5:'Demographics'!$AP$29,MATCH($B138,Demographics!$L$5:'Demographics'!$L$29,0),MATCH(BI$114,Demographics!$M$4:'Demographics'!$AP$4,0))</f>
        <v>346451.89288487943</v>
      </c>
      <c r="BL138" s="207">
        <f t="shared" si="60"/>
        <v>365299.31304485817</v>
      </c>
      <c r="BM138" s="207">
        <f>BL138*INDEX(Demographics!$M$5:'Demographics'!$AP$29,MATCH($B138,Demographics!$L$5:'Demographics'!$L$29,0),MATCH(BM$114,Demographics!$M$4:'Demographics'!$AP$4,0))/10^7</f>
        <v>5010080.0784102296</v>
      </c>
      <c r="BN138" s="207">
        <f t="shared" si="33"/>
        <v>5024773.0495861992</v>
      </c>
      <c r="BO138" s="207">
        <f>BN138*10^7/INDEX(Demographics!$M$5:'Demographics'!$AP$29,MATCH($B138,Demographics!$L$5:'Demographics'!$L$29,0),MATCH(BM$114,Demographics!$M$4:'Demographics'!$AP$4,0))</f>
        <v>366370.61972921615</v>
      </c>
      <c r="BP138" s="207">
        <f t="shared" si="61"/>
        <v>386301.64376493357</v>
      </c>
      <c r="BQ138" s="207">
        <f>BP138*INDEX(Demographics!$M$5:'Demographics'!$AP$29,MATCH($B138,Demographics!$L$5:'Demographics'!$L$29,0),MATCH(BQ$114,Demographics!$M$4:'Demographics'!$AP$4,0))/10^7</f>
        <v>5325179.9801299088</v>
      </c>
      <c r="BR138" s="207">
        <f t="shared" si="34"/>
        <v>5339827.0043321624</v>
      </c>
      <c r="BS138" s="207">
        <f>BR138*10^7/INDEX(Demographics!$M$5:'Demographics'!$AP$29,MATCH($B138,Demographics!$L$5:'Demographics'!$L$29,0),MATCH(BQ$114,Demographics!$M$4:'Demographics'!$AP$4,0))</f>
        <v>387364.17489941319</v>
      </c>
      <c r="BT138" s="207">
        <f t="shared" si="62"/>
        <v>408437.27482812013</v>
      </c>
      <c r="BU138" s="207">
        <f>BT138*INDEX(Demographics!$M$5:'Demographics'!$AP$29,MATCH($B138,Demographics!$L$5:'Demographics'!$L$29,0),MATCH(BU$114,Demographics!$M$4:'Demographics'!$AP$4,0))/10^7</f>
        <v>5659238.7935247188</v>
      </c>
      <c r="BV138" s="207">
        <f t="shared" si="35"/>
        <v>5674279.230326633</v>
      </c>
      <c r="BW138" s="207">
        <f>BV138*10^7/INDEX(Demographics!$M$5:'Demographics'!$AP$29,MATCH($B138,Demographics!$L$5:'Demographics'!$L$29,0),MATCH(BU$114,Demographics!$M$4:'Demographics'!$AP$4,0))</f>
        <v>409522.76975839719</v>
      </c>
      <c r="BX138" s="207">
        <f t="shared" si="63"/>
        <v>431801.32520932518</v>
      </c>
      <c r="BY138" s="207">
        <f>BX138*INDEX(Demographics!$M$5:'Demographics'!$AP$29,MATCH($B138,Demographics!$L$5:'Demographics'!$L$29,0),MATCH(BY$114,Demographics!$M$4:'Demographics'!$AP$4,0))/10^7</f>
        <v>6013876.8582620891</v>
      </c>
      <c r="BZ138" s="207">
        <f t="shared" si="36"/>
        <v>6029319.0143835517</v>
      </c>
      <c r="CA138" s="207">
        <f>BZ138*10^7/INDEX(Demographics!$M$5:'Demographics'!$AP$29,MATCH($B138,Demographics!$L$5:'Demographics'!$L$29,0),MATCH(BY$114,Demographics!$M$4:'Demographics'!$AP$4,0))</f>
        <v>432910.08477233088</v>
      </c>
      <c r="CB138" s="207">
        <f t="shared" si="64"/>
        <v>456460.939672429</v>
      </c>
      <c r="CC138" s="207">
        <f>CB138*INDEX(Demographics!$M$5:'Demographics'!$AP$29,MATCH($B138,Demographics!$L$5:'Demographics'!$L$29,0),MATCH(CC$114,Demographics!$M$4:'Demographics'!$AP$4,0))/10^7</f>
        <v>6390356.248756513</v>
      </c>
      <c r="CD138" s="207">
        <f t="shared" si="37"/>
        <v>6406206.2973990375</v>
      </c>
      <c r="CE138" s="207">
        <f>CD138*10^7/INDEX(Demographics!$M$5:'Demographics'!$AP$29,MATCH($B138,Demographics!$L$5:'Demographics'!$L$29,0),MATCH(CC$114,Demographics!$M$4:'Demographics'!$AP$4,0))</f>
        <v>457593.10317248863</v>
      </c>
    </row>
    <row r="139" spans="1:83" ht="13" x14ac:dyDescent="0.3">
      <c r="A139" s="2" t="str">
        <f t="shared" si="38"/>
        <v>NER</v>
      </c>
      <c r="B139" s="7" t="s">
        <v>26</v>
      </c>
      <c r="C139" s="207">
        <f t="shared" ref="C139:F139" si="107">SUMIF($A$5:$A$36,$B139,D$5:D$36)</f>
        <v>82538.880000000005</v>
      </c>
      <c r="D139" s="207">
        <f t="shared" si="107"/>
        <v>86164.459999999992</v>
      </c>
      <c r="E139" s="207">
        <f t="shared" si="107"/>
        <v>92830.34</v>
      </c>
      <c r="F139" s="207">
        <f t="shared" si="107"/>
        <v>102392.9</v>
      </c>
      <c r="G139" s="207">
        <f t="shared" si="40"/>
        <v>106837.91074501578</v>
      </c>
      <c r="H139" s="207">
        <f t="shared" ref="H139:J139" si="108">SUMIF($A$5:$A$36,$B139,I$5:I$36)</f>
        <v>113488.58</v>
      </c>
      <c r="I139" s="207">
        <f t="shared" si="108"/>
        <v>121178.82</v>
      </c>
      <c r="J139" s="207">
        <f t="shared" si="108"/>
        <v>128372.73999999999</v>
      </c>
      <c r="K139" s="207">
        <f t="shared" si="42"/>
        <v>138918.69386229984</v>
      </c>
      <c r="L139" s="207">
        <f t="shared" si="43"/>
        <v>137234.09565585529</v>
      </c>
      <c r="M139" s="207">
        <f t="shared" si="44"/>
        <v>149508.18696701515</v>
      </c>
      <c r="N139" s="207">
        <f t="shared" si="45"/>
        <v>159551.84707347793</v>
      </c>
      <c r="O139" s="207">
        <f t="shared" si="46"/>
        <v>168731.77908328272</v>
      </c>
      <c r="P139" s="207">
        <f t="shared" si="47"/>
        <v>113082.79991813863</v>
      </c>
      <c r="Q139" s="207">
        <f>P139*INDEX(Demographics!$M$5:'Demographics'!$AP$29,MATCH($B139,Demographics!$L$5:'Demographics'!$L$29,0),MATCH(Q$114,Demographics!$M$4:'Demographics'!$AP$4,0))/10^7</f>
        <v>180547.99834930012</v>
      </c>
      <c r="R139" s="207">
        <f t="shared" si="48"/>
        <v>181289.49580145627</v>
      </c>
      <c r="S139" s="207">
        <f>R139*10^7/INDEX(Demographics!$M$5:'Demographics'!$AP$29,MATCH($B139,Demographics!$L$5:'Demographics'!$L$29,0),MATCH(Q$114,Demographics!$M$4:'Demographics'!$AP$4,0))</f>
        <v>113547.22272419909</v>
      </c>
      <c r="T139" s="207">
        <f t="shared" si="49"/>
        <v>120410.68072557617</v>
      </c>
      <c r="U139" s="207">
        <f>T139*INDEX(Demographics!$M$5:'Demographics'!$AP$29,MATCH($B139,Demographics!$L$5:'Demographics'!$L$29,0),MATCH(U$114,Demographics!$M$4:'Demographics'!$AP$4,0))/10^7</f>
        <v>193993.64771697577</v>
      </c>
      <c r="V139" s="207">
        <f t="shared" si="22"/>
        <v>194774.59925080702</v>
      </c>
      <c r="W139" s="207">
        <f>V139*10^7/INDEX(Demographics!$M$5:'Demographics'!$AP$29,MATCH($B139,Demographics!$L$5:'Demographics'!$L$29,0),MATCH(U$114,Demographics!$M$4:'Demographics'!$AP$4,0))</f>
        <v>120895.41260679475</v>
      </c>
      <c r="X139" s="207">
        <f t="shared" si="50"/>
        <v>128203.03816626209</v>
      </c>
      <c r="Y139" s="207">
        <f>X139*INDEX(Demographics!$M$5:'Demographics'!$AP$29,MATCH($B139,Demographics!$L$5:'Demographics'!$L$29,0),MATCH(Y$114,Demographics!$M$4:'Demographics'!$AP$4,0))/10^7</f>
        <v>208278.65580490939</v>
      </c>
      <c r="Z139" s="207">
        <f t="shared" si="23"/>
        <v>209082.91849655594</v>
      </c>
      <c r="AA139" s="207">
        <f>Z139*10^7/INDEX(Demographics!$M$5:'Demographics'!$AP$29,MATCH($B139,Demographics!$L$5:'Demographics'!$L$29,0),MATCH(Y$114,Demographics!$M$4:'Demographics'!$AP$4,0))</f>
        <v>128698.09091256674</v>
      </c>
      <c r="AB139" s="207">
        <f t="shared" si="51"/>
        <v>136477.35596761206</v>
      </c>
      <c r="AC139" s="207">
        <f>AB139*INDEX(Demographics!$M$5:'Demographics'!$AP$29,MATCH($B139,Demographics!$L$5:'Demographics'!$L$29,0),MATCH(AC$114,Demographics!$M$4:'Demographics'!$AP$4,0))/10^7</f>
        <v>223495.31813256152</v>
      </c>
      <c r="AD139" s="207">
        <f t="shared" si="24"/>
        <v>224329.86819530604</v>
      </c>
      <c r="AE139" s="207">
        <f>AD139*10^7/INDEX(Demographics!$M$5:'Demographics'!$AP$29,MATCH($B139,Demographics!$L$5:'Demographics'!$L$29,0),MATCH(AC$114,Demographics!$M$4:'Demographics'!$AP$4,0))</f>
        <v>136986.97373919521</v>
      </c>
      <c r="AF139" s="207">
        <f t="shared" si="52"/>
        <v>145267.26733367989</v>
      </c>
      <c r="AG139" s="207">
        <f>AF139*INDEX(Demographics!$M$5:'Demographics'!$AP$29,MATCH($B139,Demographics!$L$5:'Demographics'!$L$29,0),MATCH(AG$114,Demographics!$M$4:'Demographics'!$AP$4,0))/10^7</f>
        <v>239763.62473423866</v>
      </c>
      <c r="AH139" s="207">
        <f t="shared" si="25"/>
        <v>240641.08919484346</v>
      </c>
      <c r="AI139" s="207">
        <f>AH139*10^7/INDEX(Demographics!$M$5:'Demographics'!$AP$29,MATCH($B139,Demographics!$L$5:'Demographics'!$L$29,0),MATCH(AG$114,Demographics!$M$4:'Demographics'!$AP$4,0))</f>
        <v>145798.90287479156</v>
      </c>
      <c r="AJ139" s="207">
        <f t="shared" si="53"/>
        <v>154611.8409856479</v>
      </c>
      <c r="AK139" s="207">
        <f>AJ139*INDEX(Demographics!$M$5:'Demographics'!$AP$29,MATCH($B139,Demographics!$L$5:'Demographics'!$L$29,0),MATCH(AK$114,Demographics!$M$4:'Demographics'!$AP$4,0))/10^7</f>
        <v>257181.33629552671</v>
      </c>
      <c r="AL139" s="207">
        <f t="shared" si="26"/>
        <v>258103.60224416369</v>
      </c>
      <c r="AM139" s="207">
        <f>AL139*10^7/INDEX(Demographics!$M$5:'Demographics'!$AP$29,MATCH($B139,Demographics!$L$5:'Demographics'!$L$29,0),MATCH(AK$114,Demographics!$M$4:'Demographics'!$AP$4,0))</f>
        <v>155166.2872695465</v>
      </c>
      <c r="AN139" s="207">
        <f t="shared" si="54"/>
        <v>164545.44486013701</v>
      </c>
      <c r="AO139" s="207">
        <f>AN139*INDEX(Demographics!$M$5:'Demographics'!$AP$29,MATCH($B139,Demographics!$L$5:'Demographics'!$L$29,0),MATCH(AO$114,Demographics!$M$4:'Demographics'!$AP$4,0))/10^7</f>
        <v>275843.9837635337</v>
      </c>
      <c r="AP139" s="207">
        <f t="shared" si="27"/>
        <v>276812.54769239383</v>
      </c>
      <c r="AQ139" s="207">
        <f>AP139*10^7/INDEX(Demographics!$M$5:'Demographics'!$AP$29,MATCH($B139,Demographics!$L$5:'Demographics'!$L$29,0),MATCH(AO$114,Demographics!$M$4:'Demographics'!$AP$4,0))</f>
        <v>165123.20907444158</v>
      </c>
      <c r="AR139" s="207">
        <f t="shared" si="55"/>
        <v>175104.22123259719</v>
      </c>
      <c r="AS139" s="207">
        <f>AR139*INDEX(Demographics!$M$5:'Demographics'!$AP$29,MATCH($B139,Demographics!$L$5:'Demographics'!$L$29,0),MATCH(AS$114,Demographics!$M$4:'Demographics'!$AP$4,0))/10^7</f>
        <v>295575.92544062407</v>
      </c>
      <c r="AT139" s="207">
        <f t="shared" si="28"/>
        <v>296564.80897572974</v>
      </c>
      <c r="AU139" s="207">
        <f>AT139*10^7/INDEX(Demographics!$M$5:'Demographics'!$AP$29,MATCH($B139,Demographics!$L$5:'Demographics'!$L$29,0),MATCH(AS$114,Demographics!$M$4:'Demographics'!$AP$4,0))</f>
        <v>175690.05271074036</v>
      </c>
      <c r="AV139" s="207">
        <f t="shared" si="56"/>
        <v>186309.78667789183</v>
      </c>
      <c r="AW139" s="207">
        <f>AV139*INDEX(Demographics!$M$5:'Demographics'!$AP$29,MATCH($B139,Demographics!$L$5:'Demographics'!$L$29,0),MATCH(AW$114,Demographics!$M$4:'Demographics'!$AP$4,0))/10^7</f>
        <v>316372.64875772811</v>
      </c>
      <c r="AX139" s="207">
        <f t="shared" si="29"/>
        <v>317388.25920896197</v>
      </c>
      <c r="AY139" s="207">
        <f>AX139*10^7/INDEX(Demographics!$M$5:'Demographics'!$AP$29,MATCH($B139,Demographics!$L$5:'Demographics'!$L$29,0),MATCH(AW$114,Demographics!$M$4:'Demographics'!$AP$4,0))</f>
        <v>186907.8730398457</v>
      </c>
      <c r="AZ139" s="207">
        <f t="shared" si="57"/>
        <v>198205.67765327639</v>
      </c>
      <c r="BA139" s="207">
        <f>AZ139*INDEX(Demographics!$M$5:'Demographics'!$AP$29,MATCH($B139,Demographics!$L$5:'Demographics'!$L$29,0),MATCH(BA$114,Demographics!$M$4:'Demographics'!$AP$4,0))/10^7</f>
        <v>338614.57970285736</v>
      </c>
      <c r="BB139" s="207">
        <f t="shared" si="30"/>
        <v>339678.57958805113</v>
      </c>
      <c r="BC139" s="207">
        <f>BB139*10^7/INDEX(Demographics!$M$5:'Demographics'!$AP$29,MATCH($B139,Demographics!$L$5:'Demographics'!$L$29,0),MATCH(BA$114,Demographics!$M$4:'Demographics'!$AP$4,0))</f>
        <v>198828.48254978409</v>
      </c>
      <c r="BD139" s="207">
        <f t="shared" si="58"/>
        <v>210846.83849647819</v>
      </c>
      <c r="BE139" s="207">
        <f>BD139*INDEX(Demographics!$M$5:'Demographics'!$AP$29,MATCH($B139,Demographics!$L$5:'Demographics'!$L$29,0),MATCH(BE$114,Demographics!$M$4:'Demographics'!$AP$4,0))/10^7</f>
        <v>362361.37664004741</v>
      </c>
      <c r="BF139" s="207">
        <f t="shared" si="31"/>
        <v>363475.80181740236</v>
      </c>
      <c r="BG139" s="207">
        <f>BF139*10^7/INDEX(Demographics!$M$5:'Demographics'!$AP$29,MATCH($B139,Demographics!$L$5:'Demographics'!$L$29,0),MATCH(BE$114,Demographics!$M$4:'Demographics'!$AP$4,0))</f>
        <v>211495.28791888882</v>
      </c>
      <c r="BH139" s="207">
        <f t="shared" si="59"/>
        <v>224279.29963924843</v>
      </c>
      <c r="BI139" s="207">
        <f>BH139*INDEX(Demographics!$M$5:'Demographics'!$AP$29,MATCH($B139,Demographics!$L$5:'Demographics'!$L$29,0),MATCH(BI$114,Demographics!$M$4:'Demographics'!$AP$4,0))/10^7</f>
        <v>387734.05321633269</v>
      </c>
      <c r="BJ139" s="207">
        <f t="shared" si="32"/>
        <v>388898.88496428018</v>
      </c>
      <c r="BK139" s="207">
        <f>BJ139*10^7/INDEX(Demographics!$M$5:'Demographics'!$AP$29,MATCH($B139,Demographics!$L$5:'Demographics'!$L$29,0),MATCH(BI$114,Demographics!$M$4:'Demographics'!$AP$4,0))</f>
        <v>224953.08015055541</v>
      </c>
      <c r="BL139" s="207">
        <f t="shared" si="60"/>
        <v>238550.5595151009</v>
      </c>
      <c r="BM139" s="207">
        <f>BL139*INDEX(Demographics!$M$5:'Demographics'!$AP$29,MATCH($B139,Demographics!$L$5:'Demographics'!$L$29,0),MATCH(BM$114,Demographics!$M$4:'Demographics'!$AP$4,0))/10^7</f>
        <v>414839.42299676046</v>
      </c>
      <c r="BN139" s="207">
        <f t="shared" si="33"/>
        <v>416056.01506502164</v>
      </c>
      <c r="BO139" s="207">
        <f>BN139*10^7/INDEX(Demographics!$M$5:'Demographics'!$AP$29,MATCH($B139,Demographics!$L$5:'Demographics'!$L$29,0),MATCH(BM$114,Demographics!$M$4:'Demographics'!$AP$4,0))</f>
        <v>239250.15242381924</v>
      </c>
      <c r="BP139" s="207">
        <f t="shared" si="61"/>
        <v>253711.8304251605</v>
      </c>
      <c r="BQ139" s="207">
        <f>BP139*INDEX(Demographics!$M$5:'Demographics'!$AP$29,MATCH($B139,Demographics!$L$5:'Demographics'!$L$29,0),MATCH(BQ$114,Demographics!$M$4:'Demographics'!$AP$4,0))/10^7</f>
        <v>444142.80536331143</v>
      </c>
      <c r="BR139" s="207">
        <f t="shared" si="34"/>
        <v>445364.42987998266</v>
      </c>
      <c r="BS139" s="207">
        <f>BR139*10^7/INDEX(Demographics!$M$5:'Demographics'!$AP$29,MATCH($B139,Demographics!$L$5:'Demographics'!$L$29,0),MATCH(BQ$114,Demographics!$M$4:'Demographics'!$AP$4,0))</f>
        <v>254409.67037320015</v>
      </c>
      <c r="BT139" s="207">
        <f t="shared" si="62"/>
        <v>269787.67827033659</v>
      </c>
      <c r="BU139" s="207">
        <f>BT139*INDEX(Demographics!$M$5:'Demographics'!$AP$29,MATCH($B139,Demographics!$L$5:'Demographics'!$L$29,0),MATCH(BU$114,Demographics!$M$4:'Demographics'!$AP$4,0))/10^7</f>
        <v>475501.94303848478</v>
      </c>
      <c r="BV139" s="207">
        <f t="shared" si="35"/>
        <v>476765.67429005186</v>
      </c>
      <c r="BW139" s="207">
        <f>BV139*10^7/INDEX(Demographics!$M$5:'Demographics'!$AP$29,MATCH($B139,Demographics!$L$5:'Demographics'!$L$29,0),MATCH(BU$114,Demographics!$M$4:'Demographics'!$AP$4,0))</f>
        <v>270504.68716022529</v>
      </c>
      <c r="BX139" s="207">
        <f t="shared" si="63"/>
        <v>286855.57197234826</v>
      </c>
      <c r="BY139" s="207">
        <f>BX139*INDEX(Demographics!$M$5:'Demographics'!$AP$29,MATCH($B139,Demographics!$L$5:'Demographics'!$L$29,0),MATCH(BY$114,Demographics!$M$4:'Demographics'!$AP$4,0))/10^7</f>
        <v>509105.6754528702</v>
      </c>
      <c r="BZ139" s="207">
        <f t="shared" si="36"/>
        <v>510412.9335673867</v>
      </c>
      <c r="CA139" s="207">
        <f>BZ139*10^7/INDEX(Demographics!$M$5:'Demographics'!$AP$29,MATCH($B139,Demographics!$L$5:'Demographics'!$L$29,0),MATCH(BY$114,Demographics!$M$4:'Demographics'!$AP$4,0))</f>
        <v>287592.14650340518</v>
      </c>
      <c r="CB139" s="207">
        <f t="shared" si="64"/>
        <v>304975.8972609773</v>
      </c>
      <c r="CC139" s="207">
        <f>CB139*INDEX(Demographics!$M$5:'Demographics'!$AP$29,MATCH($B139,Demographics!$L$5:'Demographics'!$L$29,0),MATCH(CC$114,Demographics!$M$4:'Demographics'!$AP$4,0))/10^7</f>
        <v>545118.58489549893</v>
      </c>
      <c r="CD139" s="207">
        <f t="shared" si="37"/>
        <v>546470.64661947859</v>
      </c>
      <c r="CE139" s="207">
        <f>CD139*10^7/INDEX(Demographics!$M$5:'Demographics'!$AP$29,MATCH($B139,Demographics!$L$5:'Demographics'!$L$29,0),MATCH(CC$114,Demographics!$M$4:'Demographics'!$AP$4,0))</f>
        <v>305732.33127157332</v>
      </c>
    </row>
    <row r="140" spans="1:83" ht="13" x14ac:dyDescent="0.3">
      <c r="A140" s="2" t="str">
        <f t="shared" si="38"/>
        <v>ER</v>
      </c>
      <c r="B140" s="7" t="s">
        <v>162</v>
      </c>
      <c r="C140" s="207">
        <f t="shared" ref="C140:F140" si="109">SUMIF($A$5:$A$36,$B140,D$5:D$36)</f>
        <v>11165.1</v>
      </c>
      <c r="D140" s="207">
        <f t="shared" si="109"/>
        <v>11421.21</v>
      </c>
      <c r="E140" s="207">
        <f t="shared" si="109"/>
        <v>12114.05</v>
      </c>
      <c r="F140" s="207">
        <f t="shared" si="109"/>
        <v>13070.97</v>
      </c>
      <c r="G140" s="207">
        <f t="shared" si="40"/>
        <v>14610.789342878372</v>
      </c>
      <c r="H140" s="207">
        <f t="shared" ref="H140:J140" si="110">SUMIF($A$5:$A$36,$B140,I$5:I$36)</f>
        <v>15397.27</v>
      </c>
      <c r="I140" s="207">
        <f t="shared" si="110"/>
        <v>17673.36</v>
      </c>
      <c r="J140" s="207">
        <f t="shared" si="110"/>
        <v>18624.97</v>
      </c>
      <c r="K140" s="207">
        <f t="shared" si="42"/>
        <v>19589.712968764896</v>
      </c>
      <c r="L140" s="207">
        <f t="shared" si="43"/>
        <v>19711.238730545814</v>
      </c>
      <c r="M140" s="207">
        <f t="shared" si="44"/>
        <v>21573.384746047104</v>
      </c>
      <c r="N140" s="207">
        <f t="shared" si="45"/>
        <v>23103.736486881113</v>
      </c>
      <c r="O140" s="207">
        <f t="shared" si="46"/>
        <v>24479.445878800001</v>
      </c>
      <c r="P140" s="207">
        <f t="shared" si="47"/>
        <v>367220.30059629824</v>
      </c>
      <c r="Q140" s="207">
        <f>P140*INDEX(Demographics!$M$5:'Demographics'!$AP$29,MATCH($B140,Demographics!$L$5:'Demographics'!$L$29,0),MATCH(Q$114,Demographics!$M$4:'Demographics'!$AP$4,0))/10^7</f>
        <v>25668.699011681249</v>
      </c>
      <c r="R140" s="207">
        <f t="shared" si="48"/>
        <v>25774.118485125102</v>
      </c>
      <c r="S140" s="207">
        <f>R140*10^7/INDEX(Demographics!$M$5:'Demographics'!$AP$29,MATCH($B140,Demographics!$L$5:'Demographics'!$L$29,0),MATCH(Q$114,Demographics!$M$4:'Demographics'!$AP$4,0))</f>
        <v>368728.4475697439</v>
      </c>
      <c r="T140" s="207">
        <f t="shared" si="49"/>
        <v>382769.95256165054</v>
      </c>
      <c r="U140" s="207">
        <f>T140*INDEX(Demographics!$M$5:'Demographics'!$AP$29,MATCH($B140,Demographics!$L$5:'Demographics'!$L$29,0),MATCH(U$114,Demographics!$M$4:'Demographics'!$AP$4,0))/10^7</f>
        <v>26985.281655596362</v>
      </c>
      <c r="V140" s="207">
        <f t="shared" si="22"/>
        <v>27093.915094617787</v>
      </c>
      <c r="W140" s="207">
        <f>V140*10^7/INDEX(Demographics!$M$5:'Demographics'!$AP$29,MATCH($B140,Demographics!$L$5:'Demographics'!$L$29,0),MATCH(U$114,Demographics!$M$4:'Demographics'!$AP$4,0))</f>
        <v>384310.85240592604</v>
      </c>
      <c r="X140" s="207">
        <f t="shared" si="50"/>
        <v>398945.74913838122</v>
      </c>
      <c r="Y140" s="207">
        <f>X140*INDEX(Demographics!$M$5:'Demographics'!$AP$29,MATCH($B140,Demographics!$L$5:'Demographics'!$L$29,0),MATCH(Y$114,Demographics!$M$4:'Demographics'!$AP$4,0))/10^7</f>
        <v>28365.042763738904</v>
      </c>
      <c r="Z140" s="207">
        <f t="shared" si="23"/>
        <v>28474.573649434664</v>
      </c>
      <c r="AA140" s="207">
        <f>Z140*10^7/INDEX(Demographics!$M$5:'Demographics'!$AP$29,MATCH($B140,Demographics!$L$5:'Demographics'!$L$29,0),MATCH(Y$114,Demographics!$M$4:'Demographics'!$AP$4,0))</f>
        <v>400486.26792453812</v>
      </c>
      <c r="AB140" s="207">
        <f t="shared" si="51"/>
        <v>415737.13876815216</v>
      </c>
      <c r="AC140" s="207">
        <f>AB140*INDEX(Demographics!$M$5:'Demographics'!$AP$29,MATCH($B140,Demographics!$L$5:'Demographics'!$L$29,0),MATCH(AC$114,Demographics!$M$4:'Demographics'!$AP$4,0))/10^7</f>
        <v>29766.779135799694</v>
      </c>
      <c r="AD140" s="207">
        <f t="shared" si="24"/>
        <v>29877.930759033025</v>
      </c>
      <c r="AE140" s="207">
        <f>AD140*10^7/INDEX(Demographics!$M$5:'Demographics'!$AP$29,MATCH($B140,Demographics!$L$5:'Demographics'!$L$29,0),MATCH(AC$114,Demographics!$M$4:'Demographics'!$AP$4,0))</f>
        <v>417289.53574068472</v>
      </c>
      <c r="AF140" s="207">
        <f t="shared" si="52"/>
        <v>433180.28986554773</v>
      </c>
      <c r="AG140" s="207">
        <f>AF140*INDEX(Demographics!$M$5:'Demographics'!$AP$29,MATCH($B140,Demographics!$L$5:'Demographics'!$L$29,0),MATCH(AG$114,Demographics!$M$4:'Demographics'!$AP$4,0))/10^7</f>
        <v>31275.616928292548</v>
      </c>
      <c r="AH140" s="207">
        <f t="shared" si="25"/>
        <v>31390.076502252046</v>
      </c>
      <c r="AI140" s="207">
        <f>AH140*10^7/INDEX(Demographics!$M$5:'Demographics'!$AP$29,MATCH($B140,Demographics!$L$5:'Demographics'!$L$29,0),MATCH(AG$114,Demographics!$M$4:'Demographics'!$AP$4,0))</f>
        <v>434765.60252426652</v>
      </c>
      <c r="AJ140" s="207">
        <f t="shared" si="53"/>
        <v>451321.86070936109</v>
      </c>
      <c r="AK140" s="207">
        <f>AJ140*INDEX(Demographics!$M$5:'Demographics'!$AP$29,MATCH($B140,Demographics!$L$5:'Demographics'!$L$29,0),MATCH(AK$114,Demographics!$M$4:'Demographics'!$AP$4,0))/10^7</f>
        <v>32856.231459641487</v>
      </c>
      <c r="AL140" s="207">
        <f t="shared" si="26"/>
        <v>32974.055652921757</v>
      </c>
      <c r="AM140" s="207">
        <f>AL140*10^7/INDEX(Demographics!$M$5:'Demographics'!$AP$29,MATCH($B140,Demographics!$L$5:'Demographics'!$L$29,0),MATCH(AK$114,Demographics!$M$4:'Demographics'!$AP$4,0))</f>
        <v>452940.32490277139</v>
      </c>
      <c r="AN140" s="207">
        <f t="shared" si="54"/>
        <v>470188.69257029484</v>
      </c>
      <c r="AO140" s="207">
        <f>AN140*INDEX(Demographics!$M$5:'Demographics'!$AP$29,MATCH($B140,Demographics!$L$5:'Demographics'!$L$29,0),MATCH(AO$114,Demographics!$M$4:'Demographics'!$AP$4,0))/10^7</f>
        <v>34464.831165402611</v>
      </c>
      <c r="AP140" s="207">
        <f t="shared" si="27"/>
        <v>34585.846646058082</v>
      </c>
      <c r="AQ140" s="207">
        <f>AP140*10^7/INDEX(Demographics!$M$5:'Demographics'!$AP$29,MATCH($B140,Demographics!$L$5:'Demographics'!$L$29,0),MATCH(AO$114,Demographics!$M$4:'Demographics'!$AP$4,0))</f>
        <v>471839.65410720441</v>
      </c>
      <c r="AR140" s="207">
        <f t="shared" si="55"/>
        <v>489807.72492515412</v>
      </c>
      <c r="AS140" s="207">
        <f>AR140*INDEX(Demographics!$M$5:'Demographics'!$AP$29,MATCH($B140,Demographics!$L$5:'Demographics'!$L$29,0),MATCH(AS$114,Demographics!$M$4:'Demographics'!$AP$4,0))/10^7</f>
        <v>36147.810099476374</v>
      </c>
      <c r="AT140" s="207">
        <f t="shared" si="28"/>
        <v>36268.746790054982</v>
      </c>
      <c r="AU140" s="207">
        <f>AT140*10^7/INDEX(Demographics!$M$5:'Demographics'!$AP$29,MATCH($B140,Demographics!$L$5:'Demographics'!$L$29,0),MATCH(AS$114,Demographics!$M$4:'Demographics'!$AP$4,0))</f>
        <v>491446.43346957967</v>
      </c>
      <c r="AV140" s="207">
        <f t="shared" si="56"/>
        <v>510161.1477648812</v>
      </c>
      <c r="AW140" s="207">
        <f>AV140*INDEX(Demographics!$M$5:'Demographics'!$AP$29,MATCH($B140,Demographics!$L$5:'Demographics'!$L$29,0),MATCH(AW$114,Demographics!$M$4:'Demographics'!$AP$4,0))/10^7</f>
        <v>37904.973278930673</v>
      </c>
      <c r="AX140" s="207">
        <f t="shared" si="29"/>
        <v>38026.654742758168</v>
      </c>
      <c r="AY140" s="207">
        <f>AX140*10^7/INDEX(Demographics!$M$5:'Demographics'!$AP$29,MATCH($B140,Demographics!$L$5:'Demographics'!$L$29,0),MATCH(AW$114,Demographics!$M$4:'Demographics'!$AP$4,0))</f>
        <v>511798.85252702783</v>
      </c>
      <c r="AZ140" s="207">
        <f t="shared" si="57"/>
        <v>531288.60491791449</v>
      </c>
      <c r="BA140" s="207">
        <f>AZ140*INDEX(Demographics!$M$5:'Demographics'!$AP$29,MATCH($B140,Demographics!$L$5:'Demographics'!$L$29,0),MATCH(BA$114,Demographics!$M$4:'Demographics'!$AP$4,0))/10^7</f>
        <v>39687.258787368213</v>
      </c>
      <c r="BB140" s="207">
        <f t="shared" si="30"/>
        <v>39811.964695868875</v>
      </c>
      <c r="BC140" s="207">
        <f>BB140*10^7/INDEX(Demographics!$M$5:'Demographics'!$AP$29,MATCH($B140,Demographics!$L$5:'Demographics'!$L$29,0),MATCH(BA$114,Demographics!$M$4:'Demographics'!$AP$4,0))</f>
        <v>532958.02805714693</v>
      </c>
      <c r="BD140" s="207">
        <f t="shared" si="58"/>
        <v>553253.54054272932</v>
      </c>
      <c r="BE140" s="207">
        <f>BD140*INDEX(Demographics!$M$5:'Demographics'!$AP$29,MATCH($B140,Demographics!$L$5:'Demographics'!$L$29,0),MATCH(BE$114,Demographics!$M$4:'Demographics'!$AP$4,0))/10^7</f>
        <v>41604.666248813242</v>
      </c>
      <c r="BF140" s="207">
        <f t="shared" si="31"/>
        <v>41732.619420845658</v>
      </c>
      <c r="BG140" s="207">
        <f>BF140*10^7/INDEX(Demographics!$M$5:'Demographics'!$AP$29,MATCH($B140,Demographics!$L$5:'Demographics'!$L$29,0),MATCH(BE$114,Demographics!$M$4:'Demographics'!$AP$4,0))</f>
        <v>554955.04548996885</v>
      </c>
      <c r="BH140" s="207">
        <f t="shared" si="59"/>
        <v>576088.22382999177</v>
      </c>
      <c r="BI140" s="207">
        <f>BH140*INDEX(Demographics!$M$5:'Demographics'!$AP$29,MATCH($B140,Demographics!$L$5:'Demographics'!$L$29,0),MATCH(BI$114,Demographics!$M$4:'Demographics'!$AP$4,0))/10^7</f>
        <v>43552.269721547375</v>
      </c>
      <c r="BJ140" s="207">
        <f t="shared" si="32"/>
        <v>43683.109574394977</v>
      </c>
      <c r="BK140" s="207">
        <f>BJ140*10^7/INDEX(Demographics!$M$5:'Demographics'!$AP$29,MATCH($B140,Demographics!$L$5:'Demographics'!$L$29,0),MATCH(BI$114,Demographics!$M$4:'Demographics'!$AP$4,0))</f>
        <v>577818.90971421928</v>
      </c>
      <c r="BL140" s="207">
        <f t="shared" si="60"/>
        <v>599822.76420021104</v>
      </c>
      <c r="BM140" s="207">
        <f>BL140*INDEX(Demographics!$M$5:'Demographics'!$AP$29,MATCH($B140,Demographics!$L$5:'Demographics'!$L$29,0),MATCH(BM$114,Demographics!$M$4:'Demographics'!$AP$4,0))/10^7</f>
        <v>45646.512355636063</v>
      </c>
      <c r="BN140" s="207">
        <f t="shared" si="33"/>
        <v>45780.379056333128</v>
      </c>
      <c r="BO140" s="207">
        <f>BN140*10^7/INDEX(Demographics!$M$5:'Demographics'!$AP$29,MATCH($B140,Demographics!$L$5:'Demographics'!$L$29,0),MATCH(BM$114,Demographics!$M$4:'Demographics'!$AP$4,0))</f>
        <v>601581.85356548137</v>
      </c>
      <c r="BP140" s="207">
        <f t="shared" si="61"/>
        <v>624490.62194382143</v>
      </c>
      <c r="BQ140" s="207">
        <f>BP140*INDEX(Demographics!$M$5:'Demographics'!$AP$29,MATCH($B140,Demographics!$L$5:'Demographics'!$L$29,0),MATCH(BQ$114,Demographics!$M$4:'Demographics'!$AP$4,0))/10^7</f>
        <v>48087.4640143535</v>
      </c>
      <c r="BR140" s="207">
        <f t="shared" si="34"/>
        <v>48219.729637650998</v>
      </c>
      <c r="BS140" s="207">
        <f>BR140*10^7/INDEX(Demographics!$M$5:'Demographics'!$AP$29,MATCH($B140,Demographics!$L$5:'Demographics'!$L$29,0),MATCH(BQ$114,Demographics!$M$4:'Demographics'!$AP$4,0))</f>
        <v>626208.29708115431</v>
      </c>
      <c r="BT140" s="207">
        <f t="shared" si="62"/>
        <v>650054.86218181753</v>
      </c>
      <c r="BU140" s="207">
        <f>BT140*INDEX(Demographics!$M$5:'Demographics'!$AP$29,MATCH($B140,Demographics!$L$5:'Demographics'!$L$29,0),MATCH(BU$114,Demographics!$M$4:'Demographics'!$AP$4,0))/10^7</f>
        <v>50720.985660139835</v>
      </c>
      <c r="BV140" s="207">
        <f t="shared" si="35"/>
        <v>50855.785729051051</v>
      </c>
      <c r="BW140" s="207">
        <f>BV140*10^7/INDEX(Demographics!$M$5:'Demographics'!$AP$29,MATCH($B140,Demographics!$L$5:'Demographics'!$L$29,0),MATCH(BU$114,Demographics!$M$4:'Demographics'!$AP$4,0))</f>
        <v>651782.49895933073</v>
      </c>
      <c r="BX140" s="207">
        <f t="shared" si="63"/>
        <v>676602.95225794357</v>
      </c>
      <c r="BY140" s="207">
        <f>BX140*INDEX(Demographics!$M$5:'Demographics'!$AP$29,MATCH($B140,Demographics!$L$5:'Demographics'!$L$29,0),MATCH(BY$114,Demographics!$M$4:'Demographics'!$AP$4,0))/10^7</f>
        <v>53565.43784494733</v>
      </c>
      <c r="BZ140" s="207">
        <f t="shared" si="36"/>
        <v>53702.980710125856</v>
      </c>
      <c r="CA140" s="207">
        <f>BZ140*10^7/INDEX(Demographics!$M$5:'Demographics'!$AP$29,MATCH($B140,Demographics!$L$5:'Demographics'!$L$29,0),MATCH(BY$114,Demographics!$M$4:'Demographics'!$AP$4,0))</f>
        <v>678340.30216836883</v>
      </c>
      <c r="CB140" s="207">
        <f t="shared" si="64"/>
        <v>704172.10007245385</v>
      </c>
      <c r="CC140" s="207">
        <f>CB140*INDEX(Demographics!$M$5:'Demographics'!$AP$29,MATCH($B140,Demographics!$L$5:'Demographics'!$L$29,0),MATCH(CC$114,Demographics!$M$4:'Demographics'!$AP$4,0))/10^7</f>
        <v>56636.139505567422</v>
      </c>
      <c r="CD140" s="207">
        <f t="shared" si="37"/>
        <v>56776.614548138437</v>
      </c>
      <c r="CE140" s="207">
        <f>CD140*10^7/INDEX(Demographics!$M$5:'Demographics'!$AP$29,MATCH($B140,Demographics!$L$5:'Demographics'!$L$29,0),MATCH(CC$114,Demographics!$M$4:'Demographics'!$AP$4,0))</f>
        <v>705918.66342579259</v>
      </c>
    </row>
    <row r="141" spans="1:83" ht="13" x14ac:dyDescent="0.3">
      <c r="B141" s="208" t="s">
        <v>199</v>
      </c>
      <c r="C141" s="207">
        <f>SUM(C116:C140)</f>
        <v>8627510.2500000019</v>
      </c>
      <c r="D141" s="207">
        <f t="shared" ref="D141:R141" si="111">SUM(D116:D140)</f>
        <v>9125207.9900000021</v>
      </c>
      <c r="E141" s="207">
        <f t="shared" si="111"/>
        <v>9719230.2200000025</v>
      </c>
      <c r="F141" s="207">
        <f t="shared" si="111"/>
        <v>10300128.700000003</v>
      </c>
      <c r="G141" s="207">
        <f t="shared" si="111"/>
        <v>11369493.135959459</v>
      </c>
      <c r="H141" s="207">
        <f t="shared" si="111"/>
        <v>12217497.709999999</v>
      </c>
      <c r="I141" s="207">
        <f t="shared" si="111"/>
        <v>13060687.729999999</v>
      </c>
      <c r="J141" s="207">
        <f t="shared" si="111"/>
        <v>13885496.730000002</v>
      </c>
      <c r="K141" s="207">
        <f t="shared" si="111"/>
        <v>14534640.775489695</v>
      </c>
      <c r="L141" s="207">
        <f t="shared" si="111"/>
        <v>13687118.136492422</v>
      </c>
      <c r="M141" s="207">
        <f t="shared" si="111"/>
        <v>14925840.36540308</v>
      </c>
      <c r="N141" s="207">
        <f t="shared" si="111"/>
        <v>15945368.799999999</v>
      </c>
      <c r="O141" s="207">
        <f t="shared" si="111"/>
        <v>16884533.699999996</v>
      </c>
      <c r="P141" s="207"/>
      <c r="Q141" s="207">
        <f t="shared" si="111"/>
        <v>17992692.972826902</v>
      </c>
      <c r="R141" s="207">
        <f t="shared" si="111"/>
        <v>18066587.649692655</v>
      </c>
      <c r="T141" s="207"/>
      <c r="U141" s="207">
        <f t="shared" ref="U141" si="112">SUM(U116:U140)</f>
        <v>19252401.988014556</v>
      </c>
      <c r="V141" s="207">
        <f t="shared" ref="V141" si="113">SUM(V116:V140)</f>
        <v>19329905.519905519</v>
      </c>
      <c r="X141" s="207"/>
      <c r="Y141" s="207">
        <f t="shared" ref="Y141" si="114">SUM(Y116:Y140)</f>
        <v>20583582.078737967</v>
      </c>
      <c r="Z141" s="207">
        <f t="shared" ref="Z141" si="115">SUM(Z116:Z140)</f>
        <v>20663065.053421076</v>
      </c>
      <c r="AB141" s="207"/>
      <c r="AC141" s="207">
        <f t="shared" ref="AC141" si="116">SUM(AC116:AC140)</f>
        <v>21991714.16777955</v>
      </c>
      <c r="AD141" s="207">
        <f t="shared" ref="AD141" si="117">SUM(AD116:AD140)</f>
        <v>22073833.053275373</v>
      </c>
      <c r="AF141" s="207"/>
      <c r="AG141" s="207">
        <f t="shared" ref="AG141" si="118">SUM(AG116:AG140)</f>
        <v>23493723.103464376</v>
      </c>
      <c r="AH141" s="207">
        <f t="shared" ref="AH141" si="119">SUM(AH116:AH140)</f>
        <v>23579703.231156509</v>
      </c>
      <c r="AJ141" s="207"/>
      <c r="AK141" s="207">
        <f t="shared" ref="AK141" si="120">SUM(AK116:AK140)</f>
        <v>25096970.362190817</v>
      </c>
      <c r="AL141" s="207">
        <f t="shared" ref="AL141" si="121">SUM(AL116:AL140)</f>
        <v>25186969.432544827</v>
      </c>
      <c r="AN141" s="207"/>
      <c r="AO141" s="207">
        <f t="shared" ref="AO141" si="122">SUM(AO116:AO140)</f>
        <v>26808256.450395275</v>
      </c>
      <c r="AP141" s="207">
        <f t="shared" ref="AP141" si="123">SUM(AP116:AP140)</f>
        <v>26902387.595976979</v>
      </c>
      <c r="AR141" s="207"/>
      <c r="AS141" s="207">
        <f t="shared" ref="AS141" si="124">SUM(AS116:AS140)</f>
        <v>28616418.799815495</v>
      </c>
      <c r="AT141" s="207">
        <f t="shared" ref="AT141" si="125">SUM(AT116:AT140)</f>
        <v>28712158.347421195</v>
      </c>
      <c r="AV141" s="207"/>
      <c r="AW141" s="207">
        <f t="shared" ref="AW141" si="126">SUM(AW116:AW140)</f>
        <v>30528307.836338807</v>
      </c>
      <c r="AX141" s="207">
        <f t="shared" ref="AX141" si="127">SUM(AX116:AX140)</f>
        <v>30626308.939211678</v>
      </c>
      <c r="AZ141" s="207"/>
      <c r="BA141" s="207">
        <f t="shared" ref="BA141" si="128">SUM(BA116:BA140)</f>
        <v>32564785.617750943</v>
      </c>
      <c r="BB141" s="207">
        <f t="shared" ref="BB141" si="129">SUM(BB116:BB140)</f>
        <v>32667111.182672132</v>
      </c>
      <c r="BD141" s="207"/>
      <c r="BE141" s="207">
        <f t="shared" ref="BE141" si="130">SUM(BE116:BE140)</f>
        <v>34735648.363873377</v>
      </c>
      <c r="BF141" s="207">
        <f t="shared" ref="BF141" si="131">SUM(BF116:BF140)</f>
        <v>34842476.198140338</v>
      </c>
      <c r="BH141" s="207"/>
      <c r="BI141" s="207">
        <f t="shared" ref="BI141" si="132">SUM(BI116:BI140)</f>
        <v>37050284.756375484</v>
      </c>
      <c r="BJ141" s="207">
        <f t="shared" ref="BJ141" si="133">SUM(BJ116:BJ140)</f>
        <v>37161591.327456154</v>
      </c>
      <c r="BL141" s="207"/>
      <c r="BM141" s="207">
        <f t="shared" ref="BM141" si="134">SUM(BM116:BM140)</f>
        <v>39517896.780139819</v>
      </c>
      <c r="BN141" s="207">
        <f t="shared" ref="BN141" si="135">SUM(BN116:BN140)</f>
        <v>39633790.200851329</v>
      </c>
      <c r="BP141" s="207"/>
      <c r="BQ141" s="207">
        <f t="shared" ref="BQ141" si="136">SUM(BQ116:BQ140)</f>
        <v>42179052.150323734</v>
      </c>
      <c r="BR141" s="212">
        <f t="shared" ref="BR141" si="137">SUM(BR116:BR140)</f>
        <v>42295066.557344548</v>
      </c>
      <c r="BT141" s="207"/>
      <c r="BU141" s="207">
        <f t="shared" ref="BU141" si="138">SUM(BU116:BU140)</f>
        <v>45019531.959339678</v>
      </c>
      <c r="BV141" s="207">
        <f t="shared" ref="BV141" si="139">SUM(BV116:BV140)</f>
        <v>45139179.397801019</v>
      </c>
      <c r="BX141" s="207"/>
      <c r="BY141" s="207">
        <f t="shared" ref="BY141" si="140">SUM(BY116:BY140)</f>
        <v>48055295.895205863</v>
      </c>
      <c r="BZ141" s="207">
        <f t="shared" ref="BZ141" si="141">SUM(BZ116:BZ140)</f>
        <v>48178690.071569383</v>
      </c>
      <c r="CB141" s="207"/>
      <c r="CC141" s="207">
        <f t="shared" ref="CC141" si="142">SUM(CC116:CC140)</f>
        <v>51299820.247724771</v>
      </c>
      <c r="CD141" s="207">
        <f t="shared" ref="CD141" si="143">SUM(CD116:CD140)</f>
        <v>51427059.577525422</v>
      </c>
    </row>
    <row r="142" spans="1:83" x14ac:dyDescent="0.35">
      <c r="A142" s="3"/>
      <c r="B142" s="2"/>
      <c r="M142" s="2"/>
      <c r="N142" s="2"/>
      <c r="Q142" s="210">
        <f>INDEX(GDP_input!$D$34:$AN$34,1,MATCH("FY"&amp;Q$114,GDP_input!$D$20:$AN$20,0))/Q141</f>
        <v>1.0041069270162808</v>
      </c>
      <c r="U142" s="210">
        <f>INDEX(GDP_input!$D$34:$AN$34,1,MATCH("FY"&amp;U$114,GDP_input!$D$20:$AN$20,0))/U141</f>
        <v>1.0040256551852182</v>
      </c>
      <c r="Y142" s="210">
        <f>INDEX(GDP_input!$D$34:$AN$34,1,MATCH("FY"&amp;Y$114,GDP_input!$D$20:$AN$20,0))/Y141</f>
        <v>1.0038614743721022</v>
      </c>
      <c r="AC142" s="210">
        <f>INDEX(GDP_input!$D$34:$AN$34,1,MATCH("FY"&amp;AC$114,GDP_input!$D$20:$AN$20,0))/AC141</f>
        <v>1.0037340829764028</v>
      </c>
      <c r="AG142" s="210">
        <f>INDEX(GDP_input!$D$34:$AN$34,1,MATCH("FY"&amp;AG$114,GDP_input!$D$20:$AN$20,0))/AG141</f>
        <v>1.0036597063527772</v>
      </c>
      <c r="AK142" s="210">
        <f>INDEX(GDP_input!$D$34:$AN$34,1,MATCH("FY"&amp;AK$114,GDP_input!$D$20:$AN$20,0))/AK141</f>
        <v>1.0035860531791359</v>
      </c>
      <c r="AO142" s="210">
        <f>INDEX(GDP_input!$D$34:$AN$34,1,MATCH("FY"&amp;AO$114,GDP_input!$D$20:$AN$20,0))/AO141</f>
        <v>1.0035112744372574</v>
      </c>
      <c r="AS142" s="210">
        <f>INDEX(GDP_input!$D$34:$AN$34,1,MATCH("FY"&amp;AS$114,GDP_input!$D$20:$AN$20,0))/AS141</f>
        <v>1.0033456159652769</v>
      </c>
      <c r="AW142" s="210">
        <f>INDEX(GDP_input!$D$34:$AN$34,1,MATCH("FY"&amp;AW$114,GDP_input!$D$20:$AN$20,0))/AW141</f>
        <v>1.0032101714709591</v>
      </c>
      <c r="BA142" s="210">
        <f>INDEX(GDP_input!$D$34:$AN$34,1,MATCH("FY"&amp;BA$114,GDP_input!$D$20:$AN$20,0))/BA141</f>
        <v>1.0031422152174529</v>
      </c>
      <c r="BE142" s="210">
        <f>INDEX(GDP_input!$D$34:$AN$34,1,MATCH("FY"&amp;BE$114,GDP_input!$D$20:$AN$20,0))/BE141</f>
        <v>1.0030754524328402</v>
      </c>
      <c r="BI142" s="210">
        <f>INDEX(GDP_input!$D$34:$AN$34,1,MATCH("FY"&amp;BI$114,GDP_input!$D$20:$AN$20,0))/BI141</f>
        <v>1.0030042028506008</v>
      </c>
      <c r="BM142" s="210">
        <f>INDEX(GDP_input!$D$34:$AN$34,1,MATCH("FY"&amp;BM$114,GDP_input!$D$20:$AN$20,0))/BM141</f>
        <v>1.002932681902488</v>
      </c>
      <c r="BQ142" s="210">
        <f>INDEX(GDP_input!$D$34:$AN$34,1,MATCH("FY"&amp;BQ$114,GDP_input!$D$20:$AN$20,0))/BQ141</f>
        <v>1.0027505219085378</v>
      </c>
      <c r="BU142" s="210">
        <f>INDEX(GDP_input!$D$34:$AN$34,1,MATCH("FY"&amp;BU$114,GDP_input!$D$20:$AN$20,0))/BU141</f>
        <v>1.0026576784176564</v>
      </c>
      <c r="BY142" s="210">
        <f>INDEX(GDP_input!$D$34:$AN$34,1,MATCH("FY"&amp;BY$114,GDP_input!$D$20:$AN$20,0))/BY141</f>
        <v>1.0025677539606166</v>
      </c>
      <c r="CC142" s="210">
        <f>INDEX(GDP_input!$D$34:$AN$34,1,MATCH("FY"&amp;CC$114,GDP_input!$D$20:$AN$20,0))/CC141</f>
        <v>1.0024803075173796</v>
      </c>
    </row>
    <row r="143" spans="1:83" x14ac:dyDescent="0.35">
      <c r="A143" s="3"/>
      <c r="C143" s="10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215"/>
    </row>
    <row r="144" spans="1:83" ht="22.5" x14ac:dyDescent="0.45">
      <c r="A144" s="3"/>
      <c r="C144" s="152" t="s">
        <v>176</v>
      </c>
      <c r="L144" s="4"/>
      <c r="M144" s="3"/>
      <c r="N144" s="2"/>
    </row>
    <row r="145" spans="1:34" x14ac:dyDescent="0.35">
      <c r="A145" s="3"/>
      <c r="C145" s="6"/>
      <c r="D145" s="11" t="s">
        <v>75</v>
      </c>
      <c r="E145" s="11" t="s">
        <v>74</v>
      </c>
      <c r="F145" s="11" t="s">
        <v>73</v>
      </c>
      <c r="G145" s="11" t="s">
        <v>72</v>
      </c>
      <c r="H145" s="11" t="s">
        <v>71</v>
      </c>
      <c r="I145" s="11" t="s">
        <v>70</v>
      </c>
      <c r="J145" s="11" t="s">
        <v>69</v>
      </c>
      <c r="K145" s="11" t="s">
        <v>68</v>
      </c>
      <c r="L145" s="11" t="s">
        <v>67</v>
      </c>
      <c r="M145" s="11" t="s">
        <v>149</v>
      </c>
      <c r="N145" s="11" t="s">
        <v>150</v>
      </c>
      <c r="O145" s="11" t="s">
        <v>209</v>
      </c>
      <c r="P145" s="11" t="s">
        <v>210</v>
      </c>
      <c r="Q145" s="11" t="s">
        <v>245</v>
      </c>
      <c r="R145" s="11" t="s">
        <v>246</v>
      </c>
      <c r="S145" s="11" t="s">
        <v>247</v>
      </c>
      <c r="T145" s="11" t="s">
        <v>248</v>
      </c>
      <c r="U145" s="11" t="s">
        <v>249</v>
      </c>
      <c r="V145" s="11" t="s">
        <v>250</v>
      </c>
      <c r="W145" s="11" t="s">
        <v>251</v>
      </c>
      <c r="X145" s="11" t="s">
        <v>252</v>
      </c>
      <c r="Y145" s="11" t="s">
        <v>253</v>
      </c>
      <c r="Z145" s="11" t="s">
        <v>254</v>
      </c>
      <c r="AA145" s="11" t="s">
        <v>255</v>
      </c>
      <c r="AB145" s="11" t="s">
        <v>256</v>
      </c>
      <c r="AC145" s="11" t="s">
        <v>257</v>
      </c>
      <c r="AD145" s="11" t="s">
        <v>258</v>
      </c>
      <c r="AE145" s="11" t="s">
        <v>259</v>
      </c>
      <c r="AF145" s="11" t="s">
        <v>260</v>
      </c>
      <c r="AG145" s="11" t="s">
        <v>261</v>
      </c>
    </row>
    <row r="146" spans="1:34" x14ac:dyDescent="0.35">
      <c r="A146" s="3"/>
      <c r="B146" s="156"/>
      <c r="C146" s="7" t="s">
        <v>7</v>
      </c>
      <c r="D146" s="8">
        <f>INDEX(C$116:C$140,MATCH($C146,$B$116:$B$140,0))</f>
        <v>247143.96</v>
      </c>
      <c r="E146" s="8">
        <f t="shared" ref="E146:O146" si="144">INDEX(D$116:D$140,MATCH($C146,$B$116:$B$140,0))</f>
        <v>256850.96</v>
      </c>
      <c r="F146" s="8">
        <f t="shared" si="144"/>
        <v>269649.84000000003</v>
      </c>
      <c r="G146" s="8">
        <f t="shared" si="144"/>
        <v>279482.44</v>
      </c>
      <c r="H146" s="8">
        <f t="shared" si="144"/>
        <v>301466.74140599213</v>
      </c>
      <c r="I146" s="8">
        <f t="shared" si="144"/>
        <v>318797.45</v>
      </c>
      <c r="J146" s="8">
        <f t="shared" si="144"/>
        <v>344027.83</v>
      </c>
      <c r="K146" s="8">
        <f t="shared" si="144"/>
        <v>381382.53</v>
      </c>
      <c r="L146" s="8">
        <f t="shared" si="144"/>
        <v>407347.76061346213</v>
      </c>
      <c r="M146" s="8">
        <f t="shared" si="144"/>
        <v>405024.90485911479</v>
      </c>
      <c r="N146" s="8">
        <f t="shared" si="144"/>
        <v>439934.2881381358</v>
      </c>
      <c r="O146" s="8">
        <f t="shared" si="144"/>
        <v>469153.83241193241</v>
      </c>
      <c r="P146" s="8">
        <f>INDEX(O$116:O$140,MATCH($C146,$B$116:$B$140,0))</f>
        <v>496582.53814399033</v>
      </c>
      <c r="Q146" s="8">
        <f>INDEX(R$116:R$140,MATCH($C146,$B$116:$B$140,0))</f>
        <v>542474.97119822877</v>
      </c>
      <c r="R146" s="8">
        <f t="shared" ref="R146:R170" si="145">INDEX(V$116:V$140,MATCH($C146,$B$116:$B$140,0))</f>
        <v>592437.21714469965</v>
      </c>
      <c r="S146" s="8">
        <f t="shared" ref="S146:S170" si="146">INDEX(Z$116:Z$140,MATCH($C146,$B$116:$B$140,0))</f>
        <v>646541.12919354776</v>
      </c>
      <c r="T146" s="8">
        <f t="shared" ref="T146:T170" si="147">INDEX(AD$116:AD$140,MATCH($C146,$B$116:$B$140,0))</f>
        <v>705191.86255115422</v>
      </c>
      <c r="U146" s="8">
        <f t="shared" ref="U146:U170" si="148">INDEX(AH$116:AH$140,MATCH($C146,$B$116:$B$140,0))</f>
        <v>768976.18577347964</v>
      </c>
      <c r="V146" s="8">
        <f t="shared" ref="V146:V170" si="149">INDEX(AL$116:AL$140,MATCH($C146,$B$116:$B$140,0))</f>
        <v>838330.2417537421</v>
      </c>
      <c r="W146" s="8">
        <f t="shared" ref="W146:W170" si="150">INDEX(AP$116:AP$140,MATCH($C146,$B$116:$B$140,0))</f>
        <v>913724.62680482736</v>
      </c>
      <c r="X146" s="8">
        <f t="shared" ref="X146:X170" si="151">INDEX(AT$116:AT$140,MATCH($C146,$B$116:$B$140,0))</f>
        <v>994570.19567309297</v>
      </c>
      <c r="Y146" s="8">
        <f t="shared" ref="Y146:Y170" si="152">INDEX(AX$116:AX$140,MATCH($C146,$B$116:$B$140,0))</f>
        <v>1081499.0922726169</v>
      </c>
      <c r="Z146" s="8">
        <f t="shared" ref="Z146:Z170" si="153">INDEX(BB$116:BB$140,MATCH($C146,$B$116:$B$140,0))</f>
        <v>1175816.3912524001</v>
      </c>
      <c r="AA146" s="8">
        <f t="shared" ref="AA146:AA170" si="154">INDEX(BF$116:BF$140,MATCH($C146,$B$116:$B$140,0))</f>
        <v>1278135.8011537697</v>
      </c>
      <c r="AB146" s="8">
        <f t="shared" ref="AB146:AB170" si="155">INDEX(BJ$116:BJ$140,MATCH($C146,$B$116:$B$140,0))</f>
        <v>1389113.2224132142</v>
      </c>
      <c r="AC146" s="8">
        <f t="shared" ref="AC146:AC170" si="156">INDEX(BN$116:BN$140,MATCH($C146,$B$116:$B$140,0))</f>
        <v>1509462.2591902169</v>
      </c>
      <c r="AD146" s="8">
        <f t="shared" ref="AD146:AD170" si="157">INDEX(BR$116:BR$140,MATCH($C146,$B$116:$B$140,0))</f>
        <v>1640609.8692157853</v>
      </c>
      <c r="AE146" s="8">
        <f t="shared" ref="AE146:AE170" si="158">INDEX(BV$116:BV$140,MATCH($C146,$B$116:$B$140,0))</f>
        <v>1782996.2823188249</v>
      </c>
      <c r="AF146" s="8">
        <f t="shared" ref="AF146:AF170" si="159">INDEX(BZ$116:BZ$140,MATCH($C146,$B$116:$B$140,0))</f>
        <v>1937576.6628459627</v>
      </c>
      <c r="AG146" s="8">
        <f t="shared" ref="AG146:AG170" si="160">INDEX(CD$116:CD$140,MATCH($C146,$B$116:$B$140,0))</f>
        <v>2105386.1776774512</v>
      </c>
      <c r="AH146" s="2" t="str">
        <f t="shared" ref="AH146:AH170" si="161">C146</f>
        <v>BR</v>
      </c>
    </row>
    <row r="147" spans="1:34" x14ac:dyDescent="0.35">
      <c r="A147" s="3"/>
      <c r="B147" s="156"/>
      <c r="C147" s="7" t="s">
        <v>22</v>
      </c>
      <c r="D147" s="8">
        <f t="shared" ref="D147:O170" si="162">INDEX(C$116:C$140,MATCH($C147,$B$116:$B$140,0))</f>
        <v>150917.59</v>
      </c>
      <c r="E147" s="8">
        <f t="shared" si="162"/>
        <v>163250.26999999999</v>
      </c>
      <c r="F147" s="8">
        <f t="shared" si="162"/>
        <v>165816.26</v>
      </c>
      <c r="G147" s="8">
        <f t="shared" si="162"/>
        <v>186534.39</v>
      </c>
      <c r="H147" s="8">
        <f t="shared" si="162"/>
        <v>177817.7140951539</v>
      </c>
      <c r="I147" s="8">
        <f t="shared" si="162"/>
        <v>193173.92</v>
      </c>
      <c r="J147" s="8">
        <f t="shared" si="162"/>
        <v>210587.3</v>
      </c>
      <c r="K147" s="8">
        <f t="shared" si="162"/>
        <v>229274.47</v>
      </c>
      <c r="L147" s="8">
        <f t="shared" si="162"/>
        <v>237058.76887180586</v>
      </c>
      <c r="M147" s="8">
        <f t="shared" si="162"/>
        <v>219046.47157044659</v>
      </c>
      <c r="N147" s="8">
        <f t="shared" si="162"/>
        <v>237395.03785827715</v>
      </c>
      <c r="O147" s="8">
        <f t="shared" si="162"/>
        <v>252597.11448692565</v>
      </c>
      <c r="P147" s="8">
        <f t="shared" ref="P147:P170" si="163">INDEX(O$116:O$140,MATCH($C147,$B$116:$B$140,0))</f>
        <v>266768.07352723676</v>
      </c>
      <c r="Q147" s="8">
        <f t="shared" ref="Q147:Q170" si="164">INDEX(R$116:R$140,MATCH($C147,$B$116:$B$140,0))</f>
        <v>291048.62859705306</v>
      </c>
      <c r="R147" s="8">
        <f t="shared" si="145"/>
        <v>317472.82379391044</v>
      </c>
      <c r="S147" s="8">
        <f t="shared" si="146"/>
        <v>345952.73265670304</v>
      </c>
      <c r="T147" s="8">
        <f t="shared" si="147"/>
        <v>376709.8762210136</v>
      </c>
      <c r="U147" s="8">
        <f t="shared" si="148"/>
        <v>410123.27451552154</v>
      </c>
      <c r="V147" s="8">
        <f t="shared" si="149"/>
        <v>446427.13467372191</v>
      </c>
      <c r="W147" s="8">
        <f t="shared" si="150"/>
        <v>485842.55585418449</v>
      </c>
      <c r="X147" s="8">
        <f t="shared" si="151"/>
        <v>528155.1378836513</v>
      </c>
      <c r="Y147" s="8">
        <f t="shared" si="152"/>
        <v>573708.93795851967</v>
      </c>
      <c r="Z147" s="8">
        <f t="shared" si="153"/>
        <v>623086.13634331001</v>
      </c>
      <c r="AA147" s="8">
        <f t="shared" si="154"/>
        <v>676615.64996772772</v>
      </c>
      <c r="AB147" s="8">
        <f t="shared" si="155"/>
        <v>734635.83015360788</v>
      </c>
      <c r="AC147" s="8">
        <f t="shared" si="156"/>
        <v>797514.77917667304</v>
      </c>
      <c r="AD147" s="8">
        <f t="shared" si="157"/>
        <v>865914.17159573524</v>
      </c>
      <c r="AE147" s="8">
        <f t="shared" si="158"/>
        <v>940106.26089270983</v>
      </c>
      <c r="AF147" s="8">
        <f t="shared" si="159"/>
        <v>1020578.2406249898</v>
      </c>
      <c r="AG147" s="8">
        <f t="shared" si="160"/>
        <v>1107857.8704341296</v>
      </c>
      <c r="AH147" s="2" t="str">
        <f t="shared" si="161"/>
        <v>JH</v>
      </c>
    </row>
    <row r="148" spans="1:34" x14ac:dyDescent="0.35">
      <c r="A148" s="3"/>
      <c r="B148" s="156"/>
      <c r="C148" s="7" t="s">
        <v>23</v>
      </c>
      <c r="D148" s="8">
        <f t="shared" si="162"/>
        <v>230987.08</v>
      </c>
      <c r="E148" s="8">
        <f t="shared" si="162"/>
        <v>243363.48</v>
      </c>
      <c r="F148" s="8">
        <f t="shared" si="162"/>
        <v>265891.53000000003</v>
      </c>
      <c r="G148" s="8">
        <f t="shared" si="162"/>
        <v>270665.34000000003</v>
      </c>
      <c r="H148" s="8">
        <f t="shared" si="162"/>
        <v>297135.9710584745</v>
      </c>
      <c r="I148" s="8">
        <f t="shared" si="162"/>
        <v>337348.06</v>
      </c>
      <c r="J148" s="8">
        <f t="shared" si="162"/>
        <v>361657.51</v>
      </c>
      <c r="K148" s="8">
        <f t="shared" si="162"/>
        <v>386798.56</v>
      </c>
      <c r="L148" s="8">
        <f t="shared" si="162"/>
        <v>407960.4857491891</v>
      </c>
      <c r="M148" s="8">
        <f t="shared" si="162"/>
        <v>374586.52817837178</v>
      </c>
      <c r="N148" s="8">
        <f t="shared" si="162"/>
        <v>410188.2181393085</v>
      </c>
      <c r="O148" s="8">
        <f t="shared" si="162"/>
        <v>439504.34020029037</v>
      </c>
      <c r="P148" s="8">
        <f t="shared" si="163"/>
        <v>465895.41923210298</v>
      </c>
      <c r="Q148" s="8">
        <f t="shared" si="164"/>
        <v>499183.38395008328</v>
      </c>
      <c r="R148" s="8">
        <f t="shared" si="145"/>
        <v>534785.87295371294</v>
      </c>
      <c r="S148" s="8">
        <f t="shared" si="146"/>
        <v>572339.97461863805</v>
      </c>
      <c r="T148" s="8">
        <f t="shared" si="147"/>
        <v>612062.54387317353</v>
      </c>
      <c r="U148" s="8">
        <f t="shared" si="148"/>
        <v>654492.9266567548</v>
      </c>
      <c r="V148" s="8">
        <f t="shared" si="149"/>
        <v>699783.50033579872</v>
      </c>
      <c r="W148" s="8">
        <f t="shared" si="150"/>
        <v>748151.89986558363</v>
      </c>
      <c r="X148" s="8">
        <f t="shared" si="151"/>
        <v>799036.71302112436</v>
      </c>
      <c r="Y148" s="8">
        <f t="shared" si="152"/>
        <v>852745.24737187743</v>
      </c>
      <c r="Z148" s="8">
        <f t="shared" si="153"/>
        <v>910011.88798086171</v>
      </c>
      <c r="AA148" s="8">
        <f t="shared" si="154"/>
        <v>971010.15701962856</v>
      </c>
      <c r="AB148" s="8">
        <f t="shared" si="155"/>
        <v>1036055.8293483298</v>
      </c>
      <c r="AC148" s="8">
        <f t="shared" si="156"/>
        <v>1105346.4900012824</v>
      </c>
      <c r="AD148" s="8">
        <f t="shared" si="157"/>
        <v>1179302.7715512668</v>
      </c>
      <c r="AE148" s="8">
        <f t="shared" si="158"/>
        <v>1258120.0467646273</v>
      </c>
      <c r="AF148" s="8">
        <f t="shared" si="159"/>
        <v>1342115.9988792781</v>
      </c>
      <c r="AG148" s="8">
        <f t="shared" si="160"/>
        <v>1431628.6602046425</v>
      </c>
      <c r="AH148" s="2" t="str">
        <f t="shared" si="161"/>
        <v>OD</v>
      </c>
    </row>
    <row r="149" spans="1:34" x14ac:dyDescent="0.35">
      <c r="A149" s="3"/>
      <c r="B149" s="156"/>
      <c r="C149" s="7" t="s">
        <v>24</v>
      </c>
      <c r="D149" s="8">
        <f t="shared" si="162"/>
        <v>520485.04</v>
      </c>
      <c r="E149" s="8">
        <f t="shared" si="162"/>
        <v>542190.68999999994</v>
      </c>
      <c r="F149" s="8">
        <f t="shared" si="162"/>
        <v>558497.06999999995</v>
      </c>
      <c r="G149" s="8">
        <f t="shared" si="162"/>
        <v>574364.34</v>
      </c>
      <c r="H149" s="8">
        <f t="shared" si="162"/>
        <v>619780.00406724762</v>
      </c>
      <c r="I149" s="8">
        <f t="shared" si="162"/>
        <v>653415.93000000005</v>
      </c>
      <c r="J149" s="8">
        <f t="shared" si="162"/>
        <v>694980.32</v>
      </c>
      <c r="K149" s="8">
        <f t="shared" si="162"/>
        <v>739081.86</v>
      </c>
      <c r="L149" s="8">
        <f t="shared" si="162"/>
        <v>780025.86684242904</v>
      </c>
      <c r="M149" s="8">
        <f t="shared" si="162"/>
        <v>764668.44245959318</v>
      </c>
      <c r="N149" s="8">
        <f t="shared" si="162"/>
        <v>824774.17757490312</v>
      </c>
      <c r="O149" s="8">
        <f t="shared" si="162"/>
        <v>873410.31495834957</v>
      </c>
      <c r="P149" s="8">
        <f t="shared" si="163"/>
        <v>918016.09822152241</v>
      </c>
      <c r="Q149" s="8">
        <f t="shared" si="164"/>
        <v>982226.5792718411</v>
      </c>
      <c r="R149" s="8">
        <f t="shared" si="145"/>
        <v>1050808.4280728844</v>
      </c>
      <c r="S149" s="8">
        <f t="shared" si="146"/>
        <v>1122999.320939335</v>
      </c>
      <c r="T149" s="8">
        <f t="shared" si="147"/>
        <v>1199231.5555029181</v>
      </c>
      <c r="U149" s="8">
        <f t="shared" si="148"/>
        <v>1280530.1692652197</v>
      </c>
      <c r="V149" s="8">
        <f t="shared" si="149"/>
        <v>1367225.4565585775</v>
      </c>
      <c r="W149" s="8">
        <f t="shared" si="150"/>
        <v>1459666.1977813661</v>
      </c>
      <c r="X149" s="8">
        <f t="shared" si="151"/>
        <v>1556515.7421110685</v>
      </c>
      <c r="Y149" s="8">
        <f t="shared" si="152"/>
        <v>1658376.9956260647</v>
      </c>
      <c r="Z149" s="8">
        <f t="shared" si="153"/>
        <v>1766780.6054048289</v>
      </c>
      <c r="AA149" s="8">
        <f t="shared" si="154"/>
        <v>1882140.8048506402</v>
      </c>
      <c r="AB149" s="8">
        <f t="shared" si="155"/>
        <v>2004886.4666925783</v>
      </c>
      <c r="AC149" s="8">
        <f t="shared" si="156"/>
        <v>2135459.3694908489</v>
      </c>
      <c r="AD149" s="8">
        <f t="shared" si="157"/>
        <v>2275073.0382931107</v>
      </c>
      <c r="AE149" s="8">
        <f t="shared" si="158"/>
        <v>2423788.7195936367</v>
      </c>
      <c r="AF149" s="8">
        <f t="shared" si="159"/>
        <v>2582206.2187973191</v>
      </c>
      <c r="AG149" s="8">
        <f t="shared" si="160"/>
        <v>2750964.3800602327</v>
      </c>
      <c r="AH149" s="2" t="str">
        <f t="shared" si="161"/>
        <v>WB</v>
      </c>
    </row>
    <row r="150" spans="1:34" x14ac:dyDescent="0.35">
      <c r="A150" s="3"/>
      <c r="B150" s="156"/>
      <c r="C150" s="7" t="s">
        <v>25</v>
      </c>
      <c r="D150" s="8">
        <f t="shared" si="162"/>
        <v>143174.91</v>
      </c>
      <c r="E150" s="8">
        <f t="shared" si="162"/>
        <v>147342.38</v>
      </c>
      <c r="F150" s="8">
        <f t="shared" si="162"/>
        <v>154525.4</v>
      </c>
      <c r="G150" s="8">
        <f t="shared" si="162"/>
        <v>165212.29999999999</v>
      </c>
      <c r="H150" s="8">
        <f t="shared" si="162"/>
        <v>194318.0584243114</v>
      </c>
      <c r="I150" s="8">
        <f t="shared" si="162"/>
        <v>202080.84</v>
      </c>
      <c r="J150" s="8">
        <f t="shared" si="162"/>
        <v>219919.37</v>
      </c>
      <c r="K150" s="8">
        <f t="shared" si="162"/>
        <v>231039.57</v>
      </c>
      <c r="L150" s="8">
        <f t="shared" si="162"/>
        <v>250510.98823444892</v>
      </c>
      <c r="M150" s="8">
        <f t="shared" si="162"/>
        <v>242043.53089329839</v>
      </c>
      <c r="N150" s="8">
        <f t="shared" si="162"/>
        <v>263715.11901497573</v>
      </c>
      <c r="O150" s="8">
        <f t="shared" si="162"/>
        <v>281208.33765747689</v>
      </c>
      <c r="P150" s="8">
        <f t="shared" si="163"/>
        <v>297625.45775973616</v>
      </c>
      <c r="Q150" s="8">
        <f t="shared" si="164"/>
        <v>321682.87551384192</v>
      </c>
      <c r="R150" s="8">
        <f t="shared" si="145"/>
        <v>347636.71863236069</v>
      </c>
      <c r="S150" s="8">
        <f t="shared" si="146"/>
        <v>375357.58189867641</v>
      </c>
      <c r="T150" s="8">
        <f t="shared" si="147"/>
        <v>405034.23290702264</v>
      </c>
      <c r="U150" s="8">
        <f t="shared" si="148"/>
        <v>436997.11168327078</v>
      </c>
      <c r="V150" s="8">
        <f t="shared" si="149"/>
        <v>471418.30690763984</v>
      </c>
      <c r="W150" s="8">
        <f t="shared" si="150"/>
        <v>508481.66288897023</v>
      </c>
      <c r="X150" s="8">
        <f t="shared" si="151"/>
        <v>547877.97568438505</v>
      </c>
      <c r="Y150" s="8">
        <f t="shared" si="152"/>
        <v>589852.00315449224</v>
      </c>
      <c r="Z150" s="8">
        <f t="shared" si="153"/>
        <v>634990.508455456</v>
      </c>
      <c r="AA150" s="8">
        <f t="shared" si="154"/>
        <v>683493.90268317331</v>
      </c>
      <c r="AB150" s="8">
        <f t="shared" si="155"/>
        <v>735640.88656527607</v>
      </c>
      <c r="AC150" s="8">
        <f t="shared" si="156"/>
        <v>791660.15605528222</v>
      </c>
      <c r="AD150" s="8">
        <f t="shared" si="157"/>
        <v>852001.49050820642</v>
      </c>
      <c r="AE150" s="8">
        <f t="shared" si="158"/>
        <v>916867.53607055126</v>
      </c>
      <c r="AF150" s="8">
        <f t="shared" si="159"/>
        <v>986594.83894275245</v>
      </c>
      <c r="AG150" s="8">
        <f t="shared" si="160"/>
        <v>1061544.4296854499</v>
      </c>
      <c r="AH150" s="2" t="str">
        <f t="shared" si="161"/>
        <v>AS</v>
      </c>
    </row>
    <row r="151" spans="1:34" x14ac:dyDescent="0.35">
      <c r="A151" s="3"/>
      <c r="B151" s="156"/>
      <c r="C151" s="7" t="s">
        <v>13</v>
      </c>
      <c r="D151" s="8">
        <f t="shared" si="162"/>
        <v>297538.52</v>
      </c>
      <c r="E151" s="8">
        <f t="shared" si="162"/>
        <v>320911.90999999997</v>
      </c>
      <c r="F151" s="8">
        <f t="shared" si="162"/>
        <v>347506.61</v>
      </c>
      <c r="G151" s="8">
        <f t="shared" si="162"/>
        <v>370534.51</v>
      </c>
      <c r="H151" s="8">
        <f t="shared" si="162"/>
        <v>420346.58826172596</v>
      </c>
      <c r="I151" s="8">
        <f t="shared" si="162"/>
        <v>456709.11</v>
      </c>
      <c r="J151" s="8">
        <f t="shared" si="162"/>
        <v>482036.15</v>
      </c>
      <c r="K151" s="8">
        <f t="shared" si="162"/>
        <v>524170.88</v>
      </c>
      <c r="L151" s="8">
        <f t="shared" si="162"/>
        <v>562860.0411690101</v>
      </c>
      <c r="M151" s="8">
        <f t="shared" si="162"/>
        <v>517250.41352107126</v>
      </c>
      <c r="N151" s="8">
        <f t="shared" si="162"/>
        <v>568114.40601906588</v>
      </c>
      <c r="O151" s="8">
        <f t="shared" si="162"/>
        <v>610462.25097357517</v>
      </c>
      <c r="P151" s="8">
        <f t="shared" si="163"/>
        <v>648886.68373641069</v>
      </c>
      <c r="Q151" s="8">
        <f t="shared" si="164"/>
        <v>691231.56581277354</v>
      </c>
      <c r="R151" s="8">
        <f t="shared" si="145"/>
        <v>736153.61039188935</v>
      </c>
      <c r="S151" s="8">
        <f t="shared" si="146"/>
        <v>783262.95254968083</v>
      </c>
      <c r="T151" s="8">
        <f t="shared" si="147"/>
        <v>832842.14513151522</v>
      </c>
      <c r="U151" s="8">
        <f t="shared" si="148"/>
        <v>885371.22369139572</v>
      </c>
      <c r="V151" s="8">
        <f t="shared" si="149"/>
        <v>941045.79274085315</v>
      </c>
      <c r="W151" s="8">
        <f t="shared" si="150"/>
        <v>1000074.6606536699</v>
      </c>
      <c r="X151" s="8">
        <f t="shared" si="151"/>
        <v>1062010.2726657058</v>
      </c>
      <c r="Y151" s="8">
        <f t="shared" si="152"/>
        <v>1127224.550543345</v>
      </c>
      <c r="Z151" s="8">
        <f t="shared" si="153"/>
        <v>1196262.7639605573</v>
      </c>
      <c r="AA151" s="8">
        <f t="shared" si="154"/>
        <v>1269303.7438962597</v>
      </c>
      <c r="AB151" s="8">
        <f t="shared" si="155"/>
        <v>1346640.553014101</v>
      </c>
      <c r="AC151" s="8">
        <f t="shared" si="156"/>
        <v>1428433.5933269728</v>
      </c>
      <c r="AD151" s="8">
        <f t="shared" si="157"/>
        <v>1516014.8064889815</v>
      </c>
      <c r="AE151" s="8">
        <f t="shared" si="158"/>
        <v>1609026.5206029874</v>
      </c>
      <c r="AF151" s="8">
        <f t="shared" si="159"/>
        <v>1707814.2146321414</v>
      </c>
      <c r="AG151" s="8">
        <f t="shared" si="160"/>
        <v>1812745.0895516207</v>
      </c>
      <c r="AH151" s="2" t="str">
        <f t="shared" si="161"/>
        <v>HR</v>
      </c>
    </row>
    <row r="152" spans="1:34" x14ac:dyDescent="0.35">
      <c r="A152" s="3"/>
      <c r="B152" s="156"/>
      <c r="C152" s="7" t="s">
        <v>1</v>
      </c>
      <c r="D152" s="8">
        <f t="shared" si="162"/>
        <v>72719.83</v>
      </c>
      <c r="E152" s="8">
        <f t="shared" si="162"/>
        <v>77384.28</v>
      </c>
      <c r="F152" s="8">
        <f t="shared" si="162"/>
        <v>82846.69</v>
      </c>
      <c r="G152" s="8">
        <f t="shared" si="162"/>
        <v>89060.19</v>
      </c>
      <c r="H152" s="8">
        <f t="shared" si="162"/>
        <v>97890.671898370361</v>
      </c>
      <c r="I152" s="8">
        <f t="shared" si="162"/>
        <v>103054.99</v>
      </c>
      <c r="J152" s="8">
        <f t="shared" si="162"/>
        <v>109406.27</v>
      </c>
      <c r="K152" s="8">
        <f t="shared" si="162"/>
        <v>116410.88</v>
      </c>
      <c r="L152" s="8">
        <f t="shared" si="162"/>
        <v>120488.3338561314</v>
      </c>
      <c r="M152" s="8">
        <f t="shared" si="162"/>
        <v>110750.88482423237</v>
      </c>
      <c r="N152" s="8">
        <f t="shared" si="162"/>
        <v>120535.53173414388</v>
      </c>
      <c r="O152" s="8">
        <f t="shared" si="162"/>
        <v>128397.58633838622</v>
      </c>
      <c r="P152" s="8">
        <f t="shared" si="163"/>
        <v>135752.34821128935</v>
      </c>
      <c r="Q152" s="8">
        <f t="shared" si="164"/>
        <v>144435.29378885799</v>
      </c>
      <c r="R152" s="8">
        <f t="shared" si="145"/>
        <v>153657.46373862663</v>
      </c>
      <c r="S152" s="8">
        <f t="shared" si="146"/>
        <v>163308.81329109703</v>
      </c>
      <c r="T152" s="8">
        <f t="shared" si="147"/>
        <v>173427.67214913669</v>
      </c>
      <c r="U152" s="8">
        <f t="shared" si="148"/>
        <v>184181.80230232968</v>
      </c>
      <c r="V152" s="8">
        <f t="shared" si="149"/>
        <v>195560.51321628698</v>
      </c>
      <c r="W152" s="8">
        <f t="shared" si="150"/>
        <v>207651.30748646989</v>
      </c>
      <c r="X152" s="8">
        <f t="shared" si="151"/>
        <v>220222.31382860499</v>
      </c>
      <c r="Y152" s="8">
        <f t="shared" si="152"/>
        <v>233400.71539340873</v>
      </c>
      <c r="Z152" s="8">
        <f t="shared" si="153"/>
        <v>247350.04376732002</v>
      </c>
      <c r="AA152" s="8">
        <f t="shared" si="154"/>
        <v>262080.8780629072</v>
      </c>
      <c r="AB152" s="8">
        <f t="shared" si="155"/>
        <v>277704.07317664009</v>
      </c>
      <c r="AC152" s="8">
        <f t="shared" si="156"/>
        <v>294236.52331662591</v>
      </c>
      <c r="AD152" s="8">
        <f t="shared" si="157"/>
        <v>311720.40279564477</v>
      </c>
      <c r="AE152" s="8">
        <f t="shared" si="158"/>
        <v>330212.81522247568</v>
      </c>
      <c r="AF152" s="8">
        <f t="shared" si="159"/>
        <v>349771.09862110263</v>
      </c>
      <c r="AG152" s="8">
        <f t="shared" si="160"/>
        <v>370455.75090407691</v>
      </c>
      <c r="AH152" s="2" t="str">
        <f t="shared" si="161"/>
        <v>HP</v>
      </c>
    </row>
    <row r="153" spans="1:34" x14ac:dyDescent="0.35">
      <c r="A153" s="3"/>
      <c r="B153" s="156"/>
      <c r="C153" s="7" t="s">
        <v>14</v>
      </c>
      <c r="D153" s="8">
        <f t="shared" si="162"/>
        <v>78255.55</v>
      </c>
      <c r="E153" s="8">
        <f t="shared" si="162"/>
        <v>80766.570000000007</v>
      </c>
      <c r="F153" s="8">
        <f t="shared" si="162"/>
        <v>85115.5</v>
      </c>
      <c r="G153" s="8">
        <f t="shared" si="162"/>
        <v>82372.11</v>
      </c>
      <c r="H153" s="8">
        <f t="shared" si="162"/>
        <v>98630.164217051497</v>
      </c>
      <c r="I153" s="8">
        <f t="shared" si="162"/>
        <v>100198.68</v>
      </c>
      <c r="J153" s="8">
        <f t="shared" si="162"/>
        <v>106624.14</v>
      </c>
      <c r="K153" s="8">
        <f t="shared" si="162"/>
        <v>115061.96</v>
      </c>
      <c r="L153" s="8">
        <f t="shared" si="162"/>
        <v>117778.75189414484</v>
      </c>
      <c r="M153" s="8">
        <f t="shared" si="162"/>
        <v>112552.2328757272</v>
      </c>
      <c r="N153" s="8">
        <f t="shared" si="162"/>
        <v>121411.83711296176</v>
      </c>
      <c r="O153" s="8">
        <f t="shared" si="162"/>
        <v>128584.70688666082</v>
      </c>
      <c r="P153" s="8">
        <f t="shared" si="163"/>
        <v>135165.64681120819</v>
      </c>
      <c r="Q153" s="8">
        <f t="shared" si="164"/>
        <v>144955.42270747709</v>
      </c>
      <c r="R153" s="8">
        <f t="shared" si="145"/>
        <v>155422.83177689844</v>
      </c>
      <c r="S153" s="8">
        <f t="shared" si="146"/>
        <v>166575.65654882579</v>
      </c>
      <c r="T153" s="8">
        <f t="shared" si="147"/>
        <v>178473.16068793429</v>
      </c>
      <c r="U153" s="8">
        <f t="shared" si="148"/>
        <v>191211.29571994636</v>
      </c>
      <c r="V153" s="8">
        <f t="shared" si="149"/>
        <v>204820.60638260501</v>
      </c>
      <c r="W153" s="8">
        <f t="shared" si="150"/>
        <v>219373.03070170394</v>
      </c>
      <c r="X153" s="8">
        <f t="shared" si="151"/>
        <v>234767.35878907819</v>
      </c>
      <c r="Y153" s="8">
        <f t="shared" si="152"/>
        <v>251080.89051811249</v>
      </c>
      <c r="Z153" s="8">
        <f t="shared" si="153"/>
        <v>268502.36629572912</v>
      </c>
      <c r="AA153" s="8">
        <f t="shared" si="154"/>
        <v>287124.84345735062</v>
      </c>
      <c r="AB153" s="8">
        <f t="shared" si="155"/>
        <v>306967.69064937759</v>
      </c>
      <c r="AC153" s="8">
        <f t="shared" si="156"/>
        <v>328171.56005125801</v>
      </c>
      <c r="AD153" s="8">
        <f t="shared" si="157"/>
        <v>350870.22206812183</v>
      </c>
      <c r="AE153" s="8">
        <f t="shared" si="158"/>
        <v>375117.11360965751</v>
      </c>
      <c r="AF153" s="8">
        <f t="shared" si="159"/>
        <v>401017.44761407463</v>
      </c>
      <c r="AG153" s="8">
        <f t="shared" si="160"/>
        <v>428683.64368656889</v>
      </c>
      <c r="AH153" s="2" t="str">
        <f t="shared" si="161"/>
        <v>JK</v>
      </c>
    </row>
    <row r="154" spans="1:34" x14ac:dyDescent="0.35">
      <c r="A154" s="3"/>
      <c r="B154" s="156"/>
      <c r="C154" s="7" t="s">
        <v>2</v>
      </c>
      <c r="D154" s="8">
        <f t="shared" si="162"/>
        <v>285396.43</v>
      </c>
      <c r="E154" s="8">
        <f t="shared" si="162"/>
        <v>301107.98</v>
      </c>
      <c r="F154" s="8">
        <f t="shared" si="162"/>
        <v>321554.43</v>
      </c>
      <c r="G154" s="8">
        <f t="shared" si="162"/>
        <v>334995.46000000002</v>
      </c>
      <c r="H154" s="8">
        <f t="shared" si="162"/>
        <v>360944.98263172165</v>
      </c>
      <c r="I154" s="8">
        <f t="shared" si="162"/>
        <v>379637.77</v>
      </c>
      <c r="J154" s="8">
        <f t="shared" si="162"/>
        <v>403885.29</v>
      </c>
      <c r="K154" s="8">
        <f t="shared" si="162"/>
        <v>426884.75</v>
      </c>
      <c r="L154" s="8">
        <f t="shared" si="162"/>
        <v>440705.64146214508</v>
      </c>
      <c r="M154" s="8">
        <f t="shared" si="162"/>
        <v>409833.22305351397</v>
      </c>
      <c r="N154" s="8">
        <f t="shared" si="162"/>
        <v>443082.37606472283</v>
      </c>
      <c r="O154" s="8">
        <f t="shared" si="162"/>
        <v>470210.75659390906</v>
      </c>
      <c r="P154" s="8">
        <f t="shared" si="163"/>
        <v>495278.69814654469</v>
      </c>
      <c r="Q154" s="8">
        <f t="shared" si="164"/>
        <v>527766.78320428473</v>
      </c>
      <c r="R154" s="8">
        <f t="shared" si="145"/>
        <v>562317.0907097297</v>
      </c>
      <c r="S154" s="8">
        <f t="shared" si="146"/>
        <v>598530.55621104501</v>
      </c>
      <c r="T154" s="8">
        <f t="shared" si="147"/>
        <v>636626.69365656597</v>
      </c>
      <c r="U154" s="8">
        <f t="shared" si="148"/>
        <v>677060.05941559619</v>
      </c>
      <c r="V154" s="8">
        <f t="shared" si="149"/>
        <v>720034.43620156241</v>
      </c>
      <c r="W154" s="8">
        <f t="shared" si="150"/>
        <v>765637.51828875265</v>
      </c>
      <c r="X154" s="8">
        <f t="shared" si="151"/>
        <v>813391.6289754</v>
      </c>
      <c r="Y154" s="8">
        <f t="shared" si="152"/>
        <v>863529.86432955624</v>
      </c>
      <c r="Z154" s="8">
        <f t="shared" si="153"/>
        <v>916711.66627406189</v>
      </c>
      <c r="AA154" s="8">
        <f t="shared" si="154"/>
        <v>973062.28493967885</v>
      </c>
      <c r="AB154" s="8">
        <f t="shared" si="155"/>
        <v>1032820.4173206574</v>
      </c>
      <c r="AC154" s="8">
        <f t="shared" si="156"/>
        <v>1096155.8988522813</v>
      </c>
      <c r="AD154" s="8">
        <f t="shared" si="157"/>
        <v>1163506.2281398054</v>
      </c>
      <c r="AE154" s="8">
        <f t="shared" si="158"/>
        <v>1234946.1110301721</v>
      </c>
      <c r="AF154" s="8">
        <f t="shared" si="159"/>
        <v>1310724.5877678068</v>
      </c>
      <c r="AG154" s="8">
        <f t="shared" si="160"/>
        <v>1391105.6758940679</v>
      </c>
      <c r="AH154" s="2" t="str">
        <f t="shared" si="161"/>
        <v>PB</v>
      </c>
    </row>
    <row r="155" spans="1:34" x14ac:dyDescent="0.35">
      <c r="A155" s="3"/>
      <c r="B155" s="156"/>
      <c r="C155" s="7" t="s">
        <v>8</v>
      </c>
      <c r="D155" s="8">
        <f t="shared" si="162"/>
        <v>434836.64</v>
      </c>
      <c r="E155" s="8">
        <f t="shared" si="162"/>
        <v>454564.34</v>
      </c>
      <c r="F155" s="8">
        <f t="shared" si="162"/>
        <v>486230.18</v>
      </c>
      <c r="G155" s="8">
        <f t="shared" si="162"/>
        <v>521508.93</v>
      </c>
      <c r="H155" s="8">
        <f t="shared" si="162"/>
        <v>572798.99797112716</v>
      </c>
      <c r="I155" s="8">
        <f t="shared" si="162"/>
        <v>596745.51</v>
      </c>
      <c r="J155" s="8">
        <f t="shared" si="162"/>
        <v>628020.02</v>
      </c>
      <c r="K155" s="8">
        <f t="shared" si="162"/>
        <v>642928.5</v>
      </c>
      <c r="L155" s="8">
        <f t="shared" si="162"/>
        <v>675753.27019226353</v>
      </c>
      <c r="M155" s="8">
        <f t="shared" si="162"/>
        <v>636758.48346314637</v>
      </c>
      <c r="N155" s="8">
        <f t="shared" si="162"/>
        <v>687428.22368209972</v>
      </c>
      <c r="O155" s="8">
        <f t="shared" si="162"/>
        <v>728620.44184204261</v>
      </c>
      <c r="P155" s="8">
        <f t="shared" si="163"/>
        <v>766521.00982568623</v>
      </c>
      <c r="Q155" s="8">
        <f t="shared" si="164"/>
        <v>829623.55524072761</v>
      </c>
      <c r="R155" s="8">
        <f t="shared" si="145"/>
        <v>897747.69853976602</v>
      </c>
      <c r="S155" s="8">
        <f t="shared" si="146"/>
        <v>970127.13098119746</v>
      </c>
      <c r="T155" s="8">
        <f t="shared" si="147"/>
        <v>1047278.8565687693</v>
      </c>
      <c r="U155" s="8">
        <f t="shared" si="148"/>
        <v>1130402.9548778371</v>
      </c>
      <c r="V155" s="8">
        <f t="shared" si="149"/>
        <v>1219950.7897754922</v>
      </c>
      <c r="W155" s="8">
        <f t="shared" si="150"/>
        <v>1316404.7030734627</v>
      </c>
      <c r="X155" s="8">
        <f t="shared" si="151"/>
        <v>1419798.4513039794</v>
      </c>
      <c r="Y155" s="8">
        <f t="shared" si="152"/>
        <v>1530734.0629091659</v>
      </c>
      <c r="Z155" s="8">
        <f t="shared" si="153"/>
        <v>1650129.8664142685</v>
      </c>
      <c r="AA155" s="8">
        <f t="shared" si="154"/>
        <v>1778618.1859789416</v>
      </c>
      <c r="AB155" s="8">
        <f t="shared" si="155"/>
        <v>1916867.0192320833</v>
      </c>
      <c r="AC155" s="8">
        <f t="shared" si="156"/>
        <v>2065599.5905488175</v>
      </c>
      <c r="AD155" s="8">
        <f t="shared" si="157"/>
        <v>2225928.9156797072</v>
      </c>
      <c r="AE155" s="8">
        <f t="shared" si="158"/>
        <v>2398504.4788086349</v>
      </c>
      <c r="AF155" s="8">
        <f t="shared" si="159"/>
        <v>2584253.7518313127</v>
      </c>
      <c r="AG155" s="8">
        <f t="shared" si="160"/>
        <v>2784173.1214867122</v>
      </c>
      <c r="AH155" s="2" t="str">
        <f t="shared" si="161"/>
        <v>RJ</v>
      </c>
    </row>
    <row r="156" spans="1:34" x14ac:dyDescent="0.35">
      <c r="A156" s="3"/>
      <c r="B156" s="156"/>
      <c r="C156" s="7" t="s">
        <v>4</v>
      </c>
      <c r="D156" s="8">
        <f t="shared" si="162"/>
        <v>724050.44</v>
      </c>
      <c r="E156" s="8">
        <f t="shared" si="162"/>
        <v>758204.97</v>
      </c>
      <c r="F156" s="8">
        <f t="shared" si="162"/>
        <v>802069.69</v>
      </c>
      <c r="G156" s="8">
        <f t="shared" si="162"/>
        <v>834432.38</v>
      </c>
      <c r="H156" s="8">
        <f t="shared" si="162"/>
        <v>923492.30976204306</v>
      </c>
      <c r="I156" s="8">
        <f t="shared" si="162"/>
        <v>1011500.28</v>
      </c>
      <c r="J156" s="8">
        <f t="shared" si="162"/>
        <v>1056398.93</v>
      </c>
      <c r="K156" s="8">
        <f t="shared" si="162"/>
        <v>1101608.52</v>
      </c>
      <c r="L156" s="8">
        <f t="shared" si="162"/>
        <v>1131247.2970154227</v>
      </c>
      <c r="M156" s="8">
        <f t="shared" si="162"/>
        <v>1051054.7509810925</v>
      </c>
      <c r="N156" s="8">
        <f t="shared" si="162"/>
        <v>1139337.8322581975</v>
      </c>
      <c r="O156" s="8">
        <f t="shared" si="162"/>
        <v>1212553.9501274372</v>
      </c>
      <c r="P156" s="8">
        <f t="shared" si="163"/>
        <v>1280850.2048792785</v>
      </c>
      <c r="Q156" s="8">
        <f t="shared" si="164"/>
        <v>1393304.1931596831</v>
      </c>
      <c r="R156" s="8">
        <f t="shared" si="145"/>
        <v>1515363.8695455326</v>
      </c>
      <c r="S156" s="8">
        <f t="shared" si="146"/>
        <v>1645439.6260588504</v>
      </c>
      <c r="T156" s="8">
        <f t="shared" si="147"/>
        <v>1784605.7987679681</v>
      </c>
      <c r="U156" s="8">
        <f t="shared" si="148"/>
        <v>1935292.5154504413</v>
      </c>
      <c r="V156" s="8">
        <f t="shared" si="149"/>
        <v>2098435.2054472645</v>
      </c>
      <c r="W156" s="8">
        <f t="shared" si="150"/>
        <v>2275039.768169994</v>
      </c>
      <c r="X156" s="8">
        <f t="shared" si="151"/>
        <v>2463602.3754299958</v>
      </c>
      <c r="Y156" s="8">
        <f t="shared" si="152"/>
        <v>2665515.4313829117</v>
      </c>
      <c r="Z156" s="8">
        <f t="shared" si="153"/>
        <v>2883704.7897284469</v>
      </c>
      <c r="AA156" s="8">
        <f t="shared" si="154"/>
        <v>3119440.1655037845</v>
      </c>
      <c r="AB156" s="8">
        <f t="shared" si="155"/>
        <v>3374118.8160032155</v>
      </c>
      <c r="AC156" s="8">
        <f t="shared" si="156"/>
        <v>3649207.7230233983</v>
      </c>
      <c r="AD156" s="8">
        <f t="shared" si="157"/>
        <v>3946915.1255587479</v>
      </c>
      <c r="AE156" s="8">
        <f t="shared" si="158"/>
        <v>4268562.5442143483</v>
      </c>
      <c r="AF156" s="8">
        <f t="shared" si="159"/>
        <v>4616060.0885435659</v>
      </c>
      <c r="AG156" s="8">
        <f t="shared" si="160"/>
        <v>4991467.9158928925</v>
      </c>
      <c r="AH156" s="2" t="str">
        <f t="shared" si="161"/>
        <v>UP</v>
      </c>
    </row>
    <row r="157" spans="1:34" x14ac:dyDescent="0.35">
      <c r="A157" s="3"/>
      <c r="B157" s="156"/>
      <c r="C157" s="7" t="s">
        <v>3</v>
      </c>
      <c r="D157" s="8">
        <f t="shared" si="162"/>
        <v>115327.59</v>
      </c>
      <c r="E157" s="8">
        <f t="shared" si="162"/>
        <v>123710.05</v>
      </c>
      <c r="F157" s="8">
        <f t="shared" si="162"/>
        <v>134182.37</v>
      </c>
      <c r="G157" s="8">
        <f t="shared" si="162"/>
        <v>141277.64000000001</v>
      </c>
      <c r="H157" s="8">
        <f t="shared" si="162"/>
        <v>155262.80182658884</v>
      </c>
      <c r="I157" s="8">
        <f t="shared" si="162"/>
        <v>167703.25</v>
      </c>
      <c r="J157" s="8">
        <f t="shared" si="162"/>
        <v>180956.12</v>
      </c>
      <c r="K157" s="8">
        <f t="shared" si="162"/>
        <v>186048.01</v>
      </c>
      <c r="L157" s="8">
        <f t="shared" si="162"/>
        <v>187180.26989500134</v>
      </c>
      <c r="M157" s="8">
        <f t="shared" si="162"/>
        <v>169684.78134452086</v>
      </c>
      <c r="N157" s="8">
        <f t="shared" si="162"/>
        <v>184870.26464425455</v>
      </c>
      <c r="O157" s="8">
        <f t="shared" si="162"/>
        <v>197125.88875865247</v>
      </c>
      <c r="P157" s="8">
        <f t="shared" si="163"/>
        <v>208626.26595314103</v>
      </c>
      <c r="Q157" s="8">
        <f t="shared" si="164"/>
        <v>224256.85365582403</v>
      </c>
      <c r="R157" s="8">
        <f t="shared" si="145"/>
        <v>241035.17290006252</v>
      </c>
      <c r="S157" s="8">
        <f t="shared" si="146"/>
        <v>258850.41549336963</v>
      </c>
      <c r="T157" s="8">
        <f t="shared" si="147"/>
        <v>277786.08484290511</v>
      </c>
      <c r="U157" s="8">
        <f t="shared" si="148"/>
        <v>298062.21727911831</v>
      </c>
      <c r="V157" s="8">
        <f t="shared" si="149"/>
        <v>319796.83906674501</v>
      </c>
      <c r="W157" s="8">
        <f t="shared" si="150"/>
        <v>343037.63680598279</v>
      </c>
      <c r="X157" s="8">
        <f t="shared" si="151"/>
        <v>367617.07908462378</v>
      </c>
      <c r="Y157" s="8">
        <f t="shared" si="152"/>
        <v>393663.53832284658</v>
      </c>
      <c r="Z157" s="8">
        <f t="shared" si="153"/>
        <v>421505.60988765402</v>
      </c>
      <c r="AA157" s="8">
        <f t="shared" si="154"/>
        <v>451264.32899126282</v>
      </c>
      <c r="AB157" s="8">
        <f t="shared" si="155"/>
        <v>483066.01789553073</v>
      </c>
      <c r="AC157" s="8">
        <f t="shared" si="156"/>
        <v>517046.95070824318</v>
      </c>
      <c r="AD157" s="8">
        <f t="shared" si="157"/>
        <v>553615.56904705428</v>
      </c>
      <c r="AE157" s="8">
        <f t="shared" si="158"/>
        <v>592770.49325455423</v>
      </c>
      <c r="AF157" s="8">
        <f t="shared" si="159"/>
        <v>634696.65201647836</v>
      </c>
      <c r="AG157" s="8">
        <f t="shared" si="160"/>
        <v>679592.18588281306</v>
      </c>
      <c r="AH157" s="2" t="str">
        <f t="shared" si="161"/>
        <v>UK</v>
      </c>
    </row>
    <row r="158" spans="1:34" x14ac:dyDescent="0.35">
      <c r="A158" s="3"/>
      <c r="B158" s="156"/>
      <c r="C158" s="7" t="s">
        <v>12</v>
      </c>
      <c r="D158" s="8">
        <f t="shared" si="162"/>
        <v>343797.5</v>
      </c>
      <c r="E158" s="8">
        <f t="shared" si="162"/>
        <v>366628.37</v>
      </c>
      <c r="F158" s="8">
        <f t="shared" si="162"/>
        <v>392908.38</v>
      </c>
      <c r="G158" s="8">
        <f t="shared" si="162"/>
        <v>428355.15</v>
      </c>
      <c r="H158" s="8">
        <f t="shared" si="162"/>
        <v>483609.04375470045</v>
      </c>
      <c r="I158" s="8">
        <f t="shared" si="162"/>
        <v>511765.24</v>
      </c>
      <c r="J158" s="8">
        <f t="shared" si="162"/>
        <v>542015.02</v>
      </c>
      <c r="K158" s="8">
        <f t="shared" si="162"/>
        <v>565326.92000000004</v>
      </c>
      <c r="L158" s="8">
        <f t="shared" si="162"/>
        <v>584023.02322511806</v>
      </c>
      <c r="M158" s="8">
        <f t="shared" si="162"/>
        <v>544687.49198585912</v>
      </c>
      <c r="N158" s="8">
        <f t="shared" si="162"/>
        <v>594980.18790656945</v>
      </c>
      <c r="O158" s="8">
        <f t="shared" si="162"/>
        <v>635999.75671921798</v>
      </c>
      <c r="P158" s="8">
        <f t="shared" si="163"/>
        <v>672674.33540382201</v>
      </c>
      <c r="Q158" s="8">
        <f t="shared" si="164"/>
        <v>716865.0246285121</v>
      </c>
      <c r="R158" s="8">
        <f t="shared" si="145"/>
        <v>763651.53370683885</v>
      </c>
      <c r="S158" s="8">
        <f t="shared" si="146"/>
        <v>813284.92889451166</v>
      </c>
      <c r="T158" s="8">
        <f t="shared" si="147"/>
        <v>865880.59568918648</v>
      </c>
      <c r="U158" s="8">
        <f t="shared" si="148"/>
        <v>921571.11178024556</v>
      </c>
      <c r="V158" s="8">
        <f t="shared" si="149"/>
        <v>980444.11513654108</v>
      </c>
      <c r="W158" s="8">
        <f t="shared" si="150"/>
        <v>1042750.0945566735</v>
      </c>
      <c r="X158" s="8">
        <f t="shared" si="151"/>
        <v>1108619.0537008632</v>
      </c>
      <c r="Y158" s="8">
        <f t="shared" si="152"/>
        <v>1178315.4887739925</v>
      </c>
      <c r="Z158" s="8">
        <f t="shared" si="153"/>
        <v>1251980.4276723384</v>
      </c>
      <c r="AA158" s="8">
        <f t="shared" si="154"/>
        <v>1329773.3287189044</v>
      </c>
      <c r="AB158" s="8">
        <f t="shared" si="155"/>
        <v>1412007.3499143522</v>
      </c>
      <c r="AC158" s="8">
        <f t="shared" si="156"/>
        <v>1498862.3536082082</v>
      </c>
      <c r="AD158" s="8">
        <f t="shared" si="157"/>
        <v>1591761.2682883418</v>
      </c>
      <c r="AE158" s="8">
        <f t="shared" si="158"/>
        <v>1690261.4323649579</v>
      </c>
      <c r="AF158" s="8">
        <f t="shared" si="159"/>
        <v>1794695.9584076337</v>
      </c>
      <c r="AG158" s="8">
        <f t="shared" si="160"/>
        <v>1905416.8771305804</v>
      </c>
      <c r="AH158" s="2" t="str">
        <f t="shared" si="161"/>
        <v>DL</v>
      </c>
    </row>
    <row r="159" spans="1:34" x14ac:dyDescent="0.35">
      <c r="A159" s="3"/>
      <c r="B159" s="156"/>
      <c r="C159" s="7" t="s">
        <v>17</v>
      </c>
      <c r="D159" s="8">
        <f t="shared" si="162"/>
        <v>379402.03</v>
      </c>
      <c r="E159" s="8">
        <f t="shared" si="162"/>
        <v>380629.01</v>
      </c>
      <c r="F159" s="8">
        <f t="shared" si="162"/>
        <v>407114.75</v>
      </c>
      <c r="G159" s="8">
        <f t="shared" si="162"/>
        <v>444564.28</v>
      </c>
      <c r="H159" s="8">
        <f t="shared" si="162"/>
        <v>506978.74177253508</v>
      </c>
      <c r="I159" s="8">
        <f t="shared" si="162"/>
        <v>540211.77</v>
      </c>
      <c r="J159" s="8">
        <f t="shared" si="162"/>
        <v>594736.53</v>
      </c>
      <c r="K159" s="8">
        <f t="shared" si="162"/>
        <v>626614.19999999995</v>
      </c>
      <c r="L159" s="8">
        <f t="shared" si="162"/>
        <v>666027.95658880391</v>
      </c>
      <c r="M159" s="8">
        <f t="shared" si="162"/>
        <v>646601.11913169525</v>
      </c>
      <c r="N159" s="8">
        <f t="shared" si="162"/>
        <v>706725.55673875322</v>
      </c>
      <c r="O159" s="8">
        <f t="shared" si="162"/>
        <v>755879.09301596286</v>
      </c>
      <c r="P159" s="8">
        <f t="shared" si="163"/>
        <v>799900.03530143667</v>
      </c>
      <c r="Q159" s="8">
        <f t="shared" si="164"/>
        <v>849820.94515032624</v>
      </c>
      <c r="R159" s="8">
        <f t="shared" si="145"/>
        <v>902756.6407283725</v>
      </c>
      <c r="S159" s="8">
        <f t="shared" si="146"/>
        <v>957877.33711747569</v>
      </c>
      <c r="T159" s="8">
        <f t="shared" si="147"/>
        <v>1015512.0622800009</v>
      </c>
      <c r="U159" s="8">
        <f t="shared" si="148"/>
        <v>1076551.5908723304</v>
      </c>
      <c r="V159" s="8">
        <f t="shared" si="149"/>
        <v>1141151.700204944</v>
      </c>
      <c r="W159" s="8">
        <f t="shared" si="150"/>
        <v>1209534.523870761</v>
      </c>
      <c r="X159" s="8">
        <f t="shared" si="151"/>
        <v>1280736.0746441353</v>
      </c>
      <c r="Y159" s="8">
        <f t="shared" si="152"/>
        <v>1355119.8201433448</v>
      </c>
      <c r="Z159" s="8">
        <f t="shared" si="153"/>
        <v>1433752.9023123931</v>
      </c>
      <c r="AA159" s="8">
        <f t="shared" si="154"/>
        <v>1516819.739174169</v>
      </c>
      <c r="AB159" s="8">
        <f t="shared" si="155"/>
        <v>1604585.083744518</v>
      </c>
      <c r="AC159" s="8">
        <f t="shared" si="156"/>
        <v>1697338.7689512034</v>
      </c>
      <c r="AD159" s="8">
        <f t="shared" si="157"/>
        <v>1796396.8538991443</v>
      </c>
      <c r="AE159" s="8">
        <f t="shared" si="158"/>
        <v>1901397.7306955007</v>
      </c>
      <c r="AF159" s="8">
        <f t="shared" si="159"/>
        <v>2012713.8249480042</v>
      </c>
      <c r="AG159" s="8">
        <f t="shared" si="160"/>
        <v>2130740.9177090013</v>
      </c>
      <c r="AH159" s="2" t="str">
        <f t="shared" si="161"/>
        <v>AP</v>
      </c>
    </row>
    <row r="160" spans="1:34" x14ac:dyDescent="0.35">
      <c r="A160" s="3"/>
      <c r="B160" s="156"/>
      <c r="C160" s="7" t="s">
        <v>18</v>
      </c>
      <c r="D160" s="8">
        <f t="shared" si="162"/>
        <v>606009.81000000006</v>
      </c>
      <c r="E160" s="8">
        <f t="shared" si="162"/>
        <v>649673.43999999994</v>
      </c>
      <c r="F160" s="8">
        <f t="shared" si="162"/>
        <v>711312.83</v>
      </c>
      <c r="G160" s="8">
        <f t="shared" si="162"/>
        <v>748429.11</v>
      </c>
      <c r="H160" s="8">
        <f t="shared" si="162"/>
        <v>845289.41086635133</v>
      </c>
      <c r="I160" s="8">
        <f t="shared" si="162"/>
        <v>941774.05</v>
      </c>
      <c r="J160" s="8">
        <f t="shared" si="162"/>
        <v>1019708.17</v>
      </c>
      <c r="K160" s="8">
        <f t="shared" si="162"/>
        <v>1082614.44</v>
      </c>
      <c r="L160" s="8">
        <f t="shared" si="162"/>
        <v>1143382.0549137644</v>
      </c>
      <c r="M160" s="8">
        <f t="shared" si="162"/>
        <v>1103395.6304832324</v>
      </c>
      <c r="N160" s="8">
        <f t="shared" si="162"/>
        <v>1214093.4393273343</v>
      </c>
      <c r="O160" s="8">
        <f t="shared" si="162"/>
        <v>1306845.9559112329</v>
      </c>
      <c r="P160" s="8">
        <f t="shared" si="163"/>
        <v>1391389.384030839</v>
      </c>
      <c r="Q160" s="8">
        <f t="shared" si="164"/>
        <v>1474632.0074029295</v>
      </c>
      <c r="R160" s="8">
        <f t="shared" si="145"/>
        <v>1562668.4567312384</v>
      </c>
      <c r="S160" s="8">
        <f t="shared" si="146"/>
        <v>1654455.1341546944</v>
      </c>
      <c r="T160" s="8">
        <f t="shared" si="147"/>
        <v>1750452.8461002102</v>
      </c>
      <c r="U160" s="8">
        <f t="shared" si="148"/>
        <v>1851839.667774607</v>
      </c>
      <c r="V160" s="8">
        <f t="shared" si="149"/>
        <v>1958909.1914791036</v>
      </c>
      <c r="W160" s="8">
        <f t="shared" si="150"/>
        <v>2071966.7808274925</v>
      </c>
      <c r="X160" s="8">
        <f t="shared" si="151"/>
        <v>2189714.6755263512</v>
      </c>
      <c r="Y160" s="8">
        <f t="shared" si="152"/>
        <v>2312728.3295639693</v>
      </c>
      <c r="Z160" s="8">
        <f t="shared" si="153"/>
        <v>2442454.7289157314</v>
      </c>
      <c r="AA160" s="8">
        <f t="shared" si="154"/>
        <v>2579288.1349608335</v>
      </c>
      <c r="AB160" s="8">
        <f t="shared" si="155"/>
        <v>2723520.0281258081</v>
      </c>
      <c r="AC160" s="8">
        <f t="shared" si="156"/>
        <v>2875574.8210500837</v>
      </c>
      <c r="AD160" s="8">
        <f t="shared" si="157"/>
        <v>3036942.6094229645</v>
      </c>
      <c r="AE160" s="8">
        <f t="shared" si="158"/>
        <v>3207379.9067425164</v>
      </c>
      <c r="AF160" s="8">
        <f t="shared" si="159"/>
        <v>3387406.9041911471</v>
      </c>
      <c r="AG160" s="8">
        <f t="shared" si="160"/>
        <v>3577573.1366902068</v>
      </c>
      <c r="AH160" s="2" t="str">
        <f t="shared" si="161"/>
        <v>KA</v>
      </c>
    </row>
    <row r="161" spans="1:34" x14ac:dyDescent="0.35">
      <c r="A161" s="3"/>
      <c r="B161" s="156"/>
      <c r="C161" s="7" t="s">
        <v>19</v>
      </c>
      <c r="D161" s="8">
        <f t="shared" si="162"/>
        <v>364047.89</v>
      </c>
      <c r="E161" s="8">
        <f t="shared" si="162"/>
        <v>387693.46</v>
      </c>
      <c r="F161" s="8">
        <f t="shared" si="162"/>
        <v>402781.33</v>
      </c>
      <c r="G161" s="8">
        <f t="shared" si="162"/>
        <v>419955.55</v>
      </c>
      <c r="H161" s="8">
        <f t="shared" si="162"/>
        <v>458786.63499884738</v>
      </c>
      <c r="I161" s="8">
        <f t="shared" si="162"/>
        <v>485301.54</v>
      </c>
      <c r="J161" s="8">
        <f t="shared" si="162"/>
        <v>516189.76</v>
      </c>
      <c r="K161" s="8">
        <f t="shared" si="162"/>
        <v>554228.31000000006</v>
      </c>
      <c r="L161" s="8">
        <f t="shared" si="162"/>
        <v>563346.25961551117</v>
      </c>
      <c r="M161" s="8">
        <f t="shared" si="162"/>
        <v>496197.13706830656</v>
      </c>
      <c r="N161" s="8">
        <f t="shared" si="162"/>
        <v>537923.16952100443</v>
      </c>
      <c r="O161" s="8">
        <f t="shared" si="162"/>
        <v>572542.35558037856</v>
      </c>
      <c r="P161" s="8">
        <f t="shared" si="163"/>
        <v>604844.46314119</v>
      </c>
      <c r="Q161" s="8">
        <f t="shared" si="164"/>
        <v>642921.56735739019</v>
      </c>
      <c r="R161" s="8">
        <f t="shared" si="145"/>
        <v>683348.57106651156</v>
      </c>
      <c r="S161" s="8">
        <f t="shared" si="146"/>
        <v>725627.05319715338</v>
      </c>
      <c r="T161" s="8">
        <f t="shared" si="147"/>
        <v>770034.42846353969</v>
      </c>
      <c r="U161" s="8">
        <f t="shared" si="148"/>
        <v>817092.98694481072</v>
      </c>
      <c r="V161" s="8">
        <f t="shared" si="149"/>
        <v>866933.79558609147</v>
      </c>
      <c r="W161" s="8">
        <f t="shared" si="150"/>
        <v>919764.86042001203</v>
      </c>
      <c r="X161" s="8">
        <f t="shared" si="151"/>
        <v>974904.08681624779</v>
      </c>
      <c r="Y161" s="8">
        <f t="shared" si="152"/>
        <v>1032672.0850720025</v>
      </c>
      <c r="Z161" s="8">
        <f t="shared" si="153"/>
        <v>1093786.928815491</v>
      </c>
      <c r="AA161" s="8">
        <f t="shared" si="154"/>
        <v>1158439.3010689751</v>
      </c>
      <c r="AB161" s="8">
        <f t="shared" si="155"/>
        <v>1226790.4763535617</v>
      </c>
      <c r="AC161" s="8">
        <f t="shared" si="156"/>
        <v>1299114.673625218</v>
      </c>
      <c r="AD161" s="8">
        <f t="shared" si="157"/>
        <v>1386282.774481609</v>
      </c>
      <c r="AE161" s="8">
        <f t="shared" si="158"/>
        <v>1480933.5766201392</v>
      </c>
      <c r="AF161" s="8">
        <f t="shared" si="159"/>
        <v>1583425.6176682659</v>
      </c>
      <c r="AG161" s="8">
        <f t="shared" si="160"/>
        <v>1694167.2415455803</v>
      </c>
      <c r="AH161" s="2" t="str">
        <f t="shared" si="161"/>
        <v>KL</v>
      </c>
    </row>
    <row r="162" spans="1:34" x14ac:dyDescent="0.35">
      <c r="A162" s="3"/>
      <c r="B162" s="156"/>
      <c r="C162" s="7" t="s">
        <v>20</v>
      </c>
      <c r="D162" s="8">
        <f t="shared" si="162"/>
        <v>768303.77</v>
      </c>
      <c r="E162" s="8">
        <f t="shared" si="162"/>
        <v>809134.74000000011</v>
      </c>
      <c r="F162" s="8">
        <f t="shared" si="162"/>
        <v>871145.83</v>
      </c>
      <c r="G162" s="8">
        <f t="shared" si="162"/>
        <v>912121.72</v>
      </c>
      <c r="H162" s="8">
        <f t="shared" si="162"/>
        <v>1003189.8417204415</v>
      </c>
      <c r="I162" s="8">
        <f t="shared" si="162"/>
        <v>1057236.48</v>
      </c>
      <c r="J162" s="8">
        <f t="shared" si="162"/>
        <v>1148111.1099999999</v>
      </c>
      <c r="K162" s="8">
        <f t="shared" si="162"/>
        <v>1230651.02</v>
      </c>
      <c r="L162" s="8">
        <f t="shared" si="162"/>
        <v>1297368.7077550301</v>
      </c>
      <c r="M162" s="8">
        <f t="shared" si="162"/>
        <v>1275446.3577640527</v>
      </c>
      <c r="N162" s="8">
        <f t="shared" si="162"/>
        <v>1388339.634715134</v>
      </c>
      <c r="O162" s="8">
        <f t="shared" si="162"/>
        <v>1479194.7790118218</v>
      </c>
      <c r="P162" s="8">
        <f t="shared" si="163"/>
        <v>1564241.2616535071</v>
      </c>
      <c r="Q162" s="8">
        <f t="shared" si="164"/>
        <v>1661712.0484593334</v>
      </c>
      <c r="R162" s="8">
        <f t="shared" si="145"/>
        <v>1765115.7823721666</v>
      </c>
      <c r="S162" s="8">
        <f t="shared" si="146"/>
        <v>1872974.6923561532</v>
      </c>
      <c r="T162" s="8">
        <f t="shared" si="147"/>
        <v>1985936.5189685435</v>
      </c>
      <c r="U162" s="8">
        <f t="shared" si="148"/>
        <v>2105521.4912341046</v>
      </c>
      <c r="V162" s="8">
        <f t="shared" si="149"/>
        <v>2232163.9283694932</v>
      </c>
      <c r="W162" s="8">
        <f t="shared" si="150"/>
        <v>2366239.1683068341</v>
      </c>
      <c r="X162" s="8">
        <f t="shared" si="151"/>
        <v>2506004.4621405858</v>
      </c>
      <c r="Y162" s="8">
        <f t="shared" si="152"/>
        <v>2652174.0199712315</v>
      </c>
      <c r="Z162" s="8">
        <f t="shared" si="153"/>
        <v>2806713.4657593728</v>
      </c>
      <c r="AA162" s="8">
        <f t="shared" si="154"/>
        <v>2970022.2317899363</v>
      </c>
      <c r="AB162" s="8">
        <f t="shared" si="155"/>
        <v>3142648.2352318554</v>
      </c>
      <c r="AC162" s="8">
        <f t="shared" si="156"/>
        <v>3325069.717098542</v>
      </c>
      <c r="AD162" s="8">
        <f t="shared" si="157"/>
        <v>3518841.7097204379</v>
      </c>
      <c r="AE162" s="8">
        <f t="shared" si="158"/>
        <v>3723887.4903699779</v>
      </c>
      <c r="AF162" s="8">
        <f t="shared" si="159"/>
        <v>3940871.9471604219</v>
      </c>
      <c r="AG162" s="8">
        <f t="shared" si="160"/>
        <v>4170498.3610696234</v>
      </c>
      <c r="AH162" s="2" t="str">
        <f t="shared" si="161"/>
        <v>TN</v>
      </c>
    </row>
    <row r="163" spans="1:34" x14ac:dyDescent="0.35">
      <c r="A163" s="3"/>
      <c r="B163" s="156"/>
      <c r="C163" s="7" t="s">
        <v>21</v>
      </c>
      <c r="D163" s="8">
        <f t="shared" si="162"/>
        <v>359434.11</v>
      </c>
      <c r="E163" s="8">
        <f t="shared" si="162"/>
        <v>370113.12</v>
      </c>
      <c r="F163" s="8">
        <f t="shared" si="162"/>
        <v>389956.78</v>
      </c>
      <c r="G163" s="8">
        <f t="shared" si="162"/>
        <v>416332.07</v>
      </c>
      <c r="H163" s="8">
        <f t="shared" si="162"/>
        <v>472342.92993261531</v>
      </c>
      <c r="I163" s="8">
        <f t="shared" si="162"/>
        <v>507946.1</v>
      </c>
      <c r="J163" s="8">
        <f t="shared" si="162"/>
        <v>557409.76</v>
      </c>
      <c r="K163" s="8">
        <f t="shared" si="162"/>
        <v>608401.39</v>
      </c>
      <c r="L163" s="8">
        <f t="shared" si="162"/>
        <v>635100.49178532348</v>
      </c>
      <c r="M163" s="8">
        <f t="shared" si="162"/>
        <v>594557.60101061605</v>
      </c>
      <c r="N163" s="8">
        <f t="shared" si="162"/>
        <v>652020.93553954887</v>
      </c>
      <c r="O163" s="8">
        <f t="shared" si="162"/>
        <v>699597.66240171506</v>
      </c>
      <c r="P163" s="8">
        <f t="shared" si="163"/>
        <v>742594.94488970144</v>
      </c>
      <c r="Q163" s="8">
        <f t="shared" si="164"/>
        <v>785880.68023972202</v>
      </c>
      <c r="R163" s="8">
        <f t="shared" si="145"/>
        <v>831603.50008557155</v>
      </c>
      <c r="S163" s="8">
        <f t="shared" si="146"/>
        <v>879050.54413548345</v>
      </c>
      <c r="T163" s="8">
        <f t="shared" si="147"/>
        <v>928259.8867215038</v>
      </c>
      <c r="U163" s="8">
        <f t="shared" si="148"/>
        <v>980142.88069996738</v>
      </c>
      <c r="V163" s="8">
        <f t="shared" si="149"/>
        <v>1034840.9319770476</v>
      </c>
      <c r="W163" s="8">
        <f t="shared" si="150"/>
        <v>1092528.6511985902</v>
      </c>
      <c r="X163" s="8">
        <f t="shared" si="151"/>
        <v>1152291.987606084</v>
      </c>
      <c r="Y163" s="8">
        <f t="shared" si="152"/>
        <v>1214196.8611185888</v>
      </c>
      <c r="Z163" s="8">
        <f t="shared" si="153"/>
        <v>1279338.5574024597</v>
      </c>
      <c r="AA163" s="8">
        <f t="shared" si="154"/>
        <v>1347883.0395181766</v>
      </c>
      <c r="AB163" s="8">
        <f t="shared" si="155"/>
        <v>1419996.6560964214</v>
      </c>
      <c r="AC163" s="8">
        <f t="shared" si="156"/>
        <v>1495859.1786320286</v>
      </c>
      <c r="AD163" s="8">
        <f t="shared" si="157"/>
        <v>1576987.6589089951</v>
      </c>
      <c r="AE163" s="8">
        <f t="shared" si="158"/>
        <v>1662744.6930055588</v>
      </c>
      <c r="AF163" s="8">
        <f t="shared" si="159"/>
        <v>1753409.1316259869</v>
      </c>
      <c r="AG163" s="8">
        <f t="shared" si="160"/>
        <v>1849276.5205183504</v>
      </c>
      <c r="AH163" s="2" t="str">
        <f t="shared" si="161"/>
        <v>TS</v>
      </c>
    </row>
    <row r="164" spans="1:34" x14ac:dyDescent="0.35">
      <c r="A164" s="3"/>
      <c r="B164" s="156"/>
      <c r="C164" s="7" t="s">
        <v>15</v>
      </c>
      <c r="D164" s="8">
        <f t="shared" si="162"/>
        <v>158073.82</v>
      </c>
      <c r="E164" s="8">
        <f t="shared" si="162"/>
        <v>165977.4</v>
      </c>
      <c r="F164" s="8">
        <f t="shared" si="162"/>
        <v>182579.45</v>
      </c>
      <c r="G164" s="8">
        <f t="shared" si="162"/>
        <v>185813.44</v>
      </c>
      <c r="H164" s="8">
        <f t="shared" si="162"/>
        <v>193784.00888281307</v>
      </c>
      <c r="I164" s="8">
        <f t="shared" si="162"/>
        <v>213704.78</v>
      </c>
      <c r="J164" s="8">
        <f t="shared" si="162"/>
        <v>220135.69</v>
      </c>
      <c r="K164" s="8">
        <f t="shared" si="162"/>
        <v>237694.9</v>
      </c>
      <c r="L164" s="8">
        <f t="shared" si="162"/>
        <v>248474.00381628776</v>
      </c>
      <c r="M164" s="8">
        <f t="shared" si="162"/>
        <v>236765.96685132786</v>
      </c>
      <c r="N164" s="8">
        <f t="shared" si="162"/>
        <v>256222.98771991543</v>
      </c>
      <c r="O164" s="8">
        <f t="shared" si="162"/>
        <v>272231.43912200589</v>
      </c>
      <c r="P164" s="8">
        <f t="shared" si="163"/>
        <v>287082.80844335904</v>
      </c>
      <c r="Q164" s="8">
        <f t="shared" si="164"/>
        <v>310909.57666483417</v>
      </c>
      <c r="R164" s="8">
        <f t="shared" si="145"/>
        <v>336644.41425559635</v>
      </c>
      <c r="S164" s="8">
        <f t="shared" si="146"/>
        <v>364115.08722743648</v>
      </c>
      <c r="T164" s="8">
        <f t="shared" si="147"/>
        <v>393513.22367980238</v>
      </c>
      <c r="U164" s="8">
        <f t="shared" si="148"/>
        <v>425228.33304859878</v>
      </c>
      <c r="V164" s="8">
        <f t="shared" si="149"/>
        <v>459424.84574513574</v>
      </c>
      <c r="W164" s="8">
        <f t="shared" si="150"/>
        <v>496275.79114581709</v>
      </c>
      <c r="X164" s="8">
        <f t="shared" si="151"/>
        <v>535687.68875526357</v>
      </c>
      <c r="Y164" s="8">
        <f t="shared" si="152"/>
        <v>577881.37450073124</v>
      </c>
      <c r="Z164" s="8">
        <f t="shared" si="153"/>
        <v>623332.91983659402</v>
      </c>
      <c r="AA164" s="8">
        <f t="shared" si="154"/>
        <v>672249.76805295213</v>
      </c>
      <c r="AB164" s="8">
        <f t="shared" si="155"/>
        <v>724906.68974470894</v>
      </c>
      <c r="AC164" s="8">
        <f t="shared" si="156"/>
        <v>781605.16247468092</v>
      </c>
      <c r="AD164" s="8">
        <f t="shared" si="157"/>
        <v>842907.24872947799</v>
      </c>
      <c r="AE164" s="8">
        <f t="shared" si="158"/>
        <v>908978.21345391299</v>
      </c>
      <c r="AF164" s="8">
        <f t="shared" si="159"/>
        <v>980189.09905136807</v>
      </c>
      <c r="AG164" s="8">
        <f t="shared" si="160"/>
        <v>1056939.5623482266</v>
      </c>
      <c r="AH164" s="2" t="str">
        <f t="shared" si="161"/>
        <v>CG</v>
      </c>
    </row>
    <row r="165" spans="1:34" x14ac:dyDescent="0.35">
      <c r="A165" s="3"/>
      <c r="B165" s="156"/>
      <c r="C165" s="7" t="s">
        <v>16</v>
      </c>
      <c r="D165" s="8">
        <f t="shared" si="162"/>
        <v>42366.66</v>
      </c>
      <c r="E165" s="8">
        <f t="shared" si="162"/>
        <v>35850.22</v>
      </c>
      <c r="F165" s="8">
        <f t="shared" si="162"/>
        <v>31568.46</v>
      </c>
      <c r="G165" s="8">
        <f t="shared" si="162"/>
        <v>40116.49</v>
      </c>
      <c r="H165" s="8">
        <f t="shared" si="162"/>
        <v>46864.807132614151</v>
      </c>
      <c r="I165" s="8">
        <f t="shared" si="162"/>
        <v>51249.24</v>
      </c>
      <c r="J165" s="8">
        <f t="shared" si="162"/>
        <v>52652.69</v>
      </c>
      <c r="K165" s="8">
        <f t="shared" si="162"/>
        <v>53063.01</v>
      </c>
      <c r="L165" s="8">
        <f t="shared" si="162"/>
        <v>52801.845621882421</v>
      </c>
      <c r="M165" s="8">
        <f t="shared" si="162"/>
        <v>52050.405460946131</v>
      </c>
      <c r="N165" s="8">
        <f t="shared" si="162"/>
        <v>55049.511676954295</v>
      </c>
      <c r="O165" s="8">
        <f t="shared" si="162"/>
        <v>57359.945026824164</v>
      </c>
      <c r="P165" s="8">
        <f t="shared" si="163"/>
        <v>59547.246531795274</v>
      </c>
      <c r="Q165" s="8">
        <f t="shared" si="164"/>
        <v>62383.198460743981</v>
      </c>
      <c r="R165" s="8">
        <f t="shared" si="145"/>
        <v>65347.262951741381</v>
      </c>
      <c r="S165" s="8">
        <f t="shared" si="146"/>
        <v>68439.246250863478</v>
      </c>
      <c r="T165" s="8">
        <f t="shared" si="147"/>
        <v>71622.163605817841</v>
      </c>
      <c r="U165" s="8">
        <f t="shared" si="148"/>
        <v>74946.138720088566</v>
      </c>
      <c r="V165" s="8">
        <f t="shared" si="149"/>
        <v>78417.154349450459</v>
      </c>
      <c r="W165" s="8">
        <f t="shared" si="150"/>
        <v>82041.286880533749</v>
      </c>
      <c r="X165" s="8">
        <f t="shared" si="151"/>
        <v>85764.771163538811</v>
      </c>
      <c r="Y165" s="8">
        <f t="shared" si="152"/>
        <v>89643.9402372474</v>
      </c>
      <c r="Z165" s="8">
        <f t="shared" si="153"/>
        <v>93690.968903066561</v>
      </c>
      <c r="AA165" s="8">
        <f t="shared" si="154"/>
        <v>97853.727918158256</v>
      </c>
      <c r="AB165" s="8">
        <f t="shared" si="155"/>
        <v>102254.84732686896</v>
      </c>
      <c r="AC165" s="8">
        <f t="shared" si="156"/>
        <v>106844.89846170254</v>
      </c>
      <c r="AD165" s="8">
        <f t="shared" si="157"/>
        <v>111854.51954654249</v>
      </c>
      <c r="AE165" s="8">
        <f t="shared" si="158"/>
        <v>117150.06349056959</v>
      </c>
      <c r="AF165" s="8">
        <f t="shared" si="159"/>
        <v>122746.38776731046</v>
      </c>
      <c r="AG165" s="8">
        <f t="shared" si="160"/>
        <v>128659.20405453765</v>
      </c>
      <c r="AH165" s="2" t="str">
        <f t="shared" si="161"/>
        <v>GA</v>
      </c>
    </row>
    <row r="166" spans="1:34" x14ac:dyDescent="0.35">
      <c r="A166" s="3"/>
      <c r="B166" s="156"/>
      <c r="C166" s="7" t="s">
        <v>9</v>
      </c>
      <c r="D166" s="8">
        <f t="shared" si="162"/>
        <v>615606.06999999995</v>
      </c>
      <c r="E166" s="8">
        <f t="shared" si="162"/>
        <v>682650.21</v>
      </c>
      <c r="F166" s="8">
        <f t="shared" si="162"/>
        <v>734283.87</v>
      </c>
      <c r="G166" s="8">
        <f t="shared" si="162"/>
        <v>811427.64</v>
      </c>
      <c r="H166" s="8">
        <f t="shared" si="162"/>
        <v>909484.99650273693</v>
      </c>
      <c r="I166" s="8">
        <f t="shared" si="162"/>
        <v>981341.96</v>
      </c>
      <c r="J166" s="8">
        <f t="shared" si="162"/>
        <v>1086569.73</v>
      </c>
      <c r="K166" s="8">
        <f t="shared" si="162"/>
        <v>1183019.75</v>
      </c>
      <c r="L166" s="8">
        <f t="shared" si="162"/>
        <v>1261841.7075340566</v>
      </c>
      <c r="M166" s="8">
        <f t="shared" si="162"/>
        <v>1200227.7319738143</v>
      </c>
      <c r="N166" s="8">
        <f t="shared" si="162"/>
        <v>1333196.7036047084</v>
      </c>
      <c r="O166" s="8">
        <f t="shared" si="162"/>
        <v>1442175.6589373327</v>
      </c>
      <c r="P166" s="8">
        <f t="shared" si="163"/>
        <v>1542743.7797887824</v>
      </c>
      <c r="Q166" s="8">
        <f t="shared" si="164"/>
        <v>1645998.8408272967</v>
      </c>
      <c r="R166" s="8">
        <f t="shared" si="145"/>
        <v>1755804.7237466357</v>
      </c>
      <c r="S166" s="8">
        <f t="shared" si="146"/>
        <v>1871886.0766139491</v>
      </c>
      <c r="T166" s="8">
        <f t="shared" si="147"/>
        <v>1994750.940249884</v>
      </c>
      <c r="U166" s="8">
        <f t="shared" si="148"/>
        <v>2125218.0636926005</v>
      </c>
      <c r="V166" s="8">
        <f t="shared" si="149"/>
        <v>2263792.6908892086</v>
      </c>
      <c r="W166" s="8">
        <f t="shared" si="150"/>
        <v>2410831.9174798108</v>
      </c>
      <c r="X166" s="8">
        <f t="shared" si="151"/>
        <v>2567131.581224368</v>
      </c>
      <c r="Y166" s="8">
        <f t="shared" si="152"/>
        <v>2733161.4833412101</v>
      </c>
      <c r="Z166" s="8">
        <f t="shared" si="153"/>
        <v>2909376.1643683659</v>
      </c>
      <c r="AA166" s="8">
        <f t="shared" si="154"/>
        <v>3096300.9546867027</v>
      </c>
      <c r="AB166" s="8">
        <f t="shared" si="155"/>
        <v>3294578.1740391855</v>
      </c>
      <c r="AC166" s="8">
        <f t="shared" si="156"/>
        <v>3504903.2028438873</v>
      </c>
      <c r="AD166" s="8">
        <f t="shared" si="157"/>
        <v>3730810.5939138117</v>
      </c>
      <c r="AE166" s="8">
        <f t="shared" si="158"/>
        <v>3971433.618173671</v>
      </c>
      <c r="AF166" s="8">
        <f t="shared" si="159"/>
        <v>4227751.0425827242</v>
      </c>
      <c r="AG166" s="8">
        <f t="shared" si="160"/>
        <v>4500806.4665773939</v>
      </c>
      <c r="AH166" s="2" t="str">
        <f t="shared" si="161"/>
        <v>GJ</v>
      </c>
    </row>
    <row r="167" spans="1:34" x14ac:dyDescent="0.35">
      <c r="A167" s="3"/>
      <c r="B167" s="156"/>
      <c r="C167" s="7" t="s">
        <v>6</v>
      </c>
      <c r="D167" s="8">
        <f t="shared" si="162"/>
        <v>315561.59000000003</v>
      </c>
      <c r="E167" s="8">
        <f t="shared" si="162"/>
        <v>351682.62</v>
      </c>
      <c r="F167" s="8">
        <f t="shared" si="162"/>
        <v>365133.94</v>
      </c>
      <c r="G167" s="8">
        <f t="shared" si="162"/>
        <v>383944.48</v>
      </c>
      <c r="H167" s="8">
        <f t="shared" si="162"/>
        <v>425767.05434944073</v>
      </c>
      <c r="I167" s="8">
        <f t="shared" si="162"/>
        <v>470669.16</v>
      </c>
      <c r="J167" s="8">
        <f t="shared" si="162"/>
        <v>497101.65</v>
      </c>
      <c r="K167" s="8">
        <f t="shared" si="162"/>
        <v>543234.89</v>
      </c>
      <c r="L167" s="8">
        <f t="shared" si="162"/>
        <v>572326.76284876908</v>
      </c>
      <c r="M167" s="8">
        <f t="shared" si="162"/>
        <v>544538.14088899712</v>
      </c>
      <c r="N167" s="8">
        <f t="shared" si="162"/>
        <v>596299.27852827555</v>
      </c>
      <c r="O167" s="8">
        <f t="shared" si="162"/>
        <v>638923.68867937918</v>
      </c>
      <c r="P167" s="8">
        <f t="shared" si="163"/>
        <v>677296.39059486764</v>
      </c>
      <c r="Q167" s="8">
        <f t="shared" si="164"/>
        <v>733882.4323127222</v>
      </c>
      <c r="R167" s="8">
        <f t="shared" si="145"/>
        <v>795013.96498403989</v>
      </c>
      <c r="S167" s="8">
        <f t="shared" si="146"/>
        <v>860123.55437954958</v>
      </c>
      <c r="T167" s="8">
        <f t="shared" si="147"/>
        <v>929692.6484867055</v>
      </c>
      <c r="U167" s="8">
        <f t="shared" si="148"/>
        <v>1004721.0139552996</v>
      </c>
      <c r="V167" s="8">
        <f t="shared" si="149"/>
        <v>1085625.8686194422</v>
      </c>
      <c r="W167" s="8">
        <f t="shared" si="150"/>
        <v>1172840.9147404807</v>
      </c>
      <c r="X167" s="8">
        <f t="shared" si="151"/>
        <v>1265764.7228523795</v>
      </c>
      <c r="Y167" s="8">
        <f t="shared" si="152"/>
        <v>1365008.2323104702</v>
      </c>
      <c r="Z167" s="8">
        <f t="shared" si="153"/>
        <v>1471826.7073381364</v>
      </c>
      <c r="AA167" s="8">
        <f t="shared" si="154"/>
        <v>1586818.4119097246</v>
      </c>
      <c r="AB167" s="8">
        <f t="shared" si="155"/>
        <v>1710552.3742684531</v>
      </c>
      <c r="AC167" s="8">
        <f t="shared" si="156"/>
        <v>1843713.0866563187</v>
      </c>
      <c r="AD167" s="8">
        <f t="shared" si="157"/>
        <v>1987397.5456412602</v>
      </c>
      <c r="AE167" s="8">
        <f t="shared" si="158"/>
        <v>2142093.0601552916</v>
      </c>
      <c r="AF167" s="8">
        <f t="shared" si="159"/>
        <v>2308635.4283886626</v>
      </c>
      <c r="AG167" s="8">
        <f t="shared" si="160"/>
        <v>2487922.8299546158</v>
      </c>
      <c r="AH167" s="2" t="str">
        <f t="shared" si="161"/>
        <v>MP</v>
      </c>
    </row>
    <row r="168" spans="1:34" x14ac:dyDescent="0.35">
      <c r="A168" s="3"/>
      <c r="B168" s="156"/>
      <c r="C168" s="7" t="s">
        <v>5</v>
      </c>
      <c r="D168" s="8">
        <f t="shared" si="162"/>
        <v>1280369.44</v>
      </c>
      <c r="E168" s="8">
        <f t="shared" ref="E168:O170" si="165">INDEX(D$116:D$140,MATCH($C168,$B$116:$B$140,0))</f>
        <v>1357941.85</v>
      </c>
      <c r="F168" s="8">
        <f t="shared" si="165"/>
        <v>1451614.64</v>
      </c>
      <c r="G168" s="8">
        <f t="shared" si="165"/>
        <v>1543164.87</v>
      </c>
      <c r="H168" s="8">
        <f t="shared" si="165"/>
        <v>1682061.9603386591</v>
      </c>
      <c r="I168" s="8">
        <f t="shared" si="165"/>
        <v>1807045.75</v>
      </c>
      <c r="J168" s="8">
        <f t="shared" si="165"/>
        <v>1888706.19</v>
      </c>
      <c r="K168" s="8">
        <f t="shared" si="165"/>
        <v>1972959.7</v>
      </c>
      <c r="L168" s="8">
        <f t="shared" si="165"/>
        <v>2032522.0791586314</v>
      </c>
      <c r="M168" s="8">
        <f t="shared" si="165"/>
        <v>1822450.5714630447</v>
      </c>
      <c r="N168" s="8">
        <f t="shared" si="165"/>
        <v>1979120.0761707751</v>
      </c>
      <c r="O168" s="8">
        <f t="shared" si="165"/>
        <v>2110133.3607981298</v>
      </c>
      <c r="P168" s="8">
        <f t="shared" si="163"/>
        <v>2233039.3808104661</v>
      </c>
      <c r="Q168" s="8">
        <f t="shared" si="164"/>
        <v>2382327.6078015841</v>
      </c>
      <c r="R168" s="8">
        <f t="shared" si="145"/>
        <v>2541243.3567313054</v>
      </c>
      <c r="S168" s="8">
        <f t="shared" si="146"/>
        <v>2708388.016506847</v>
      </c>
      <c r="T168" s="8">
        <f t="shared" si="147"/>
        <v>2884699.4572157604</v>
      </c>
      <c r="U168" s="8">
        <f t="shared" si="148"/>
        <v>3072137.0501058507</v>
      </c>
      <c r="V168" s="8">
        <f t="shared" si="149"/>
        <v>3271358.7292309967</v>
      </c>
      <c r="W168" s="8">
        <f t="shared" si="150"/>
        <v>3483129.6438365593</v>
      </c>
      <c r="X168" s="8">
        <f t="shared" si="151"/>
        <v>3705140.4427748928</v>
      </c>
      <c r="Y168" s="8">
        <f t="shared" si="152"/>
        <v>3938661.0604442516</v>
      </c>
      <c r="Z168" s="8">
        <f t="shared" si="153"/>
        <v>4186514.2312993701</v>
      </c>
      <c r="AA168" s="8">
        <f t="shared" si="154"/>
        <v>4449528.3925984297</v>
      </c>
      <c r="AB168" s="8">
        <f t="shared" si="155"/>
        <v>4728652.595607142</v>
      </c>
      <c r="AC168" s="8">
        <f t="shared" si="156"/>
        <v>5024773.0495861992</v>
      </c>
      <c r="AD168" s="8">
        <f t="shared" si="157"/>
        <v>5339827.0043321624</v>
      </c>
      <c r="AE168" s="8">
        <f t="shared" si="158"/>
        <v>5674279.230326633</v>
      </c>
      <c r="AF168" s="8">
        <f t="shared" si="159"/>
        <v>6029319.0143835517</v>
      </c>
      <c r="AG168" s="8">
        <f t="shared" si="160"/>
        <v>6406206.2973990375</v>
      </c>
      <c r="AH168" s="2" t="str">
        <f t="shared" si="161"/>
        <v>MH</v>
      </c>
    </row>
    <row r="169" spans="1:34" x14ac:dyDescent="0.35">
      <c r="A169" s="3"/>
      <c r="B169" s="156"/>
      <c r="C169" s="7" t="s">
        <v>26</v>
      </c>
      <c r="D169" s="8">
        <f t="shared" si="162"/>
        <v>82538.880000000005</v>
      </c>
      <c r="E169" s="8">
        <f t="shared" si="165"/>
        <v>86164.459999999992</v>
      </c>
      <c r="F169" s="8">
        <f t="shared" si="165"/>
        <v>92830.34</v>
      </c>
      <c r="G169" s="8">
        <f t="shared" si="165"/>
        <v>102392.9</v>
      </c>
      <c r="H169" s="8">
        <f t="shared" si="165"/>
        <v>106837.91074501578</v>
      </c>
      <c r="I169" s="8">
        <f t="shared" si="165"/>
        <v>113488.58</v>
      </c>
      <c r="J169" s="8">
        <f t="shared" si="165"/>
        <v>121178.82</v>
      </c>
      <c r="K169" s="8">
        <f t="shared" si="165"/>
        <v>128372.73999999999</v>
      </c>
      <c r="L169" s="8">
        <f t="shared" si="165"/>
        <v>138918.69386229984</v>
      </c>
      <c r="M169" s="8">
        <f t="shared" si="165"/>
        <v>137234.09565585529</v>
      </c>
      <c r="N169" s="8">
        <f t="shared" si="165"/>
        <v>149508.18696701515</v>
      </c>
      <c r="O169" s="8">
        <f t="shared" si="165"/>
        <v>159551.84707347793</v>
      </c>
      <c r="P169" s="8">
        <f t="shared" si="163"/>
        <v>168731.77908328272</v>
      </c>
      <c r="Q169" s="8">
        <f t="shared" si="164"/>
        <v>181289.49580145627</v>
      </c>
      <c r="R169" s="8">
        <f t="shared" si="145"/>
        <v>194774.59925080702</v>
      </c>
      <c r="S169" s="8">
        <f t="shared" si="146"/>
        <v>209082.91849655594</v>
      </c>
      <c r="T169" s="8">
        <f t="shared" si="147"/>
        <v>224329.86819530604</v>
      </c>
      <c r="U169" s="8">
        <f t="shared" si="148"/>
        <v>240641.08919484346</v>
      </c>
      <c r="V169" s="8">
        <f t="shared" si="149"/>
        <v>258103.60224416369</v>
      </c>
      <c r="W169" s="8">
        <f t="shared" si="150"/>
        <v>276812.54769239383</v>
      </c>
      <c r="X169" s="8">
        <f t="shared" si="151"/>
        <v>296564.80897572974</v>
      </c>
      <c r="Y169" s="8">
        <f t="shared" si="152"/>
        <v>317388.25920896197</v>
      </c>
      <c r="Z169" s="8">
        <f t="shared" si="153"/>
        <v>339678.57958805113</v>
      </c>
      <c r="AA169" s="8">
        <f t="shared" si="154"/>
        <v>363475.80181740236</v>
      </c>
      <c r="AB169" s="8">
        <f t="shared" si="155"/>
        <v>388898.88496428018</v>
      </c>
      <c r="AC169" s="8">
        <f t="shared" si="156"/>
        <v>416056.01506502164</v>
      </c>
      <c r="AD169" s="8">
        <f t="shared" si="157"/>
        <v>445364.42987998266</v>
      </c>
      <c r="AE169" s="8">
        <f t="shared" si="158"/>
        <v>476765.67429005186</v>
      </c>
      <c r="AF169" s="8">
        <f t="shared" si="159"/>
        <v>510412.9335673867</v>
      </c>
      <c r="AG169" s="8">
        <f t="shared" si="160"/>
        <v>546470.64661947859</v>
      </c>
      <c r="AH169" s="2" t="str">
        <f t="shared" si="161"/>
        <v>NE</v>
      </c>
    </row>
    <row r="170" spans="1:34" x14ac:dyDescent="0.35">
      <c r="A170" s="3"/>
      <c r="B170" s="156"/>
      <c r="C170" s="7" t="s">
        <v>162</v>
      </c>
      <c r="D170" s="8">
        <f t="shared" si="162"/>
        <v>11165.1</v>
      </c>
      <c r="E170" s="8">
        <f t="shared" si="165"/>
        <v>11421.21</v>
      </c>
      <c r="F170" s="8">
        <f t="shared" si="165"/>
        <v>12114.05</v>
      </c>
      <c r="G170" s="8">
        <f t="shared" si="165"/>
        <v>13070.97</v>
      </c>
      <c r="H170" s="8">
        <f t="shared" si="165"/>
        <v>14610.789342878372</v>
      </c>
      <c r="I170" s="8">
        <f t="shared" si="165"/>
        <v>15397.27</v>
      </c>
      <c r="J170" s="8">
        <f t="shared" si="165"/>
        <v>17673.36</v>
      </c>
      <c r="K170" s="8">
        <f t="shared" si="165"/>
        <v>18624.97</v>
      </c>
      <c r="L170" s="8">
        <f t="shared" si="165"/>
        <v>19589.712968764896</v>
      </c>
      <c r="M170" s="8">
        <f t="shared" si="165"/>
        <v>19711.238730545814</v>
      </c>
      <c r="N170" s="8">
        <f t="shared" si="165"/>
        <v>21573.384746047104</v>
      </c>
      <c r="O170" s="8">
        <f t="shared" si="165"/>
        <v>23103.736486881113</v>
      </c>
      <c r="P170" s="8">
        <f t="shared" si="163"/>
        <v>24479.445878800001</v>
      </c>
      <c r="Q170" s="8">
        <f t="shared" si="164"/>
        <v>25774.118485125102</v>
      </c>
      <c r="R170" s="8">
        <f t="shared" si="145"/>
        <v>27093.915094617787</v>
      </c>
      <c r="S170" s="8">
        <f t="shared" si="146"/>
        <v>28474.573649434664</v>
      </c>
      <c r="T170" s="8">
        <f t="shared" si="147"/>
        <v>29877.930759033025</v>
      </c>
      <c r="U170" s="8">
        <f t="shared" si="148"/>
        <v>31390.076502252046</v>
      </c>
      <c r="V170" s="8">
        <f t="shared" si="149"/>
        <v>32974.055652921757</v>
      </c>
      <c r="W170" s="8">
        <f t="shared" si="150"/>
        <v>34585.846646058082</v>
      </c>
      <c r="X170" s="8">
        <f t="shared" si="151"/>
        <v>36268.746790054982</v>
      </c>
      <c r="Y170" s="8">
        <f t="shared" si="152"/>
        <v>38026.654742758168</v>
      </c>
      <c r="Z170" s="8">
        <f t="shared" si="153"/>
        <v>39811.964695868875</v>
      </c>
      <c r="AA170" s="8">
        <f t="shared" si="154"/>
        <v>41732.619420845658</v>
      </c>
      <c r="AB170" s="8">
        <f t="shared" si="155"/>
        <v>43683.109574394977</v>
      </c>
      <c r="AC170" s="8">
        <f t="shared" si="156"/>
        <v>45780.379056333128</v>
      </c>
      <c r="AD170" s="8">
        <f t="shared" si="157"/>
        <v>48219.729637650998</v>
      </c>
      <c r="AE170" s="8">
        <f t="shared" si="158"/>
        <v>50855.785729051051</v>
      </c>
      <c r="AF170" s="8">
        <f t="shared" si="159"/>
        <v>53702.980710125856</v>
      </c>
      <c r="AG170" s="8">
        <f t="shared" si="160"/>
        <v>56776.614548138437</v>
      </c>
      <c r="AH170" s="2" t="str">
        <f t="shared" si="161"/>
        <v>SK</v>
      </c>
    </row>
    <row r="171" spans="1:34" x14ac:dyDescent="0.35">
      <c r="A171" s="3"/>
      <c r="L171" s="4"/>
      <c r="M171" s="3"/>
      <c r="N171" s="2"/>
    </row>
    <row r="172" spans="1:34" x14ac:dyDescent="0.35">
      <c r="A172" s="3"/>
      <c r="M172" s="2"/>
      <c r="N172" s="2"/>
    </row>
    <row r="173" spans="1:34" ht="22.5" x14ac:dyDescent="0.45">
      <c r="A173" s="3"/>
      <c r="C173" s="152" t="s">
        <v>267</v>
      </c>
      <c r="M173" s="2"/>
      <c r="N173" s="2"/>
    </row>
    <row r="174" spans="1:34" s="160" customFormat="1" ht="15.5" x14ac:dyDescent="0.35">
      <c r="A174" s="157"/>
      <c r="B174" s="158"/>
      <c r="C174" s="159" t="s">
        <v>268</v>
      </c>
      <c r="D174" s="159" t="s">
        <v>120</v>
      </c>
      <c r="E174" s="159" t="s">
        <v>121</v>
      </c>
      <c r="F174" s="159" t="s">
        <v>119</v>
      </c>
      <c r="G174" s="159" t="s">
        <v>118</v>
      </c>
      <c r="H174" s="159" t="s">
        <v>117</v>
      </c>
      <c r="I174" s="159" t="s">
        <v>116</v>
      </c>
      <c r="J174" s="159" t="s">
        <v>115</v>
      </c>
      <c r="K174" s="159" t="s">
        <v>114</v>
      </c>
      <c r="L174" s="159" t="s">
        <v>34</v>
      </c>
      <c r="M174" s="159" t="s">
        <v>87</v>
      </c>
      <c r="N174" s="159" t="s">
        <v>86</v>
      </c>
      <c r="O174" s="159" t="s">
        <v>85</v>
      </c>
      <c r="P174" s="159" t="s">
        <v>84</v>
      </c>
      <c r="Q174" s="159" t="s">
        <v>83</v>
      </c>
      <c r="R174" s="159" t="s">
        <v>82</v>
      </c>
      <c r="S174" s="159" t="s">
        <v>81</v>
      </c>
      <c r="T174" s="159" t="s">
        <v>80</v>
      </c>
      <c r="U174" s="159" t="s">
        <v>79</v>
      </c>
      <c r="V174" s="159" t="s">
        <v>78</v>
      </c>
      <c r="W174" s="159" t="s">
        <v>77</v>
      </c>
      <c r="X174" s="159" t="s">
        <v>140</v>
      </c>
      <c r="Y174" s="159" t="s">
        <v>141</v>
      </c>
      <c r="Z174" s="159" t="s">
        <v>142</v>
      </c>
      <c r="AA174" s="159" t="s">
        <v>143</v>
      </c>
      <c r="AB174" s="159" t="s">
        <v>144</v>
      </c>
      <c r="AC174" s="159" t="s">
        <v>145</v>
      </c>
      <c r="AD174" s="159" t="s">
        <v>146</v>
      </c>
      <c r="AE174" s="159" t="s">
        <v>147</v>
      </c>
      <c r="AF174" s="159" t="s">
        <v>148</v>
      </c>
      <c r="AG174" s="159" t="s">
        <v>157</v>
      </c>
    </row>
    <row r="175" spans="1:34" x14ac:dyDescent="0.35">
      <c r="A175" s="3"/>
      <c r="C175" s="83" t="str">
        <f t="shared" ref="C175:C199" si="166">C146</f>
        <v>BR</v>
      </c>
      <c r="D175" s="214">
        <f t="shared" ref="D175:S175" si="167">D146*10*$D$202</f>
        <v>3338074.4321114114</v>
      </c>
      <c r="E175" s="214">
        <f t="shared" si="167"/>
        <v>3469182.9913191926</v>
      </c>
      <c r="F175" s="214">
        <f t="shared" si="167"/>
        <v>3642052.3347078077</v>
      </c>
      <c r="G175" s="214">
        <f t="shared" si="167"/>
        <v>3774857.3227851149</v>
      </c>
      <c r="H175" s="214">
        <f t="shared" si="167"/>
        <v>4071790.4723193916</v>
      </c>
      <c r="I175" s="214">
        <f t="shared" si="167"/>
        <v>4305869.408531433</v>
      </c>
      <c r="J175" s="214">
        <f t="shared" si="167"/>
        <v>4646646.0408652965</v>
      </c>
      <c r="K175" s="214">
        <f t="shared" si="167"/>
        <v>5151181.0049776789</v>
      </c>
      <c r="L175" s="214">
        <f t="shared" si="167"/>
        <v>5501882.9700779971</v>
      </c>
      <c r="M175" s="214">
        <f t="shared" si="167"/>
        <v>5470509.0882195467</v>
      </c>
      <c r="N175" s="214">
        <f t="shared" si="167"/>
        <v>5942016.1392697832</v>
      </c>
      <c r="O175" s="214">
        <f t="shared" si="167"/>
        <v>6336672.8149106028</v>
      </c>
      <c r="P175" s="214">
        <f t="shared" si="167"/>
        <v>6707141.3519935664</v>
      </c>
      <c r="Q175" s="214">
        <f t="shared" si="167"/>
        <v>7326992.0552263614</v>
      </c>
      <c r="R175" s="214">
        <f t="shared" si="167"/>
        <v>8001812.0903377859</v>
      </c>
      <c r="S175" s="214">
        <f t="shared" si="167"/>
        <v>8732571.9498442225</v>
      </c>
      <c r="T175" s="214">
        <f t="shared" ref="T175:AG175" si="168">T146*10*$D$202</f>
        <v>9524743.9027643334</v>
      </c>
      <c r="U175" s="214">
        <f t="shared" si="168"/>
        <v>10386253.196853394</v>
      </c>
      <c r="V175" s="214">
        <f t="shared" si="168"/>
        <v>11322990.639398772</v>
      </c>
      <c r="W175" s="214">
        <f t="shared" si="168"/>
        <v>12341312.386221113</v>
      </c>
      <c r="X175" s="214">
        <f t="shared" si="168"/>
        <v>13433261.088461945</v>
      </c>
      <c r="Y175" s="214">
        <f t="shared" si="168"/>
        <v>14607374.8606558</v>
      </c>
      <c r="Z175" s="214">
        <f t="shared" si="168"/>
        <v>15881280.823116796</v>
      </c>
      <c r="AA175" s="214">
        <f t="shared" si="168"/>
        <v>17263268.091187149</v>
      </c>
      <c r="AB175" s="214">
        <f t="shared" si="168"/>
        <v>18762195.649229877</v>
      </c>
      <c r="AC175" s="214">
        <f t="shared" si="168"/>
        <v>20387701.86267142</v>
      </c>
      <c r="AD175" s="214">
        <f t="shared" si="168"/>
        <v>22159060.077773534</v>
      </c>
      <c r="AE175" s="214">
        <f t="shared" si="168"/>
        <v>24082216.3024262</v>
      </c>
      <c r="AF175" s="214">
        <f t="shared" si="168"/>
        <v>26170071.558705539</v>
      </c>
      <c r="AG175" s="214">
        <f t="shared" si="168"/>
        <v>28436607.430850718</v>
      </c>
      <c r="AH175" s="2" t="str">
        <f t="shared" ref="AH175:AH199" si="169">C175</f>
        <v>BR</v>
      </c>
    </row>
    <row r="176" spans="1:34" x14ac:dyDescent="0.35">
      <c r="A176" s="3"/>
      <c r="C176" s="83" t="str">
        <f t="shared" si="166"/>
        <v>JH</v>
      </c>
      <c r="D176" s="214">
        <f t="shared" ref="D176:AG176" si="170">D147*10*$D$202</f>
        <v>2038383.412383911</v>
      </c>
      <c r="E176" s="214">
        <f t="shared" si="170"/>
        <v>2204955.9791883426</v>
      </c>
      <c r="F176" s="214">
        <f t="shared" si="170"/>
        <v>2239613.7778739897</v>
      </c>
      <c r="G176" s="214">
        <f t="shared" si="170"/>
        <v>2519445.2576081511</v>
      </c>
      <c r="H176" s="214">
        <f t="shared" si="170"/>
        <v>2401712.6091106175</v>
      </c>
      <c r="I176" s="214">
        <f t="shared" si="170"/>
        <v>2609122.7287235153</v>
      </c>
      <c r="J176" s="214">
        <f t="shared" si="170"/>
        <v>2844318.2744881785</v>
      </c>
      <c r="K176" s="214">
        <f t="shared" si="170"/>
        <v>3096718.3913492966</v>
      </c>
      <c r="L176" s="214">
        <f t="shared" si="170"/>
        <v>3201857.7968839849</v>
      </c>
      <c r="M176" s="214">
        <f t="shared" si="170"/>
        <v>2958572.9151281985</v>
      </c>
      <c r="N176" s="214">
        <f t="shared" si="170"/>
        <v>3206399.6473344341</v>
      </c>
      <c r="O176" s="214">
        <f t="shared" si="170"/>
        <v>3411728.0045764646</v>
      </c>
      <c r="P176" s="214">
        <f t="shared" si="170"/>
        <v>3603129.4697425989</v>
      </c>
      <c r="Q176" s="214">
        <f t="shared" si="170"/>
        <v>3931077.1973586283</v>
      </c>
      <c r="R176" s="214">
        <f t="shared" si="170"/>
        <v>4287978.2131704278</v>
      </c>
      <c r="S176" s="214">
        <f t="shared" si="170"/>
        <v>4672644.9297017613</v>
      </c>
      <c r="T176" s="214">
        <f t="shared" si="170"/>
        <v>5088069.3428122625</v>
      </c>
      <c r="U176" s="214">
        <f t="shared" si="170"/>
        <v>5539370.7241482735</v>
      </c>
      <c r="V176" s="214">
        <f t="shared" si="170"/>
        <v>6029712.4156103544</v>
      </c>
      <c r="W176" s="214">
        <f t="shared" si="170"/>
        <v>6562080.7149343789</v>
      </c>
      <c r="X176" s="214">
        <f t="shared" si="170"/>
        <v>7133579.8048946587</v>
      </c>
      <c r="Y176" s="214">
        <f t="shared" si="170"/>
        <v>7748856.7281722222</v>
      </c>
      <c r="Z176" s="214">
        <f t="shared" si="170"/>
        <v>8415774.760308478</v>
      </c>
      <c r="AA176" s="214">
        <f t="shared" si="170"/>
        <v>9138776.4504692573</v>
      </c>
      <c r="AB176" s="214">
        <f t="shared" si="170"/>
        <v>9922431.774374336</v>
      </c>
      <c r="AC176" s="214">
        <f t="shared" si="170"/>
        <v>10771712.541955832</v>
      </c>
      <c r="AD176" s="214">
        <f t="shared" si="170"/>
        <v>11695555.726333175</v>
      </c>
      <c r="AE176" s="214">
        <f t="shared" si="170"/>
        <v>12697638.54618909</v>
      </c>
      <c r="AF176" s="214">
        <f t="shared" si="170"/>
        <v>13784541.329674926</v>
      </c>
      <c r="AG176" s="214">
        <f t="shared" si="170"/>
        <v>14963392.314785134</v>
      </c>
      <c r="AH176" s="2" t="str">
        <f t="shared" si="169"/>
        <v>JH</v>
      </c>
    </row>
    <row r="177" spans="1:34" x14ac:dyDescent="0.35">
      <c r="A177" s="3"/>
      <c r="C177" s="83" t="str">
        <f t="shared" si="166"/>
        <v>OD</v>
      </c>
      <c r="D177" s="214">
        <f t="shared" ref="D177:AG177" si="171">D148*10*$D$202</f>
        <v>3119849.928341656</v>
      </c>
      <c r="E177" s="214">
        <f t="shared" si="171"/>
        <v>3287013.0036665956</v>
      </c>
      <c r="F177" s="214">
        <f t="shared" si="171"/>
        <v>3591290.3475690214</v>
      </c>
      <c r="G177" s="214">
        <f t="shared" si="171"/>
        <v>3655768.2862763153</v>
      </c>
      <c r="H177" s="214">
        <f t="shared" si="171"/>
        <v>4013296.4926631828</v>
      </c>
      <c r="I177" s="214">
        <f t="shared" si="171"/>
        <v>4556425.0641949186</v>
      </c>
      <c r="J177" s="214">
        <f t="shared" si="171"/>
        <v>4884763.0640541529</v>
      </c>
      <c r="K177" s="214">
        <f t="shared" si="171"/>
        <v>5224333.1518743634</v>
      </c>
      <c r="L177" s="214">
        <f t="shared" si="171"/>
        <v>5510158.8029548442</v>
      </c>
      <c r="M177" s="214">
        <f t="shared" si="171"/>
        <v>5059390.1316690221</v>
      </c>
      <c r="N177" s="214">
        <f t="shared" si="171"/>
        <v>5540247.8916505342</v>
      </c>
      <c r="O177" s="214">
        <f t="shared" si="171"/>
        <v>5936209.0047621829</v>
      </c>
      <c r="P177" s="214">
        <f t="shared" si="171"/>
        <v>6292662.7338030431</v>
      </c>
      <c r="Q177" s="214">
        <f t="shared" si="171"/>
        <v>6742269.9340846809</v>
      </c>
      <c r="R177" s="214">
        <f t="shared" si="171"/>
        <v>7223138.4864156526</v>
      </c>
      <c r="S177" s="214">
        <f t="shared" si="171"/>
        <v>7730366.6889118785</v>
      </c>
      <c r="T177" s="214">
        <f t="shared" si="171"/>
        <v>8266883.5141919293</v>
      </c>
      <c r="U177" s="214">
        <f t="shared" si="171"/>
        <v>8839973.691732876</v>
      </c>
      <c r="V177" s="214">
        <f t="shared" si="171"/>
        <v>9451695.3215622045</v>
      </c>
      <c r="W177" s="214">
        <f t="shared" si="171"/>
        <v>10104987.911810111</v>
      </c>
      <c r="X177" s="214">
        <f t="shared" si="171"/>
        <v>10792268.692523006</v>
      </c>
      <c r="Y177" s="214">
        <f t="shared" si="171"/>
        <v>11517688.343897155</v>
      </c>
      <c r="Z177" s="214">
        <f t="shared" si="171"/>
        <v>12291165.910695728</v>
      </c>
      <c r="AA177" s="214">
        <f t="shared" si="171"/>
        <v>13115045.087356005</v>
      </c>
      <c r="AB177" s="214">
        <f t="shared" si="171"/>
        <v>13993590.918376654</v>
      </c>
      <c r="AC177" s="214">
        <f t="shared" si="171"/>
        <v>14929472.105639858</v>
      </c>
      <c r="AD177" s="214">
        <f t="shared" si="171"/>
        <v>15928369.964750132</v>
      </c>
      <c r="AE177" s="214">
        <f t="shared" si="171"/>
        <v>16992923.317372657</v>
      </c>
      <c r="AF177" s="214">
        <f t="shared" si="171"/>
        <v>18127422.983699806</v>
      </c>
      <c r="AG177" s="214">
        <f t="shared" si="171"/>
        <v>19336434.630678542</v>
      </c>
      <c r="AH177" s="2" t="str">
        <f t="shared" si="169"/>
        <v>OD</v>
      </c>
    </row>
    <row r="178" spans="1:34" x14ac:dyDescent="0.35">
      <c r="A178" s="3"/>
      <c r="C178" s="83" t="str">
        <f t="shared" si="166"/>
        <v>WB</v>
      </c>
      <c r="D178" s="214">
        <f t="shared" ref="D178:AG178" si="172">D149*10*$D$202</f>
        <v>7029982.8663443159</v>
      </c>
      <c r="E178" s="214">
        <f t="shared" si="172"/>
        <v>7323152.3829991398</v>
      </c>
      <c r="F178" s="214">
        <f t="shared" si="172"/>
        <v>7543396.1233612057</v>
      </c>
      <c r="G178" s="214">
        <f t="shared" si="172"/>
        <v>7757708.9809135748</v>
      </c>
      <c r="H178" s="214">
        <f t="shared" si="172"/>
        <v>8371120.1564901117</v>
      </c>
      <c r="I178" s="214">
        <f t="shared" si="172"/>
        <v>8825427.1294645425</v>
      </c>
      <c r="J178" s="214">
        <f t="shared" si="172"/>
        <v>9386820.689498568</v>
      </c>
      <c r="K178" s="214">
        <f t="shared" si="172"/>
        <v>9982482.5178950168</v>
      </c>
      <c r="L178" s="214">
        <f t="shared" si="172"/>
        <v>10535496.811219877</v>
      </c>
      <c r="M178" s="214">
        <f t="shared" si="172"/>
        <v>10328070.234113039</v>
      </c>
      <c r="N178" s="214">
        <f t="shared" si="172"/>
        <v>11139894.312725672</v>
      </c>
      <c r="O178" s="214">
        <f t="shared" si="172"/>
        <v>11796803.130874984</v>
      </c>
      <c r="P178" s="214">
        <f t="shared" si="172"/>
        <v>12399275.570966581</v>
      </c>
      <c r="Q178" s="214">
        <f t="shared" si="172"/>
        <v>13266540.80806824</v>
      </c>
      <c r="R178" s="214">
        <f t="shared" si="172"/>
        <v>14192848.357683023</v>
      </c>
      <c r="S178" s="214">
        <f t="shared" si="172"/>
        <v>15167901.819271939</v>
      </c>
      <c r="T178" s="214">
        <f t="shared" si="172"/>
        <v>16197540.063716255</v>
      </c>
      <c r="U178" s="214">
        <f t="shared" si="172"/>
        <v>17295607.861796532</v>
      </c>
      <c r="V178" s="214">
        <f t="shared" si="172"/>
        <v>18466566.366703998</v>
      </c>
      <c r="W178" s="214">
        <f t="shared" si="172"/>
        <v>19715126.415516108</v>
      </c>
      <c r="X178" s="214">
        <f t="shared" si="172"/>
        <v>21023234.401196279</v>
      </c>
      <c r="Y178" s="214">
        <f t="shared" si="172"/>
        <v>22399033.534548465</v>
      </c>
      <c r="Z178" s="214">
        <f t="shared" si="172"/>
        <v>23863197.65230022</v>
      </c>
      <c r="AA178" s="214">
        <f t="shared" si="172"/>
        <v>25421321.639037892</v>
      </c>
      <c r="AB178" s="214">
        <f t="shared" si="172"/>
        <v>27079198.106855139</v>
      </c>
      <c r="AC178" s="214">
        <f t="shared" si="172"/>
        <v>28842793.98173501</v>
      </c>
      <c r="AD178" s="214">
        <f t="shared" si="172"/>
        <v>30728499.860212073</v>
      </c>
      <c r="AE178" s="214">
        <f t="shared" si="172"/>
        <v>32737142.974141765</v>
      </c>
      <c r="AF178" s="214">
        <f t="shared" si="172"/>
        <v>34876824.654773742</v>
      </c>
      <c r="AG178" s="214">
        <f t="shared" si="172"/>
        <v>37156173.514126271</v>
      </c>
      <c r="AH178" s="2" t="str">
        <f t="shared" si="169"/>
        <v>WB</v>
      </c>
    </row>
    <row r="179" spans="1:34" x14ac:dyDescent="0.35">
      <c r="A179" s="3"/>
      <c r="C179" s="83" t="str">
        <f t="shared" si="166"/>
        <v>AS</v>
      </c>
      <c r="D179" s="214">
        <f t="shared" ref="D179:AG179" si="173">D150*10*$D$202</f>
        <v>1933806.1362731764</v>
      </c>
      <c r="E179" s="214">
        <f t="shared" si="173"/>
        <v>1990094.483573233</v>
      </c>
      <c r="F179" s="214">
        <f t="shared" si="173"/>
        <v>2087112.6563311063</v>
      </c>
      <c r="G179" s="214">
        <f t="shared" si="173"/>
        <v>2231456.3321730383</v>
      </c>
      <c r="H179" s="214">
        <f t="shared" si="173"/>
        <v>2624576.1479411651</v>
      </c>
      <c r="I179" s="214">
        <f t="shared" si="173"/>
        <v>2729424.9279796155</v>
      </c>
      <c r="J179" s="214">
        <f t="shared" si="173"/>
        <v>2970362.8044280321</v>
      </c>
      <c r="K179" s="214">
        <f t="shared" si="173"/>
        <v>3120558.8897378463</v>
      </c>
      <c r="L179" s="214">
        <f t="shared" si="173"/>
        <v>3383551.5332374559</v>
      </c>
      <c r="M179" s="214">
        <f t="shared" si="173"/>
        <v>3269184.9800128145</v>
      </c>
      <c r="N179" s="214">
        <f t="shared" si="173"/>
        <v>3561894.436526421</v>
      </c>
      <c r="O179" s="214">
        <f t="shared" si="173"/>
        <v>3798168.3308423809</v>
      </c>
      <c r="P179" s="214">
        <f t="shared" si="173"/>
        <v>4019907.7933898531</v>
      </c>
      <c r="Q179" s="214">
        <f t="shared" si="173"/>
        <v>4344841.6946982387</v>
      </c>
      <c r="R179" s="214">
        <f t="shared" si="173"/>
        <v>4695389.8534675576</v>
      </c>
      <c r="S179" s="214">
        <f t="shared" si="173"/>
        <v>5069804.4452922773</v>
      </c>
      <c r="T179" s="214">
        <f t="shared" si="173"/>
        <v>5470635.0784246987</v>
      </c>
      <c r="U179" s="214">
        <f t="shared" si="173"/>
        <v>5902344.8738802327</v>
      </c>
      <c r="V179" s="214">
        <f t="shared" si="173"/>
        <v>6367258.1645031618</v>
      </c>
      <c r="W179" s="214">
        <f t="shared" si="173"/>
        <v>6867858.0617028447</v>
      </c>
      <c r="X179" s="214">
        <f t="shared" si="173"/>
        <v>7399968.2717271466</v>
      </c>
      <c r="Y179" s="214">
        <f t="shared" si="173"/>
        <v>7966894.6409198502</v>
      </c>
      <c r="Z179" s="214">
        <f t="shared" si="173"/>
        <v>8576562.3441033419</v>
      </c>
      <c r="AA179" s="214">
        <f t="shared" si="173"/>
        <v>9231678.2536411006</v>
      </c>
      <c r="AB179" s="214">
        <f t="shared" si="173"/>
        <v>9936006.6685802024</v>
      </c>
      <c r="AC179" s="214">
        <f t="shared" si="173"/>
        <v>10692636.493521702</v>
      </c>
      <c r="AD179" s="214">
        <f t="shared" si="173"/>
        <v>11507642.717978043</v>
      </c>
      <c r="AE179" s="214">
        <f t="shared" si="173"/>
        <v>12383762.402245617</v>
      </c>
      <c r="AF179" s="214">
        <f t="shared" si="173"/>
        <v>13325541.140992794</v>
      </c>
      <c r="AG179" s="214">
        <f t="shared" si="173"/>
        <v>14337855.229329864</v>
      </c>
      <c r="AH179" s="2" t="str">
        <f t="shared" si="169"/>
        <v>AS</v>
      </c>
    </row>
    <row r="180" spans="1:34" x14ac:dyDescent="0.35">
      <c r="A180" s="3"/>
      <c r="C180" s="83" t="str">
        <f t="shared" si="166"/>
        <v>HR</v>
      </c>
      <c r="D180" s="214">
        <f t="shared" ref="D180:AG180" si="174">D151*10*$D$202</f>
        <v>4018733.5599068245</v>
      </c>
      <c r="E180" s="214">
        <f t="shared" si="174"/>
        <v>4334428.5724443281</v>
      </c>
      <c r="F180" s="214">
        <f t="shared" si="174"/>
        <v>4693632.5283074351</v>
      </c>
      <c r="G180" s="214">
        <f t="shared" si="174"/>
        <v>5004661.1458598059</v>
      </c>
      <c r="H180" s="214">
        <f t="shared" si="174"/>
        <v>5677452.9262286238</v>
      </c>
      <c r="I180" s="214">
        <f t="shared" si="174"/>
        <v>6168586.9361458719</v>
      </c>
      <c r="J180" s="214">
        <f t="shared" si="174"/>
        <v>6510669.1163661098</v>
      </c>
      <c r="K180" s="214">
        <f t="shared" si="174"/>
        <v>7079766.0302333049</v>
      </c>
      <c r="L180" s="214">
        <f t="shared" si="174"/>
        <v>7602325.0266097905</v>
      </c>
      <c r="M180" s="214">
        <f t="shared" si="174"/>
        <v>6986294.0626740083</v>
      </c>
      <c r="N180" s="214">
        <f t="shared" si="174"/>
        <v>7673293.6271086903</v>
      </c>
      <c r="O180" s="214">
        <f t="shared" si="174"/>
        <v>8245268.9992669486</v>
      </c>
      <c r="P180" s="214">
        <f t="shared" si="174"/>
        <v>8764252.4151432887</v>
      </c>
      <c r="Q180" s="214">
        <f t="shared" si="174"/>
        <v>9336187.7688937075</v>
      </c>
      <c r="R180" s="214">
        <f t="shared" si="174"/>
        <v>9942931.8238474093</v>
      </c>
      <c r="S180" s="214">
        <f t="shared" si="174"/>
        <v>10579218.830701683</v>
      </c>
      <c r="T180" s="214">
        <f t="shared" si="174"/>
        <v>11248865.11751423</v>
      </c>
      <c r="U180" s="214">
        <f t="shared" si="174"/>
        <v>11958354.332152972</v>
      </c>
      <c r="V180" s="214">
        <f t="shared" si="174"/>
        <v>12710328.426372452</v>
      </c>
      <c r="W180" s="214">
        <f t="shared" si="174"/>
        <v>13507607.691203585</v>
      </c>
      <c r="X180" s="214">
        <f t="shared" si="174"/>
        <v>14344147.183791425</v>
      </c>
      <c r="Y180" s="214">
        <f t="shared" si="174"/>
        <v>15224970.302397912</v>
      </c>
      <c r="Z180" s="214">
        <f t="shared" si="174"/>
        <v>16157441.786008706</v>
      </c>
      <c r="AA180" s="214">
        <f t="shared" si="174"/>
        <v>17143977.03299484</v>
      </c>
      <c r="AB180" s="214">
        <f t="shared" si="174"/>
        <v>18188534.323318046</v>
      </c>
      <c r="AC180" s="214">
        <f t="shared" si="174"/>
        <v>19293280.142690104</v>
      </c>
      <c r="AD180" s="214">
        <f t="shared" si="174"/>
        <v>20476204.493296936</v>
      </c>
      <c r="AE180" s="214">
        <f t="shared" si="174"/>
        <v>21732476.444150273</v>
      </c>
      <c r="AF180" s="214">
        <f t="shared" si="174"/>
        <v>23066762.241164956</v>
      </c>
      <c r="AG180" s="214">
        <f t="shared" si="174"/>
        <v>24484021.520767797</v>
      </c>
      <c r="AH180" s="2" t="str">
        <f t="shared" si="169"/>
        <v>HR</v>
      </c>
    </row>
    <row r="181" spans="1:34" x14ac:dyDescent="0.35">
      <c r="A181" s="3"/>
      <c r="C181" s="83" t="str">
        <f t="shared" si="166"/>
        <v>HP</v>
      </c>
      <c r="D181" s="214">
        <f t="shared" ref="D181:AG181" si="175">D152*10*$D$202</f>
        <v>982197.60349590739</v>
      </c>
      <c r="E181" s="214">
        <f t="shared" si="175"/>
        <v>1045198.4605059758</v>
      </c>
      <c r="F181" s="214">
        <f t="shared" si="175"/>
        <v>1118977.0434772517</v>
      </c>
      <c r="G181" s="214">
        <f t="shared" si="175"/>
        <v>1202900.2981014969</v>
      </c>
      <c r="H181" s="214">
        <f t="shared" si="175"/>
        <v>1322170.0785491872</v>
      </c>
      <c r="I181" s="214">
        <f t="shared" si="175"/>
        <v>1391922.4537006577</v>
      </c>
      <c r="J181" s="214">
        <f t="shared" si="175"/>
        <v>1477706.6475736559</v>
      </c>
      <c r="K181" s="214">
        <f t="shared" si="175"/>
        <v>1572315.107954043</v>
      </c>
      <c r="L181" s="214">
        <f t="shared" si="175"/>
        <v>1627387.643270165</v>
      </c>
      <c r="M181" s="214">
        <f t="shared" si="175"/>
        <v>1495867.8211900701</v>
      </c>
      <c r="N181" s="214">
        <f t="shared" si="175"/>
        <v>1628025.1260953303</v>
      </c>
      <c r="O181" s="214">
        <f t="shared" si="175"/>
        <v>1734214.7471497362</v>
      </c>
      <c r="P181" s="214">
        <f t="shared" si="175"/>
        <v>1833552.5685644525</v>
      </c>
      <c r="Q181" s="214">
        <f t="shared" si="175"/>
        <v>1950829.6350478765</v>
      </c>
      <c r="R181" s="214">
        <f t="shared" si="175"/>
        <v>2075389.7890484389</v>
      </c>
      <c r="S181" s="214">
        <f t="shared" si="175"/>
        <v>2205746.6999617033</v>
      </c>
      <c r="T181" s="214">
        <f t="shared" si="175"/>
        <v>2342418.0717248097</v>
      </c>
      <c r="U181" s="214">
        <f t="shared" si="175"/>
        <v>2487669.7983054304</v>
      </c>
      <c r="V181" s="214">
        <f t="shared" si="175"/>
        <v>2641357.486939488</v>
      </c>
      <c r="W181" s="214">
        <f t="shared" si="175"/>
        <v>2804663.0001198086</v>
      </c>
      <c r="X181" s="214">
        <f t="shared" si="175"/>
        <v>2974454.5453252494</v>
      </c>
      <c r="Y181" s="214">
        <f t="shared" si="175"/>
        <v>3152449.9344076621</v>
      </c>
      <c r="Z181" s="214">
        <f t="shared" si="175"/>
        <v>3340857.9229746484</v>
      </c>
      <c r="AA181" s="214">
        <f t="shared" si="175"/>
        <v>3539821.398860401</v>
      </c>
      <c r="AB181" s="214">
        <f t="shared" si="175"/>
        <v>3750837.6347297286</v>
      </c>
      <c r="AC181" s="214">
        <f t="shared" si="175"/>
        <v>3974134.8138816832</v>
      </c>
      <c r="AD181" s="214">
        <f t="shared" si="175"/>
        <v>4210282.5678588795</v>
      </c>
      <c r="AE181" s="214">
        <f t="shared" si="175"/>
        <v>4460052.1722225212</v>
      </c>
      <c r="AF181" s="214">
        <f t="shared" si="175"/>
        <v>4724218.0686860466</v>
      </c>
      <c r="AG181" s="214">
        <f t="shared" si="175"/>
        <v>5003597.3783115437</v>
      </c>
      <c r="AH181" s="2" t="str">
        <f t="shared" si="169"/>
        <v>HP</v>
      </c>
    </row>
    <row r="182" spans="1:34" x14ac:dyDescent="0.35">
      <c r="A182" s="3"/>
      <c r="C182" s="83" t="str">
        <f t="shared" si="166"/>
        <v>JK</v>
      </c>
      <c r="D182" s="214">
        <f t="shared" ref="D182:AG182" si="176">D153*10*$D$202</f>
        <v>1056966.3552603759</v>
      </c>
      <c r="E182" s="214">
        <f t="shared" si="176"/>
        <v>1090881.6961836193</v>
      </c>
      <c r="F182" s="214">
        <f t="shared" si="176"/>
        <v>1149620.9509889653</v>
      </c>
      <c r="G182" s="214">
        <f t="shared" si="176"/>
        <v>1112567.0815911046</v>
      </c>
      <c r="H182" s="214">
        <f t="shared" si="176"/>
        <v>1332158.1049680088</v>
      </c>
      <c r="I182" s="214">
        <f t="shared" si="176"/>
        <v>1353343.4191121361</v>
      </c>
      <c r="J182" s="214">
        <f t="shared" si="176"/>
        <v>1440129.5325197007</v>
      </c>
      <c r="K182" s="214">
        <f t="shared" si="176"/>
        <v>1554095.7860537071</v>
      </c>
      <c r="L182" s="214">
        <f t="shared" si="176"/>
        <v>1590790.4054941838</v>
      </c>
      <c r="M182" s="214">
        <f t="shared" si="176"/>
        <v>1520197.9074848297</v>
      </c>
      <c r="N182" s="214">
        <f t="shared" si="176"/>
        <v>1639861.0316936453</v>
      </c>
      <c r="O182" s="214">
        <f t="shared" si="176"/>
        <v>1736742.1094122736</v>
      </c>
      <c r="P182" s="214">
        <f t="shared" si="176"/>
        <v>1825628.2278567334</v>
      </c>
      <c r="Q182" s="214">
        <f t="shared" si="176"/>
        <v>1957854.8079254341</v>
      </c>
      <c r="R182" s="214">
        <f t="shared" si="176"/>
        <v>2099233.9077225178</v>
      </c>
      <c r="S182" s="214">
        <f t="shared" si="176"/>
        <v>2249870.6427533454</v>
      </c>
      <c r="T182" s="214">
        <f t="shared" si="176"/>
        <v>2410565.4635885293</v>
      </c>
      <c r="U182" s="214">
        <f t="shared" si="176"/>
        <v>2582614.3490362745</v>
      </c>
      <c r="V182" s="214">
        <f t="shared" si="176"/>
        <v>2766429.8546293792</v>
      </c>
      <c r="W182" s="214">
        <f t="shared" si="176"/>
        <v>2962983.6184552098</v>
      </c>
      <c r="X182" s="214">
        <f t="shared" si="176"/>
        <v>3170908.6391111808</v>
      </c>
      <c r="Y182" s="214">
        <f t="shared" si="176"/>
        <v>3391248.9750114703</v>
      </c>
      <c r="Z182" s="214">
        <f t="shared" si="176"/>
        <v>3626553.8672002591</v>
      </c>
      <c r="AA182" s="214">
        <f t="shared" si="176"/>
        <v>3878080.2038171333</v>
      </c>
      <c r="AB182" s="214">
        <f t="shared" si="176"/>
        <v>4146089.5894076172</v>
      </c>
      <c r="AC182" s="214">
        <f t="shared" si="176"/>
        <v>4432481.7565973252</v>
      </c>
      <c r="AD182" s="214">
        <f t="shared" si="176"/>
        <v>4739063.4886438278</v>
      </c>
      <c r="AE182" s="214">
        <f t="shared" si="176"/>
        <v>5066556.5364730312</v>
      </c>
      <c r="AF182" s="214">
        <f t="shared" si="176"/>
        <v>5416381.9690803681</v>
      </c>
      <c r="AG182" s="214">
        <f t="shared" si="176"/>
        <v>5790058.1930243978</v>
      </c>
      <c r="AH182" s="2" t="str">
        <f t="shared" si="169"/>
        <v>JK</v>
      </c>
    </row>
    <row r="183" spans="1:34" x14ac:dyDescent="0.35">
      <c r="A183" s="3"/>
      <c r="C183" s="83" t="str">
        <f t="shared" si="166"/>
        <v>PB</v>
      </c>
      <c r="D183" s="214">
        <f t="shared" ref="D183:AG183" si="177">D154*10*$D$202</f>
        <v>3854735.2158591053</v>
      </c>
      <c r="E183" s="214">
        <f t="shared" si="177"/>
        <v>4066944.8257716438</v>
      </c>
      <c r="F183" s="214">
        <f t="shared" si="177"/>
        <v>4343106.8326135036</v>
      </c>
      <c r="G183" s="214">
        <f t="shared" si="177"/>
        <v>4524649.4387295609</v>
      </c>
      <c r="H183" s="214">
        <f t="shared" si="177"/>
        <v>4875139.2424150174</v>
      </c>
      <c r="I183" s="214">
        <f t="shared" si="177"/>
        <v>5127615.2308184775</v>
      </c>
      <c r="J183" s="214">
        <f t="shared" si="177"/>
        <v>5455116.7669843221</v>
      </c>
      <c r="K183" s="214">
        <f t="shared" si="177"/>
        <v>5765761.2568531791</v>
      </c>
      <c r="L183" s="214">
        <f t="shared" si="177"/>
        <v>5952434.4995202199</v>
      </c>
      <c r="M183" s="214">
        <f t="shared" si="177"/>
        <v>5535453.115280455</v>
      </c>
      <c r="N183" s="214">
        <f t="shared" si="177"/>
        <v>5984536.1013913685</v>
      </c>
      <c r="O183" s="214">
        <f t="shared" si="177"/>
        <v>6350948.2663055565</v>
      </c>
      <c r="P183" s="214">
        <f t="shared" si="177"/>
        <v>6689530.9076232584</v>
      </c>
      <c r="Q183" s="214">
        <f t="shared" si="177"/>
        <v>7128334.4538620682</v>
      </c>
      <c r="R183" s="214">
        <f t="shared" si="177"/>
        <v>7594991.6123275757</v>
      </c>
      <c r="S183" s="214">
        <f t="shared" si="177"/>
        <v>8084112.3793820869</v>
      </c>
      <c r="T183" s="214">
        <f t="shared" si="177"/>
        <v>8598661.6419620644</v>
      </c>
      <c r="U183" s="214">
        <f t="shared" si="177"/>
        <v>9144778.910797717</v>
      </c>
      <c r="V183" s="214">
        <f t="shared" si="177"/>
        <v>9725216.5973394234</v>
      </c>
      <c r="W183" s="214">
        <f t="shared" si="177"/>
        <v>10341159.153009113</v>
      </c>
      <c r="X183" s="214">
        <f t="shared" si="177"/>
        <v>10986154.790010786</v>
      </c>
      <c r="Y183" s="214">
        <f t="shared" si="177"/>
        <v>11663351.843529282</v>
      </c>
      <c r="Z183" s="214">
        <f t="shared" si="177"/>
        <v>12381657.131364629</v>
      </c>
      <c r="AA183" s="214">
        <f t="shared" si="177"/>
        <v>13142762.356842751</v>
      </c>
      <c r="AB183" s="214">
        <f t="shared" si="177"/>
        <v>13949891.504614251</v>
      </c>
      <c r="AC183" s="214">
        <f t="shared" si="177"/>
        <v>14805338.473846994</v>
      </c>
      <c r="AD183" s="214">
        <f t="shared" si="177"/>
        <v>15715012.382887574</v>
      </c>
      <c r="AE183" s="214">
        <f t="shared" si="177"/>
        <v>16679922.25367449</v>
      </c>
      <c r="AF183" s="214">
        <f t="shared" si="177"/>
        <v>17703431.772993706</v>
      </c>
      <c r="AG183" s="214">
        <f t="shared" si="177"/>
        <v>18789106.919979155</v>
      </c>
      <c r="AH183" s="2" t="str">
        <f t="shared" si="169"/>
        <v>PB</v>
      </c>
    </row>
    <row r="184" spans="1:34" x14ac:dyDescent="0.35">
      <c r="A184" s="3"/>
      <c r="C184" s="83" t="str">
        <f t="shared" si="166"/>
        <v>RJ</v>
      </c>
      <c r="D184" s="214">
        <f t="shared" ref="D184:AG184" si="178">D155*10*$D$202</f>
        <v>5873164.2485992145</v>
      </c>
      <c r="E184" s="214">
        <f t="shared" si="178"/>
        <v>6139618.3872088101</v>
      </c>
      <c r="F184" s="214">
        <f t="shared" si="178"/>
        <v>6567316.1989430338</v>
      </c>
      <c r="G184" s="214">
        <f t="shared" si="178"/>
        <v>7043812.138280781</v>
      </c>
      <c r="H184" s="214">
        <f t="shared" si="178"/>
        <v>7736566.5333939614</v>
      </c>
      <c r="I184" s="214">
        <f t="shared" si="178"/>
        <v>8060002.4755138038</v>
      </c>
      <c r="J184" s="214">
        <f t="shared" si="178"/>
        <v>8482414.7497519143</v>
      </c>
      <c r="K184" s="214">
        <f t="shared" si="178"/>
        <v>8683777.6149809267</v>
      </c>
      <c r="L184" s="214">
        <f t="shared" si="178"/>
        <v>9127128.6324151698</v>
      </c>
      <c r="M184" s="214">
        <f t="shared" si="178"/>
        <v>8600441.6740686912</v>
      </c>
      <c r="N184" s="214">
        <f t="shared" si="178"/>
        <v>9284817.5508112013</v>
      </c>
      <c r="O184" s="214">
        <f t="shared" si="178"/>
        <v>9841184.3349383976</v>
      </c>
      <c r="P184" s="214">
        <f t="shared" si="178"/>
        <v>10353092.119165458</v>
      </c>
      <c r="Q184" s="214">
        <f t="shared" si="178"/>
        <v>11205392.913613757</v>
      </c>
      <c r="R184" s="214">
        <f t="shared" si="178"/>
        <v>12125518.418424854</v>
      </c>
      <c r="S184" s="214">
        <f t="shared" si="178"/>
        <v>13103118.408501398</v>
      </c>
      <c r="T184" s="214">
        <f t="shared" si="178"/>
        <v>14145175.849747989</v>
      </c>
      <c r="U184" s="214">
        <f t="shared" si="178"/>
        <v>15267899.736092668</v>
      </c>
      <c r="V184" s="214">
        <f t="shared" si="178"/>
        <v>16477386.458417572</v>
      </c>
      <c r="W184" s="214">
        <f t="shared" si="178"/>
        <v>17780150.814289533</v>
      </c>
      <c r="X184" s="214">
        <f t="shared" si="178"/>
        <v>19176648.739662472</v>
      </c>
      <c r="Y184" s="214">
        <f t="shared" si="178"/>
        <v>20675011.59145911</v>
      </c>
      <c r="Z184" s="214">
        <f t="shared" si="178"/>
        <v>22287642.865077052</v>
      </c>
      <c r="AA184" s="214">
        <f t="shared" si="178"/>
        <v>24023083.109555598</v>
      </c>
      <c r="AB184" s="214">
        <f t="shared" si="178"/>
        <v>25890354.701188046</v>
      </c>
      <c r="AC184" s="214">
        <f t="shared" si="178"/>
        <v>27899225.941798486</v>
      </c>
      <c r="AD184" s="214">
        <f t="shared" si="178"/>
        <v>30064729.889121745</v>
      </c>
      <c r="AE184" s="214">
        <f t="shared" si="178"/>
        <v>32395638.865767993</v>
      </c>
      <c r="AF184" s="214">
        <f t="shared" si="178"/>
        <v>34904479.862975784</v>
      </c>
      <c r="AG184" s="214">
        <f t="shared" si="178"/>
        <v>37604710.677155986</v>
      </c>
      <c r="AH184" s="2" t="str">
        <f t="shared" si="169"/>
        <v>RJ</v>
      </c>
    </row>
    <row r="185" spans="1:34" x14ac:dyDescent="0.35">
      <c r="A185" s="3"/>
      <c r="C185" s="83" t="str">
        <f t="shared" si="166"/>
        <v>UP</v>
      </c>
      <c r="D185" s="214">
        <f t="shared" ref="D185:AG185" si="179">D156*10*$D$202</f>
        <v>9779459.1513505615</v>
      </c>
      <c r="E185" s="214">
        <f t="shared" si="179"/>
        <v>10240770.701646116</v>
      </c>
      <c r="F185" s="214">
        <f t="shared" si="179"/>
        <v>10833233.897201153</v>
      </c>
      <c r="G185" s="214">
        <f t="shared" si="179"/>
        <v>11270343.782643417</v>
      </c>
      <c r="H185" s="214">
        <f t="shared" si="179"/>
        <v>12473240.565815113</v>
      </c>
      <c r="I185" s="214">
        <f t="shared" si="179"/>
        <v>13661928.953236543</v>
      </c>
      <c r="J185" s="214">
        <f t="shared" si="179"/>
        <v>14268357.026984807</v>
      </c>
      <c r="K185" s="214">
        <f t="shared" si="179"/>
        <v>14878984.842713097</v>
      </c>
      <c r="L185" s="214">
        <f t="shared" si="179"/>
        <v>15279303.926999982</v>
      </c>
      <c r="M185" s="214">
        <f t="shared" si="179"/>
        <v>14196175.342497591</v>
      </c>
      <c r="N185" s="214">
        <f t="shared" si="179"/>
        <v>15388579.544482207</v>
      </c>
      <c r="O185" s="214">
        <f t="shared" si="179"/>
        <v>16377480.3093553</v>
      </c>
      <c r="P185" s="214">
        <f t="shared" si="179"/>
        <v>17299930.45459085</v>
      </c>
      <c r="Q185" s="214">
        <f t="shared" si="179"/>
        <v>18818801.411695261</v>
      </c>
      <c r="R185" s="214">
        <f t="shared" si="179"/>
        <v>20467412.548845436</v>
      </c>
      <c r="S185" s="214">
        <f t="shared" si="179"/>
        <v>22224293.668071073</v>
      </c>
      <c r="T185" s="214">
        <f t="shared" si="179"/>
        <v>24103955.396138821</v>
      </c>
      <c r="U185" s="214">
        <f t="shared" si="179"/>
        <v>26139220.495138526</v>
      </c>
      <c r="V185" s="214">
        <f t="shared" si="179"/>
        <v>28342723.434333455</v>
      </c>
      <c r="W185" s="214">
        <f t="shared" si="179"/>
        <v>30728050.493991151</v>
      </c>
      <c r="X185" s="214">
        <f t="shared" si="179"/>
        <v>33274890.069382261</v>
      </c>
      <c r="Y185" s="214">
        <f t="shared" si="179"/>
        <v>36002048.805472389</v>
      </c>
      <c r="Z185" s="214">
        <f t="shared" si="179"/>
        <v>38949045.035734408</v>
      </c>
      <c r="AA185" s="214">
        <f t="shared" si="179"/>
        <v>42133028.292374909</v>
      </c>
      <c r="AB185" s="214">
        <f t="shared" si="179"/>
        <v>45572870.769758485</v>
      </c>
      <c r="AC185" s="214">
        <f t="shared" si="179"/>
        <v>49288386.403163187</v>
      </c>
      <c r="AD185" s="214">
        <f t="shared" si="179"/>
        <v>53309400.991800316</v>
      </c>
      <c r="AE185" s="214">
        <f t="shared" si="179"/>
        <v>57653763.78492257</v>
      </c>
      <c r="AF185" s="214">
        <f t="shared" si="179"/>
        <v>62347273.866847537</v>
      </c>
      <c r="AG185" s="214">
        <f t="shared" si="179"/>
        <v>67417756.957307383</v>
      </c>
      <c r="AH185" s="2" t="str">
        <f t="shared" si="169"/>
        <v>UP</v>
      </c>
    </row>
    <row r="186" spans="1:34" x14ac:dyDescent="0.35">
      <c r="A186" s="3"/>
      <c r="C186" s="83" t="str">
        <f t="shared" si="166"/>
        <v>UK</v>
      </c>
      <c r="D186" s="214">
        <f t="shared" ref="D186:AG186" si="180">D157*10*$D$202</f>
        <v>1557683.5440203664</v>
      </c>
      <c r="E186" s="214">
        <f t="shared" si="180"/>
        <v>1670902.07221825</v>
      </c>
      <c r="F186" s="214">
        <f t="shared" si="180"/>
        <v>1812347.5019867499</v>
      </c>
      <c r="G186" s="214">
        <f t="shared" si="180"/>
        <v>1908180.4706578322</v>
      </c>
      <c r="H186" s="214">
        <f t="shared" si="180"/>
        <v>2097072.4473109401</v>
      </c>
      <c r="I186" s="214">
        <f t="shared" si="180"/>
        <v>2265100.5956487386</v>
      </c>
      <c r="J186" s="214">
        <f t="shared" si="180"/>
        <v>2444101.8000443322</v>
      </c>
      <c r="K186" s="214">
        <f t="shared" si="180"/>
        <v>2512875.9178505037</v>
      </c>
      <c r="L186" s="214">
        <f t="shared" si="180"/>
        <v>2528168.898532731</v>
      </c>
      <c r="M186" s="214">
        <f t="shared" si="180"/>
        <v>2291864.3454792928</v>
      </c>
      <c r="N186" s="214">
        <f t="shared" si="180"/>
        <v>2496968.5832769545</v>
      </c>
      <c r="O186" s="214">
        <f t="shared" si="180"/>
        <v>2662500.3871124187</v>
      </c>
      <c r="P186" s="214">
        <f t="shared" si="180"/>
        <v>2817831.3734434601</v>
      </c>
      <c r="Q186" s="214">
        <f t="shared" si="180"/>
        <v>3028947.458049376</v>
      </c>
      <c r="R186" s="214">
        <f t="shared" si="180"/>
        <v>3255565.492667723</v>
      </c>
      <c r="S186" s="214">
        <f t="shared" si="180"/>
        <v>3496188.8354456755</v>
      </c>
      <c r="T186" s="214">
        <f t="shared" si="180"/>
        <v>3751945.3334422288</v>
      </c>
      <c r="U186" s="214">
        <f t="shared" si="180"/>
        <v>4025806.92919973</v>
      </c>
      <c r="V186" s="214">
        <f t="shared" si="180"/>
        <v>4319367.7561804438</v>
      </c>
      <c r="W186" s="214">
        <f t="shared" si="180"/>
        <v>4633271.8981842473</v>
      </c>
      <c r="X186" s="214">
        <f t="shared" si="180"/>
        <v>4965256.5755596915</v>
      </c>
      <c r="Y186" s="214">
        <f t="shared" si="180"/>
        <v>5317055.6631446909</v>
      </c>
      <c r="Z186" s="214">
        <f t="shared" si="180"/>
        <v>5693107.3668865096</v>
      </c>
      <c r="AA186" s="214">
        <f t="shared" si="180"/>
        <v>6095046.4608952878</v>
      </c>
      <c r="AB186" s="214">
        <f t="shared" si="180"/>
        <v>6524579.1293420428</v>
      </c>
      <c r="AC186" s="214">
        <f t="shared" si="180"/>
        <v>6983545.9719928242</v>
      </c>
      <c r="AD186" s="214">
        <f t="shared" si="180"/>
        <v>7477463.6461064294</v>
      </c>
      <c r="AE186" s="214">
        <f t="shared" si="180"/>
        <v>8006313.5172030805</v>
      </c>
      <c r="AF186" s="214">
        <f t="shared" si="180"/>
        <v>8572593.3429363202</v>
      </c>
      <c r="AG186" s="214">
        <f t="shared" si="180"/>
        <v>9178979.328315869</v>
      </c>
      <c r="AH186" s="2" t="str">
        <f t="shared" si="169"/>
        <v>UK</v>
      </c>
    </row>
    <row r="187" spans="1:34" x14ac:dyDescent="0.35">
      <c r="A187" s="3"/>
      <c r="C187" s="83" t="str">
        <f t="shared" si="166"/>
        <v>DL</v>
      </c>
      <c r="D187" s="214">
        <f t="shared" ref="D187:AG187" si="181">D158*10*$D$202</f>
        <v>4643535.0658532092</v>
      </c>
      <c r="E187" s="214">
        <f t="shared" si="181"/>
        <v>4951902.4781495063</v>
      </c>
      <c r="F187" s="214">
        <f t="shared" si="181"/>
        <v>5306856.0422852924</v>
      </c>
      <c r="G187" s="214">
        <f t="shared" si="181"/>
        <v>5785621.3604340097</v>
      </c>
      <c r="H187" s="214">
        <f t="shared" si="181"/>
        <v>6531913.5620203484</v>
      </c>
      <c r="I187" s="214">
        <f t="shared" si="181"/>
        <v>6912208.021945429</v>
      </c>
      <c r="J187" s="214">
        <f t="shared" si="181"/>
        <v>7320779.6787036806</v>
      </c>
      <c r="K187" s="214">
        <f t="shared" si="181"/>
        <v>7635644.1704514781</v>
      </c>
      <c r="L187" s="214">
        <f t="shared" si="181"/>
        <v>7888164.9448045399</v>
      </c>
      <c r="M187" s="214">
        <f t="shared" si="181"/>
        <v>7356875.6869028304</v>
      </c>
      <c r="N187" s="214">
        <f t="shared" si="181"/>
        <v>8036158.9773982847</v>
      </c>
      <c r="O187" s="214">
        <f t="shared" si="181"/>
        <v>8590193.8559756801</v>
      </c>
      <c r="P187" s="214">
        <f t="shared" si="181"/>
        <v>9085542.6940194461</v>
      </c>
      <c r="Q187" s="214">
        <f t="shared" si="181"/>
        <v>9682408.6252698768</v>
      </c>
      <c r="R187" s="214">
        <f t="shared" si="181"/>
        <v>10314335.255085595</v>
      </c>
      <c r="S187" s="214">
        <f t="shared" si="181"/>
        <v>10984713.634775119</v>
      </c>
      <c r="T187" s="214">
        <f t="shared" si="181"/>
        <v>11695102.230017969</v>
      </c>
      <c r="U187" s="214">
        <f t="shared" si="181"/>
        <v>12447291.714538058</v>
      </c>
      <c r="V187" s="214">
        <f t="shared" si="181"/>
        <v>13242465.779262356</v>
      </c>
      <c r="W187" s="214">
        <f t="shared" si="181"/>
        <v>14084007.676017608</v>
      </c>
      <c r="X187" s="214">
        <f t="shared" si="181"/>
        <v>14973673.312147297</v>
      </c>
      <c r="Y187" s="214">
        <f t="shared" si="181"/>
        <v>15915035.131901767</v>
      </c>
      <c r="Z187" s="214">
        <f t="shared" si="181"/>
        <v>16909997.942563288</v>
      </c>
      <c r="AA187" s="214">
        <f t="shared" si="181"/>
        <v>17960715.483802468</v>
      </c>
      <c r="AB187" s="214">
        <f t="shared" si="181"/>
        <v>19071417.455245476</v>
      </c>
      <c r="AC187" s="214">
        <f t="shared" si="181"/>
        <v>20244533.185572866</v>
      </c>
      <c r="AD187" s="214">
        <f t="shared" si="181"/>
        <v>21499281.599673919</v>
      </c>
      <c r="AE187" s="214">
        <f t="shared" si="181"/>
        <v>22829683.844838761</v>
      </c>
      <c r="AF187" s="214">
        <f t="shared" si="181"/>
        <v>24240239.139059708</v>
      </c>
      <c r="AG187" s="214">
        <f t="shared" si="181"/>
        <v>25735702.220127739</v>
      </c>
      <c r="AH187" s="2" t="str">
        <f t="shared" si="169"/>
        <v>DL</v>
      </c>
    </row>
    <row r="188" spans="1:34" x14ac:dyDescent="0.35">
      <c r="A188" s="3"/>
      <c r="C188" s="83" t="str">
        <f t="shared" si="166"/>
        <v>AP</v>
      </c>
      <c r="D188" s="214">
        <f t="shared" ref="D188:AG188" si="182">D159*10*$D$202</f>
        <v>5124431.1851042882</v>
      </c>
      <c r="E188" s="214">
        <f t="shared" si="182"/>
        <v>5141003.5122884605</v>
      </c>
      <c r="F188" s="214">
        <f t="shared" si="182"/>
        <v>5498735.7890940532</v>
      </c>
      <c r="G188" s="214">
        <f t="shared" si="182"/>
        <v>6004551.5840161284</v>
      </c>
      <c r="H188" s="214">
        <f t="shared" si="182"/>
        <v>6847558.7084341971</v>
      </c>
      <c r="I188" s="214">
        <f t="shared" si="182"/>
        <v>7296423.9035526114</v>
      </c>
      <c r="J188" s="214">
        <f t="shared" si="182"/>
        <v>8032867.9876929279</v>
      </c>
      <c r="K188" s="214">
        <f t="shared" si="182"/>
        <v>8463426.9023525659</v>
      </c>
      <c r="L188" s="214">
        <f t="shared" si="182"/>
        <v>8995772.7187040914</v>
      </c>
      <c r="M188" s="214">
        <f t="shared" si="182"/>
        <v>8733382.2098995931</v>
      </c>
      <c r="N188" s="214">
        <f t="shared" si="182"/>
        <v>9545458.8955737967</v>
      </c>
      <c r="O188" s="214">
        <f t="shared" si="182"/>
        <v>10209356.013248913</v>
      </c>
      <c r="P188" s="214">
        <f t="shared" si="182"/>
        <v>10803929.240612399</v>
      </c>
      <c r="Q188" s="214">
        <f t="shared" si="182"/>
        <v>11478190.965618007</v>
      </c>
      <c r="R188" s="214">
        <f t="shared" si="182"/>
        <v>12193172.19338141</v>
      </c>
      <c r="S188" s="214">
        <f t="shared" si="182"/>
        <v>12937665.351525517</v>
      </c>
      <c r="T188" s="214">
        <f t="shared" si="182"/>
        <v>13716114.488889804</v>
      </c>
      <c r="U188" s="214">
        <f t="shared" si="182"/>
        <v>14540550.941806512</v>
      </c>
      <c r="V188" s="214">
        <f t="shared" si="182"/>
        <v>15413078.731985155</v>
      </c>
      <c r="W188" s="214">
        <f t="shared" si="182"/>
        <v>16336698.128851851</v>
      </c>
      <c r="X188" s="214">
        <f t="shared" si="182"/>
        <v>17298388.943239074</v>
      </c>
      <c r="Y188" s="214">
        <f t="shared" si="182"/>
        <v>18303060.386618041</v>
      </c>
      <c r="Z188" s="214">
        <f t="shared" si="182"/>
        <v>19365125.917600937</v>
      </c>
      <c r="AA188" s="214">
        <f t="shared" si="182"/>
        <v>20487076.396522872</v>
      </c>
      <c r="AB188" s="214">
        <f t="shared" si="182"/>
        <v>21672487.736276962</v>
      </c>
      <c r="AC188" s="214">
        <f t="shared" si="182"/>
        <v>22925274.594076544</v>
      </c>
      <c r="AD188" s="214">
        <f t="shared" si="182"/>
        <v>24263212.452880144</v>
      </c>
      <c r="AE188" s="214">
        <f t="shared" si="182"/>
        <v>25681417.219782792</v>
      </c>
      <c r="AF188" s="214">
        <f t="shared" si="182"/>
        <v>27184919.098229613</v>
      </c>
      <c r="AG188" s="214">
        <f t="shared" si="182"/>
        <v>28779063.744297136</v>
      </c>
      <c r="AH188" s="2" t="str">
        <f t="shared" si="169"/>
        <v>AP</v>
      </c>
    </row>
    <row r="189" spans="1:34" x14ac:dyDescent="0.35">
      <c r="A189" s="3"/>
      <c r="C189" s="83" t="str">
        <f t="shared" si="166"/>
        <v>KA</v>
      </c>
      <c r="D189" s="214">
        <f t="shared" ref="D189:AG189" si="183">D160*10*$D$202</f>
        <v>8185131.6632204745</v>
      </c>
      <c r="E189" s="214">
        <f t="shared" si="183"/>
        <v>8774878.8167263605</v>
      </c>
      <c r="F189" s="214">
        <f t="shared" si="183"/>
        <v>9607417.357299814</v>
      </c>
      <c r="G189" s="214">
        <f t="shared" si="183"/>
        <v>10108732.078011936</v>
      </c>
      <c r="H189" s="214">
        <f t="shared" si="183"/>
        <v>11416985.347922262</v>
      </c>
      <c r="I189" s="214">
        <f t="shared" si="183"/>
        <v>12720164.705344262</v>
      </c>
      <c r="J189" s="214">
        <f t="shared" si="183"/>
        <v>13772789.634398174</v>
      </c>
      <c r="K189" s="214">
        <f t="shared" si="183"/>
        <v>14622439.415467054</v>
      </c>
      <c r="L189" s="214">
        <f t="shared" si="183"/>
        <v>15443203.239288723</v>
      </c>
      <c r="M189" s="214">
        <f t="shared" si="183"/>
        <v>14903122.627878621</v>
      </c>
      <c r="N189" s="214">
        <f t="shared" si="183"/>
        <v>16398273.573073691</v>
      </c>
      <c r="O189" s="214">
        <f t="shared" si="183"/>
        <v>17651044.646753591</v>
      </c>
      <c r="P189" s="214">
        <f t="shared" si="183"/>
        <v>18792938.852094907</v>
      </c>
      <c r="Q189" s="214">
        <f t="shared" si="183"/>
        <v>19917263.608970433</v>
      </c>
      <c r="R189" s="214">
        <f t="shared" si="183"/>
        <v>21106336.652053095</v>
      </c>
      <c r="S189" s="214">
        <f t="shared" si="183"/>
        <v>22346062.523224279</v>
      </c>
      <c r="T189" s="214">
        <f t="shared" si="183"/>
        <v>23642665.150237795</v>
      </c>
      <c r="U189" s="214">
        <f t="shared" si="183"/>
        <v>25012056.322833482</v>
      </c>
      <c r="V189" s="214">
        <f t="shared" si="183"/>
        <v>26458201.474575516</v>
      </c>
      <c r="W189" s="214">
        <f t="shared" si="183"/>
        <v>27985225.029429976</v>
      </c>
      <c r="X189" s="214">
        <f t="shared" si="183"/>
        <v>29575598.659152534</v>
      </c>
      <c r="Y189" s="214">
        <f t="shared" si="183"/>
        <v>31237094.790166914</v>
      </c>
      <c r="Z189" s="214">
        <f t="shared" si="183"/>
        <v>32989257.282205932</v>
      </c>
      <c r="AA189" s="214">
        <f t="shared" si="183"/>
        <v>34837411.265729845</v>
      </c>
      <c r="AB189" s="214">
        <f t="shared" si="183"/>
        <v>36785493.650057688</v>
      </c>
      <c r="AC189" s="214">
        <f t="shared" si="183"/>
        <v>38839236.806639463</v>
      </c>
      <c r="AD189" s="214">
        <f t="shared" si="183"/>
        <v>41018766.860838965</v>
      </c>
      <c r="AE189" s="214">
        <f t="shared" si="183"/>
        <v>43320795.138044551</v>
      </c>
      <c r="AF189" s="214">
        <f t="shared" si="183"/>
        <v>45752347.652105823</v>
      </c>
      <c r="AG189" s="214">
        <f t="shared" si="183"/>
        <v>48320846.750995666</v>
      </c>
      <c r="AH189" s="2" t="str">
        <f t="shared" si="169"/>
        <v>KA</v>
      </c>
    </row>
    <row r="190" spans="1:34" x14ac:dyDescent="0.35">
      <c r="A190" s="3"/>
      <c r="C190" s="83" t="str">
        <f t="shared" si="166"/>
        <v>KL</v>
      </c>
      <c r="D190" s="214">
        <f t="shared" ref="D190:AG190" si="184">D161*10*$D$202</f>
        <v>4917048.9688402973</v>
      </c>
      <c r="E190" s="214">
        <f t="shared" si="184"/>
        <v>5236420.2075697426</v>
      </c>
      <c r="F190" s="214">
        <f t="shared" si="184"/>
        <v>5440206.0216435352</v>
      </c>
      <c r="G190" s="214">
        <f t="shared" si="184"/>
        <v>5672171.3291244721</v>
      </c>
      <c r="H190" s="214">
        <f t="shared" si="184"/>
        <v>6196647.2337988056</v>
      </c>
      <c r="I190" s="214">
        <f t="shared" si="184"/>
        <v>6554773.4305879585</v>
      </c>
      <c r="J190" s="214">
        <f t="shared" si="184"/>
        <v>6971968.2405903246</v>
      </c>
      <c r="K190" s="214">
        <f t="shared" si="184"/>
        <v>7485739.6926201126</v>
      </c>
      <c r="L190" s="214">
        <f t="shared" si="184"/>
        <v>7608892.1843290655</v>
      </c>
      <c r="M190" s="214">
        <f t="shared" si="184"/>
        <v>6701935.8941023508</v>
      </c>
      <c r="N190" s="214">
        <f t="shared" si="184"/>
        <v>7265512.693971551</v>
      </c>
      <c r="O190" s="214">
        <f t="shared" si="184"/>
        <v>7733100.1674639415</v>
      </c>
      <c r="P190" s="214">
        <f t="shared" si="184"/>
        <v>8169391.7901767017</v>
      </c>
      <c r="Q190" s="214">
        <f t="shared" si="184"/>
        <v>8683683.9785552472</v>
      </c>
      <c r="R190" s="214">
        <f t="shared" si="184"/>
        <v>9229715.3177321833</v>
      </c>
      <c r="S190" s="214">
        <f t="shared" si="184"/>
        <v>9800753.8340235576</v>
      </c>
      <c r="T190" s="214">
        <f t="shared" si="184"/>
        <v>10400546.456808677</v>
      </c>
      <c r="U190" s="214">
        <f t="shared" si="184"/>
        <v>11036147.548894238</v>
      </c>
      <c r="V190" s="214">
        <f t="shared" si="184"/>
        <v>11709327.378986858</v>
      </c>
      <c r="W190" s="214">
        <f t="shared" si="184"/>
        <v>12422895.401217021</v>
      </c>
      <c r="X190" s="214">
        <f t="shared" si="184"/>
        <v>13167638.836742116</v>
      </c>
      <c r="Y190" s="214">
        <f t="shared" si="184"/>
        <v>13947888.040371418</v>
      </c>
      <c r="Z190" s="214">
        <f t="shared" si="184"/>
        <v>14773341.744854517</v>
      </c>
      <c r="AA190" s="214">
        <f t="shared" si="184"/>
        <v>15646575.429362543</v>
      </c>
      <c r="AB190" s="214">
        <f t="shared" si="184"/>
        <v>16569767.36422611</v>
      </c>
      <c r="AC190" s="214">
        <f t="shared" si="184"/>
        <v>17546621.314998355</v>
      </c>
      <c r="AD190" s="214">
        <f t="shared" si="184"/>
        <v>18723965.923235707</v>
      </c>
      <c r="AE190" s="214">
        <f t="shared" si="184"/>
        <v>20002376.379220404</v>
      </c>
      <c r="AF190" s="214">
        <f t="shared" si="184"/>
        <v>21386695.307013195</v>
      </c>
      <c r="AG190" s="214">
        <f t="shared" si="184"/>
        <v>22882438.044304296</v>
      </c>
      <c r="AH190" s="2" t="str">
        <f t="shared" si="169"/>
        <v>KL</v>
      </c>
    </row>
    <row r="191" spans="1:34" x14ac:dyDescent="0.35">
      <c r="A191" s="3"/>
      <c r="C191" s="83" t="str">
        <f t="shared" si="166"/>
        <v>TN</v>
      </c>
      <c r="D191" s="214">
        <f t="shared" ref="D191:AG191" si="185">D162*10*$D$202</f>
        <v>10377171.146451673</v>
      </c>
      <c r="E191" s="214">
        <f t="shared" si="185"/>
        <v>10928658.696442004</v>
      </c>
      <c r="F191" s="214">
        <f t="shared" si="185"/>
        <v>11766217.639967708</v>
      </c>
      <c r="G191" s="214">
        <f t="shared" si="185"/>
        <v>12319662.56632565</v>
      </c>
      <c r="H191" s="214">
        <f t="shared" si="185"/>
        <v>13549683.193556095</v>
      </c>
      <c r="I191" s="214">
        <f t="shared" si="185"/>
        <v>14279669.4792115</v>
      </c>
      <c r="J191" s="214">
        <f t="shared" si="185"/>
        <v>15507076.691310002</v>
      </c>
      <c r="K191" s="214">
        <f t="shared" si="185"/>
        <v>16621910.180260237</v>
      </c>
      <c r="L191" s="214">
        <f t="shared" si="185"/>
        <v>17523039.253633745</v>
      </c>
      <c r="M191" s="214">
        <f t="shared" si="185"/>
        <v>17226942.857036877</v>
      </c>
      <c r="N191" s="214">
        <f t="shared" si="185"/>
        <v>18751747.110184222</v>
      </c>
      <c r="O191" s="214">
        <f t="shared" si="185"/>
        <v>19978891.136696406</v>
      </c>
      <c r="P191" s="214">
        <f t="shared" si="185"/>
        <v>21127579.897883277</v>
      </c>
      <c r="Q191" s="214">
        <f t="shared" si="185"/>
        <v>22444078.75674396</v>
      </c>
      <c r="R191" s="214">
        <f t="shared" si="185"/>
        <v>23840711.554726481</v>
      </c>
      <c r="S191" s="214">
        <f t="shared" si="185"/>
        <v>25297518.630622458</v>
      </c>
      <c r="T191" s="214">
        <f t="shared" si="185"/>
        <v>26823248.756575856</v>
      </c>
      <c r="U191" s="214">
        <f t="shared" si="185"/>
        <v>28438435.056837544</v>
      </c>
      <c r="V191" s="214">
        <f t="shared" si="185"/>
        <v>30148943.707026351</v>
      </c>
      <c r="W191" s="214">
        <f t="shared" si="185"/>
        <v>31959844.246185962</v>
      </c>
      <c r="X191" s="214">
        <f t="shared" si="185"/>
        <v>33847598.063204132</v>
      </c>
      <c r="Y191" s="214">
        <f t="shared" si="185"/>
        <v>35821851.707709573</v>
      </c>
      <c r="Z191" s="214">
        <f t="shared" si="185"/>
        <v>37909154.074872673</v>
      </c>
      <c r="AA191" s="214">
        <f t="shared" si="185"/>
        <v>40114900.136505291</v>
      </c>
      <c r="AB191" s="214">
        <f t="shared" si="185"/>
        <v>42446490.39024666</v>
      </c>
      <c r="AC191" s="214">
        <f t="shared" si="185"/>
        <v>44910384.245824039</v>
      </c>
      <c r="AD191" s="214">
        <f t="shared" si="185"/>
        <v>47527584.901791647</v>
      </c>
      <c r="AE191" s="214">
        <f t="shared" si="185"/>
        <v>50297056.095012605</v>
      </c>
      <c r="AF191" s="214">
        <f t="shared" si="185"/>
        <v>53227778.202798553</v>
      </c>
      <c r="AG191" s="214">
        <f t="shared" si="185"/>
        <v>56329250.159498356</v>
      </c>
      <c r="AH191" s="2" t="str">
        <f t="shared" si="169"/>
        <v>TN</v>
      </c>
    </row>
    <row r="192" spans="1:34" x14ac:dyDescent="0.35">
      <c r="A192" s="3"/>
      <c r="C192" s="83" t="str">
        <f t="shared" si="166"/>
        <v>TS</v>
      </c>
      <c r="D192" s="214">
        <f t="shared" ref="D192:AG192" si="186">D163*10*$D$202</f>
        <v>4854732.4912157292</v>
      </c>
      <c r="E192" s="214">
        <f t="shared" si="186"/>
        <v>4998969.5999893453</v>
      </c>
      <c r="F192" s="214">
        <f t="shared" si="186"/>
        <v>5266989.9638514109</v>
      </c>
      <c r="G192" s="214">
        <f t="shared" si="186"/>
        <v>5623230.4367665648</v>
      </c>
      <c r="H192" s="214">
        <f t="shared" si="186"/>
        <v>6379746.6771862647</v>
      </c>
      <c r="I192" s="214">
        <f t="shared" si="186"/>
        <v>6860624.4283724604</v>
      </c>
      <c r="J192" s="214">
        <f t="shared" si="186"/>
        <v>7528710.2628984256</v>
      </c>
      <c r="K192" s="214">
        <f t="shared" si="186"/>
        <v>8217433.7759257536</v>
      </c>
      <c r="L192" s="214">
        <f t="shared" si="186"/>
        <v>8578047.8448673058</v>
      </c>
      <c r="M192" s="214">
        <f t="shared" si="186"/>
        <v>8030451.2655338012</v>
      </c>
      <c r="N192" s="214">
        <f t="shared" si="186"/>
        <v>8806585.4982898664</v>
      </c>
      <c r="O192" s="214">
        <f t="shared" si="186"/>
        <v>9449185.2830555756</v>
      </c>
      <c r="P192" s="214">
        <f t="shared" si="186"/>
        <v>10029932.347735688</v>
      </c>
      <c r="Q192" s="214">
        <f t="shared" si="186"/>
        <v>10614575.429634372</v>
      </c>
      <c r="R192" s="214">
        <f t="shared" si="186"/>
        <v>11232135.235228918</v>
      </c>
      <c r="S192" s="214">
        <f t="shared" si="186"/>
        <v>11872983.446216047</v>
      </c>
      <c r="T192" s="214">
        <f t="shared" si="186"/>
        <v>12537634.317341547</v>
      </c>
      <c r="U192" s="214">
        <f t="shared" si="186"/>
        <v>13238397.126438318</v>
      </c>
      <c r="V192" s="214">
        <f t="shared" si="186"/>
        <v>13977181.786416819</v>
      </c>
      <c r="W192" s="214">
        <f t="shared" si="186"/>
        <v>14756346.693300456</v>
      </c>
      <c r="X192" s="214">
        <f t="shared" si="186"/>
        <v>15563546.129772738</v>
      </c>
      <c r="Y192" s="214">
        <f t="shared" si="186"/>
        <v>16399670.449764952</v>
      </c>
      <c r="Z192" s="214">
        <f t="shared" si="186"/>
        <v>17279513.23786933</v>
      </c>
      <c r="AA192" s="214">
        <f t="shared" si="186"/>
        <v>18205316.090638995</v>
      </c>
      <c r="AB192" s="214">
        <f t="shared" si="186"/>
        <v>19179325.812369294</v>
      </c>
      <c r="AC192" s="214">
        <f t="shared" si="186"/>
        <v>20203970.504602868</v>
      </c>
      <c r="AD192" s="214">
        <f t="shared" si="186"/>
        <v>21299740.377872668</v>
      </c>
      <c r="AE192" s="214">
        <f t="shared" si="186"/>
        <v>22458026.272828169</v>
      </c>
      <c r="AF192" s="214">
        <f t="shared" si="186"/>
        <v>23682594.514190752</v>
      </c>
      <c r="AG192" s="214">
        <f t="shared" si="186"/>
        <v>24977436.919948436</v>
      </c>
      <c r="AH192" s="2" t="str">
        <f t="shared" si="169"/>
        <v>TS</v>
      </c>
    </row>
    <row r="193" spans="1:34" x14ac:dyDescent="0.35">
      <c r="A193" s="3"/>
      <c r="C193" s="83" t="str">
        <f t="shared" si="166"/>
        <v>CG</v>
      </c>
      <c r="D193" s="214">
        <f t="shared" ref="D193:AG193" si="187">D164*10*$D$202</f>
        <v>2135039.7433470823</v>
      </c>
      <c r="E193" s="214">
        <f t="shared" si="187"/>
        <v>2241790.2312819157</v>
      </c>
      <c r="F193" s="214">
        <f t="shared" si="187"/>
        <v>2466027.4678530027</v>
      </c>
      <c r="G193" s="214">
        <f t="shared" si="187"/>
        <v>2509707.6748574707</v>
      </c>
      <c r="H193" s="214">
        <f t="shared" si="187"/>
        <v>2617362.9547886541</v>
      </c>
      <c r="I193" s="214">
        <f t="shared" si="187"/>
        <v>2886424.8276105719</v>
      </c>
      <c r="J193" s="214">
        <f t="shared" si="187"/>
        <v>2973284.5519842105</v>
      </c>
      <c r="K193" s="214">
        <f t="shared" si="187"/>
        <v>3210449.7651218288</v>
      </c>
      <c r="L193" s="214">
        <f t="shared" si="187"/>
        <v>3356038.8009624169</v>
      </c>
      <c r="M193" s="214">
        <f t="shared" si="187"/>
        <v>3197903.0373251098</v>
      </c>
      <c r="N193" s="214">
        <f t="shared" si="187"/>
        <v>3460701.221373348</v>
      </c>
      <c r="O193" s="214">
        <f t="shared" si="187"/>
        <v>3676920.959549495</v>
      </c>
      <c r="P193" s="214">
        <f t="shared" si="187"/>
        <v>3877512.4537274344</v>
      </c>
      <c r="Q193" s="214">
        <f t="shared" si="187"/>
        <v>4199331.0642245337</v>
      </c>
      <c r="R193" s="214">
        <f t="shared" si="187"/>
        <v>4546921.2030904107</v>
      </c>
      <c r="S193" s="214">
        <f t="shared" si="187"/>
        <v>4917956.5748639861</v>
      </c>
      <c r="T193" s="214">
        <f t="shared" si="187"/>
        <v>5315025.4234952256</v>
      </c>
      <c r="U193" s="214">
        <f t="shared" si="187"/>
        <v>5743388.6968505457</v>
      </c>
      <c r="V193" s="214">
        <f t="shared" si="187"/>
        <v>6205267.2906049043</v>
      </c>
      <c r="W193" s="214">
        <f t="shared" si="187"/>
        <v>6702998.2432089979</v>
      </c>
      <c r="X193" s="214">
        <f t="shared" si="187"/>
        <v>7235318.9510712745</v>
      </c>
      <c r="Y193" s="214">
        <f t="shared" si="187"/>
        <v>7805212.1565677356</v>
      </c>
      <c r="Z193" s="214">
        <f t="shared" si="187"/>
        <v>8419107.9660611022</v>
      </c>
      <c r="AA193" s="214">
        <f t="shared" si="187"/>
        <v>9079808.2329440154</v>
      </c>
      <c r="AB193" s="214">
        <f t="shared" si="187"/>
        <v>9791024.1735356692</v>
      </c>
      <c r="AC193" s="214">
        <f t="shared" si="187"/>
        <v>10556827.724468838</v>
      </c>
      <c r="AD193" s="214">
        <f t="shared" si="187"/>
        <v>11384810.438520303</v>
      </c>
      <c r="AE193" s="214">
        <f t="shared" si="187"/>
        <v>12277204.483074624</v>
      </c>
      <c r="AF193" s="214">
        <f t="shared" si="187"/>
        <v>13239021.379190054</v>
      </c>
      <c r="AG193" s="214">
        <f t="shared" si="187"/>
        <v>14275659.131469931</v>
      </c>
      <c r="AH193" s="2" t="str">
        <f t="shared" si="169"/>
        <v>CG</v>
      </c>
    </row>
    <row r="194" spans="1:34" x14ac:dyDescent="0.35">
      <c r="A194" s="3"/>
      <c r="C194" s="83" t="str">
        <f t="shared" si="166"/>
        <v>GA</v>
      </c>
      <c r="D194" s="214">
        <f t="shared" ref="D194:AG194" si="188">D165*10*$D$202</f>
        <v>572229.49943813018</v>
      </c>
      <c r="E194" s="214">
        <f t="shared" si="188"/>
        <v>484214.55562810099</v>
      </c>
      <c r="F194" s="214">
        <f t="shared" si="188"/>
        <v>426382.5390963704</v>
      </c>
      <c r="G194" s="214">
        <f t="shared" si="188"/>
        <v>541837.35493698937</v>
      </c>
      <c r="H194" s="214">
        <f t="shared" si="188"/>
        <v>632984.17025935731</v>
      </c>
      <c r="I194" s="214">
        <f t="shared" si="188"/>
        <v>692202.94806776347</v>
      </c>
      <c r="J194" s="214">
        <f t="shared" si="188"/>
        <v>711158.7848268199</v>
      </c>
      <c r="K194" s="214">
        <f t="shared" si="188"/>
        <v>716700.81264325511</v>
      </c>
      <c r="L194" s="214">
        <f t="shared" si="188"/>
        <v>713173.37004189612</v>
      </c>
      <c r="M194" s="214">
        <f t="shared" si="188"/>
        <v>703023.96890547709</v>
      </c>
      <c r="N194" s="214">
        <f t="shared" si="188"/>
        <v>743531.69476227416</v>
      </c>
      <c r="O194" s="214">
        <f t="shared" si="188"/>
        <v>774737.79218135786</v>
      </c>
      <c r="P194" s="214">
        <f t="shared" si="188"/>
        <v>804280.79711282731</v>
      </c>
      <c r="Q194" s="214">
        <f t="shared" si="188"/>
        <v>842584.8633935519</v>
      </c>
      <c r="R194" s="214">
        <f t="shared" si="188"/>
        <v>882619.29471256013</v>
      </c>
      <c r="S194" s="214">
        <f t="shared" si="188"/>
        <v>924381.47411324212</v>
      </c>
      <c r="T194" s="214">
        <f t="shared" si="188"/>
        <v>967371.86336692574</v>
      </c>
      <c r="U194" s="214">
        <f t="shared" si="188"/>
        <v>1012267.4632509842</v>
      </c>
      <c r="V194" s="214">
        <f t="shared" si="188"/>
        <v>1059149.0804502557</v>
      </c>
      <c r="W194" s="214">
        <f t="shared" si="188"/>
        <v>1108098.7862840227</v>
      </c>
      <c r="X194" s="214">
        <f t="shared" si="188"/>
        <v>1158390.3964187307</v>
      </c>
      <c r="Y194" s="214">
        <f t="shared" si="188"/>
        <v>1210784.7786354111</v>
      </c>
      <c r="Z194" s="214">
        <f t="shared" si="188"/>
        <v>1265446.3730979783</v>
      </c>
      <c r="AA194" s="214">
        <f t="shared" si="188"/>
        <v>1321671.091012666</v>
      </c>
      <c r="AB194" s="214">
        <f t="shared" si="188"/>
        <v>1381115.2472481106</v>
      </c>
      <c r="AC194" s="214">
        <f t="shared" si="188"/>
        <v>1443111.2285995139</v>
      </c>
      <c r="AD194" s="214">
        <f t="shared" si="188"/>
        <v>1510774.1731354455</v>
      </c>
      <c r="AE194" s="214">
        <f t="shared" si="188"/>
        <v>1582298.963155316</v>
      </c>
      <c r="AF194" s="214">
        <f t="shared" si="188"/>
        <v>1657886.2726003579</v>
      </c>
      <c r="AG194" s="214">
        <f t="shared" si="188"/>
        <v>1737748.3128062566</v>
      </c>
      <c r="AH194" s="2" t="str">
        <f t="shared" si="169"/>
        <v>GA</v>
      </c>
    </row>
    <row r="195" spans="1:34" x14ac:dyDescent="0.35">
      <c r="A195" s="3"/>
      <c r="C195" s="83" t="str">
        <f t="shared" si="166"/>
        <v>GJ</v>
      </c>
      <c r="D195" s="214">
        <f t="shared" ref="D195:AG195" si="189">D166*10*$D$202</f>
        <v>8314744.5016240226</v>
      </c>
      <c r="E195" s="214">
        <f t="shared" si="189"/>
        <v>9220282.8346542865</v>
      </c>
      <c r="F195" s="214">
        <f t="shared" si="189"/>
        <v>9917677.9896171428</v>
      </c>
      <c r="G195" s="214">
        <f t="shared" si="189"/>
        <v>10959627.977930365</v>
      </c>
      <c r="H195" s="214">
        <f t="shared" si="189"/>
        <v>12284049.398636822</v>
      </c>
      <c r="I195" s="214">
        <f t="shared" si="189"/>
        <v>13254592.610048408</v>
      </c>
      <c r="J195" s="214">
        <f t="shared" si="189"/>
        <v>14675861.932531953</v>
      </c>
      <c r="K195" s="214">
        <f t="shared" si="189"/>
        <v>15978573.703188352</v>
      </c>
      <c r="L195" s="214">
        <f t="shared" si="189"/>
        <v>17043190.298040215</v>
      </c>
      <c r="M195" s="214">
        <f t="shared" si="189"/>
        <v>16210995.020120488</v>
      </c>
      <c r="N195" s="214">
        <f t="shared" si="189"/>
        <v>18006953.636569116</v>
      </c>
      <c r="O195" s="214">
        <f t="shared" si="189"/>
        <v>19478888.716164205</v>
      </c>
      <c r="P195" s="214">
        <f t="shared" si="189"/>
        <v>20837222.024814412</v>
      </c>
      <c r="Q195" s="214">
        <f t="shared" si="189"/>
        <v>22231846.757859748</v>
      </c>
      <c r="R195" s="214">
        <f t="shared" si="189"/>
        <v>23714950.817001898</v>
      </c>
      <c r="S195" s="214">
        <f t="shared" si="189"/>
        <v>25282815.134022966</v>
      </c>
      <c r="T195" s="214">
        <f t="shared" si="189"/>
        <v>26942301.612705145</v>
      </c>
      <c r="U195" s="214">
        <f t="shared" si="189"/>
        <v>28704468.768217478</v>
      </c>
      <c r="V195" s="214">
        <f t="shared" si="189"/>
        <v>30576140.728092078</v>
      </c>
      <c r="W195" s="214">
        <f t="shared" si="189"/>
        <v>32562140.640044305</v>
      </c>
      <c r="X195" s="214">
        <f t="shared" si="189"/>
        <v>34673217.565789595</v>
      </c>
      <c r="Y195" s="214">
        <f t="shared" si="189"/>
        <v>36915716.922125034</v>
      </c>
      <c r="Z195" s="214">
        <f t="shared" si="189"/>
        <v>39295778.005954131</v>
      </c>
      <c r="AA195" s="214">
        <f t="shared" si="189"/>
        <v>41820496.244220719</v>
      </c>
      <c r="AB195" s="214">
        <f t="shared" si="189"/>
        <v>44498547.192302428</v>
      </c>
      <c r="AC195" s="214">
        <f t="shared" si="189"/>
        <v>47339323.074853115</v>
      </c>
      <c r="AD195" s="214">
        <f t="shared" si="189"/>
        <v>50390563.680350848</v>
      </c>
      <c r="AE195" s="214">
        <f t="shared" si="189"/>
        <v>53640562.446491688</v>
      </c>
      <c r="AF195" s="214">
        <f t="shared" si="189"/>
        <v>57102539.186382525</v>
      </c>
      <c r="AG195" s="214">
        <f t="shared" si="189"/>
        <v>60790589.379419602</v>
      </c>
      <c r="AH195" s="2" t="str">
        <f t="shared" si="169"/>
        <v>GJ</v>
      </c>
    </row>
    <row r="196" spans="1:34" x14ac:dyDescent="0.35">
      <c r="A196" s="3"/>
      <c r="C196" s="83" t="str">
        <f t="shared" si="166"/>
        <v>MP</v>
      </c>
      <c r="D196" s="214">
        <f t="shared" ref="D196:AG196" si="190">D167*10*$D$202</f>
        <v>4262163.9441863121</v>
      </c>
      <c r="E196" s="214">
        <f t="shared" si="190"/>
        <v>4750036.2219653409</v>
      </c>
      <c r="F196" s="214">
        <f t="shared" si="190"/>
        <v>4931717.8109879848</v>
      </c>
      <c r="G196" s="214">
        <f t="shared" si="190"/>
        <v>5185784.2370022358</v>
      </c>
      <c r="H196" s="214">
        <f t="shared" si="190"/>
        <v>5750664.9895844413</v>
      </c>
      <c r="I196" s="214">
        <f t="shared" si="190"/>
        <v>6357139.7374200644</v>
      </c>
      <c r="J196" s="214">
        <f t="shared" si="190"/>
        <v>6714152.7878140155</v>
      </c>
      <c r="K196" s="214">
        <f t="shared" si="190"/>
        <v>7337255.9739669748</v>
      </c>
      <c r="L196" s="214">
        <f t="shared" si="190"/>
        <v>7730188.2428304842</v>
      </c>
      <c r="M196" s="214">
        <f t="shared" si="190"/>
        <v>7354858.4614855358</v>
      </c>
      <c r="N196" s="214">
        <f t="shared" si="190"/>
        <v>8053975.405839243</v>
      </c>
      <c r="O196" s="214">
        <f t="shared" si="190"/>
        <v>8629686.2332826052</v>
      </c>
      <c r="P196" s="214">
        <f t="shared" si="190"/>
        <v>9147970.9413334299</v>
      </c>
      <c r="Q196" s="214">
        <f t="shared" si="190"/>
        <v>9912255.931639323</v>
      </c>
      <c r="R196" s="214">
        <f t="shared" si="190"/>
        <v>10737935.046783019</v>
      </c>
      <c r="S196" s="214">
        <f t="shared" si="190"/>
        <v>11617344.180012183</v>
      </c>
      <c r="T196" s="214">
        <f t="shared" si="190"/>
        <v>12556986.056367364</v>
      </c>
      <c r="U196" s="214">
        <f t="shared" si="190"/>
        <v>13570364.123360481</v>
      </c>
      <c r="V196" s="214">
        <f t="shared" si="190"/>
        <v>14663113.575089199</v>
      </c>
      <c r="W196" s="214">
        <f t="shared" si="190"/>
        <v>15841092.254204223</v>
      </c>
      <c r="X196" s="214">
        <f t="shared" si="190"/>
        <v>17096176.893912822</v>
      </c>
      <c r="Y196" s="214">
        <f t="shared" si="190"/>
        <v>18436619.207271643</v>
      </c>
      <c r="Z196" s="214">
        <f t="shared" si="190"/>
        <v>19879373.545136034</v>
      </c>
      <c r="AA196" s="214">
        <f t="shared" si="190"/>
        <v>21432520.419270959</v>
      </c>
      <c r="AB196" s="214">
        <f t="shared" si="190"/>
        <v>23103745.466136388</v>
      </c>
      <c r="AC196" s="214">
        <f t="shared" si="190"/>
        <v>24902293.84815501</v>
      </c>
      <c r="AD196" s="214">
        <f t="shared" si="190"/>
        <v>26842982.258381158</v>
      </c>
      <c r="AE196" s="214">
        <f t="shared" si="190"/>
        <v>28932392.583284941</v>
      </c>
      <c r="AF196" s="214">
        <f t="shared" si="190"/>
        <v>31181813.614100743</v>
      </c>
      <c r="AG196" s="214">
        <f t="shared" si="190"/>
        <v>33603376.702945806</v>
      </c>
      <c r="AH196" s="2" t="str">
        <f t="shared" si="169"/>
        <v>MP</v>
      </c>
    </row>
    <row r="197" spans="1:34" x14ac:dyDescent="0.35">
      <c r="A197" s="3"/>
      <c r="C197" s="83" t="str">
        <f t="shared" si="166"/>
        <v>MH</v>
      </c>
      <c r="D197" s="214">
        <f t="shared" ref="D197:AG197" si="191">D168*10*$D$202</f>
        <v>17293436.95601869</v>
      </c>
      <c r="E197" s="214">
        <f t="shared" si="191"/>
        <v>18341176.413047154</v>
      </c>
      <c r="F197" s="214">
        <f t="shared" si="191"/>
        <v>19606377.250986066</v>
      </c>
      <c r="G197" s="214">
        <f t="shared" si="191"/>
        <v>20842909.521557923</v>
      </c>
      <c r="H197" s="214">
        <f t="shared" si="191"/>
        <v>22718936.861874662</v>
      </c>
      <c r="I197" s="214">
        <f t="shared" si="191"/>
        <v>24407042.825285267</v>
      </c>
      <c r="J197" s="214">
        <f t="shared" si="191"/>
        <v>25509997.665367007</v>
      </c>
      <c r="K197" s="214">
        <f t="shared" si="191"/>
        <v>26647976.062842891</v>
      </c>
      <c r="L197" s="214">
        <f t="shared" si="191"/>
        <v>27452461.25028244</v>
      </c>
      <c r="M197" s="214">
        <f t="shared" si="191"/>
        <v>24615109.575761512</v>
      </c>
      <c r="N197" s="214">
        <f t="shared" si="191"/>
        <v>26731181.795193594</v>
      </c>
      <c r="O197" s="214">
        <f t="shared" si="191"/>
        <v>28500725.730968948</v>
      </c>
      <c r="P197" s="214">
        <f t="shared" si="191"/>
        <v>30160768.092334986</v>
      </c>
      <c r="Q197" s="214">
        <f t="shared" si="191"/>
        <v>32177144.351476807</v>
      </c>
      <c r="R197" s="214">
        <f t="shared" si="191"/>
        <v>34323555.691499598</v>
      </c>
      <c r="S197" s="214">
        <f t="shared" si="191"/>
        <v>36581111.632825032</v>
      </c>
      <c r="T197" s="214">
        <f t="shared" si="191"/>
        <v>38962479.610902064</v>
      </c>
      <c r="U197" s="214">
        <f t="shared" si="191"/>
        <v>41494124.068014912</v>
      </c>
      <c r="V197" s="214">
        <f t="shared" si="191"/>
        <v>44184931.45578175</v>
      </c>
      <c r="W197" s="214">
        <f t="shared" si="191"/>
        <v>47045236.338448837</v>
      </c>
      <c r="X197" s="214">
        <f t="shared" si="191"/>
        <v>50043847.235468842</v>
      </c>
      <c r="Y197" s="214">
        <f t="shared" si="191"/>
        <v>53197916.641870484</v>
      </c>
      <c r="Z197" s="214">
        <f t="shared" si="191"/>
        <v>56545570.100806773</v>
      </c>
      <c r="AA197" s="214">
        <f t="shared" si="191"/>
        <v>60097996.982352324</v>
      </c>
      <c r="AB197" s="214">
        <f t="shared" si="191"/>
        <v>63868015.741648965</v>
      </c>
      <c r="AC197" s="214">
        <f t="shared" si="191"/>
        <v>67867596.052058786</v>
      </c>
      <c r="AD197" s="214">
        <f t="shared" si="191"/>
        <v>72122903.570288599</v>
      </c>
      <c r="AE197" s="214">
        <f t="shared" si="191"/>
        <v>76640215.764990374</v>
      </c>
      <c r="AF197" s="214">
        <f t="shared" si="191"/>
        <v>81435595.856588632</v>
      </c>
      <c r="AG197" s="214">
        <f t="shared" si="191"/>
        <v>86526061.361883327</v>
      </c>
      <c r="AH197" s="2" t="str">
        <f t="shared" si="169"/>
        <v>MH</v>
      </c>
    </row>
    <row r="198" spans="1:34" x14ac:dyDescent="0.35">
      <c r="A198" s="3"/>
      <c r="C198" s="83" t="str">
        <f t="shared" si="166"/>
        <v>NE</v>
      </c>
      <c r="D198" s="214">
        <f t="shared" ref="D198:AG198" si="192">D169*10*$D$202</f>
        <v>1114819.5771529756</v>
      </c>
      <c r="E198" s="214">
        <f t="shared" si="192"/>
        <v>1163788.8333693705</v>
      </c>
      <c r="F198" s="214">
        <f t="shared" si="192"/>
        <v>1253822.2033757539</v>
      </c>
      <c r="G198" s="214">
        <f t="shared" si="192"/>
        <v>1382979.8693835791</v>
      </c>
      <c r="H198" s="214">
        <f t="shared" si="192"/>
        <v>1443016.848310346</v>
      </c>
      <c r="I198" s="214">
        <f t="shared" si="192"/>
        <v>1532844.7728790559</v>
      </c>
      <c r="J198" s="214">
        <f t="shared" si="192"/>
        <v>1636713.7629235648</v>
      </c>
      <c r="K198" s="214">
        <f t="shared" si="192"/>
        <v>1733879.1576135862</v>
      </c>
      <c r="L198" s="214">
        <f t="shared" si="192"/>
        <v>1876319.1304535849</v>
      </c>
      <c r="M198" s="214">
        <f t="shared" si="192"/>
        <v>1853565.9375318831</v>
      </c>
      <c r="N198" s="214">
        <f t="shared" si="192"/>
        <v>2019347.1703938295</v>
      </c>
      <c r="O198" s="214">
        <f t="shared" si="192"/>
        <v>2155002.8627530551</v>
      </c>
      <c r="P198" s="214">
        <f t="shared" si="192"/>
        <v>2278992.5258241273</v>
      </c>
      <c r="Q198" s="214">
        <f t="shared" si="192"/>
        <v>2448604.5734041417</v>
      </c>
      <c r="R198" s="214">
        <f t="shared" si="192"/>
        <v>2630742.4619394513</v>
      </c>
      <c r="S198" s="214">
        <f t="shared" si="192"/>
        <v>2823999.1963574081</v>
      </c>
      <c r="T198" s="214">
        <f t="shared" si="192"/>
        <v>3029933.6361757494</v>
      </c>
      <c r="U198" s="214">
        <f t="shared" si="192"/>
        <v>3250242.7619786803</v>
      </c>
      <c r="V198" s="214">
        <f t="shared" si="192"/>
        <v>3486101.9281519009</v>
      </c>
      <c r="W198" s="214">
        <f t="shared" si="192"/>
        <v>3738796.1572663984</v>
      </c>
      <c r="X198" s="214">
        <f t="shared" si="192"/>
        <v>4005582.0352878063</v>
      </c>
      <c r="Y198" s="214">
        <f t="shared" si="192"/>
        <v>4286836.0332082771</v>
      </c>
      <c r="Z198" s="214">
        <f t="shared" si="192"/>
        <v>4587902.4583841525</v>
      </c>
      <c r="AA198" s="214">
        <f t="shared" si="192"/>
        <v>4909322.0030053137</v>
      </c>
      <c r="AB198" s="214">
        <f t="shared" si="192"/>
        <v>5252701.3995239884</v>
      </c>
      <c r="AC198" s="214">
        <f t="shared" si="192"/>
        <v>5619501.8733806359</v>
      </c>
      <c r="AD198" s="214">
        <f t="shared" si="192"/>
        <v>6015358.8878087318</v>
      </c>
      <c r="AE198" s="214">
        <f t="shared" si="192"/>
        <v>6439482.912938593</v>
      </c>
      <c r="AF198" s="214">
        <f t="shared" si="192"/>
        <v>6893942.9608567972</v>
      </c>
      <c r="AG198" s="214">
        <f t="shared" si="192"/>
        <v>7380960.0419928199</v>
      </c>
      <c r="AH198" s="2" t="str">
        <f t="shared" si="169"/>
        <v>NE</v>
      </c>
    </row>
    <row r="199" spans="1:34" x14ac:dyDescent="0.35">
      <c r="A199" s="3"/>
      <c r="C199" s="140" t="str">
        <f t="shared" si="166"/>
        <v>SK</v>
      </c>
      <c r="D199" s="214">
        <f t="shared" ref="D199:AG199" si="193">D170*10*$D$202</f>
        <v>150802.53161747154</v>
      </c>
      <c r="E199" s="214">
        <f t="shared" si="193"/>
        <v>154261.70675898844</v>
      </c>
      <c r="F199" s="214">
        <f t="shared" si="193"/>
        <v>163619.61900391674</v>
      </c>
      <c r="G199" s="214">
        <f t="shared" si="193"/>
        <v>176544.35398662096</v>
      </c>
      <c r="H199" s="214">
        <f t="shared" si="193"/>
        <v>197342.07681396778</v>
      </c>
      <c r="I199" s="214">
        <f t="shared" si="193"/>
        <v>207964.75589092314</v>
      </c>
      <c r="J199" s="214">
        <f t="shared" si="193"/>
        <v>238706.99144539292</v>
      </c>
      <c r="K199" s="214">
        <f t="shared" si="193"/>
        <v>251560.00638592211</v>
      </c>
      <c r="L199" s="214">
        <f t="shared" si="193"/>
        <v>264590.40307291114</v>
      </c>
      <c r="M199" s="214">
        <f t="shared" si="193"/>
        <v>266231.80283944291</v>
      </c>
      <c r="N199" s="214">
        <f t="shared" si="193"/>
        <v>291383.06287105771</v>
      </c>
      <c r="O199" s="214">
        <f t="shared" si="193"/>
        <v>312052.91059145192</v>
      </c>
      <c r="P199" s="214">
        <f t="shared" si="193"/>
        <v>330634.06607338227</v>
      </c>
      <c r="Q199" s="214">
        <f t="shared" si="193"/>
        <v>348120.69016538461</v>
      </c>
      <c r="R199" s="214">
        <f t="shared" si="193"/>
        <v>365946.65410047275</v>
      </c>
      <c r="S199" s="214">
        <f t="shared" si="193"/>
        <v>384594.65594243602</v>
      </c>
      <c r="T199" s="214">
        <f t="shared" si="193"/>
        <v>403549.23806806054</v>
      </c>
      <c r="U199" s="214">
        <f t="shared" si="193"/>
        <v>423973.18467418238</v>
      </c>
      <c r="V199" s="214">
        <f t="shared" si="193"/>
        <v>445367.3563296342</v>
      </c>
      <c r="W199" s="214">
        <f t="shared" si="193"/>
        <v>467137.17139651196</v>
      </c>
      <c r="X199" s="214">
        <f t="shared" si="193"/>
        <v>489867.42926918122</v>
      </c>
      <c r="Y199" s="214">
        <f t="shared" si="193"/>
        <v>513610.78755689267</v>
      </c>
      <c r="Z199" s="214">
        <f t="shared" si="193"/>
        <v>537724.25368356984</v>
      </c>
      <c r="AA199" s="214">
        <f t="shared" si="193"/>
        <v>563665.76740844082</v>
      </c>
      <c r="AB199" s="214">
        <f t="shared" si="193"/>
        <v>590010.25631137844</v>
      </c>
      <c r="AC199" s="214">
        <f t="shared" si="193"/>
        <v>618337.23478540347</v>
      </c>
      <c r="AD199" s="214">
        <f t="shared" si="193"/>
        <v>651284.56558990013</v>
      </c>
      <c r="AE199" s="214">
        <f t="shared" si="193"/>
        <v>686888.71889518038</v>
      </c>
      <c r="AF199" s="214">
        <f t="shared" si="193"/>
        <v>725344.64057565248</v>
      </c>
      <c r="AG199" s="214">
        <f t="shared" si="193"/>
        <v>766858.98115813034</v>
      </c>
      <c r="AH199" s="2" t="str">
        <f t="shared" si="169"/>
        <v>SK</v>
      </c>
    </row>
    <row r="200" spans="1:34" x14ac:dyDescent="0.35">
      <c r="A200" s="3"/>
      <c r="L200" s="4"/>
      <c r="M200" s="3"/>
      <c r="N200" s="2"/>
    </row>
    <row r="201" spans="1:34" x14ac:dyDescent="0.35">
      <c r="A201" s="3"/>
      <c r="B201" s="2"/>
      <c r="I201" s="4"/>
      <c r="J201" s="3"/>
      <c r="M201" s="2"/>
      <c r="N201" s="2"/>
    </row>
    <row r="202" spans="1:34" ht="39.5" x14ac:dyDescent="0.35">
      <c r="A202" s="3"/>
      <c r="B202" s="14"/>
      <c r="C202" s="15" t="s">
        <v>113</v>
      </c>
      <c r="D202" s="16">
        <f>GDP_input!$D$9</f>
        <v>1.3506599279672509</v>
      </c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5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</row>
    <row r="203" spans="1:34" x14ac:dyDescent="0.35">
      <c r="A203" s="3"/>
      <c r="B203" s="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pans="1:34" x14ac:dyDescent="0.35">
      <c r="A204" s="3"/>
      <c r="B204" s="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</row>
    <row r="205" spans="1:34" x14ac:dyDescent="0.35">
      <c r="A205" s="3"/>
      <c r="B205" s="2"/>
      <c r="M205" s="2"/>
      <c r="N205" s="2"/>
    </row>
    <row r="206" spans="1:34" x14ac:dyDescent="0.35">
      <c r="A206" s="3"/>
      <c r="B206" s="2"/>
      <c r="M206" s="2"/>
      <c r="N206" s="2"/>
    </row>
    <row r="207" spans="1:34" x14ac:dyDescent="0.35">
      <c r="A207" s="3"/>
      <c r="B207" s="2"/>
      <c r="M207" s="2"/>
      <c r="N207" s="2"/>
    </row>
    <row r="208" spans="1:34" x14ac:dyDescent="0.35">
      <c r="A208" s="3"/>
      <c r="B208" s="2"/>
      <c r="M208" s="2"/>
      <c r="N208" s="2"/>
    </row>
    <row r="209" spans="1:14" x14ac:dyDescent="0.35">
      <c r="A209" s="3"/>
      <c r="B209" s="2"/>
      <c r="M209" s="2"/>
      <c r="N209" s="2"/>
    </row>
    <row r="210" spans="1:14" x14ac:dyDescent="0.35">
      <c r="A210" s="3"/>
      <c r="B210" s="2"/>
      <c r="M210" s="2"/>
      <c r="N210" s="2"/>
    </row>
    <row r="211" spans="1:14" ht="12.5" x14ac:dyDescent="0.25">
      <c r="B211" s="2"/>
      <c r="M211" s="2"/>
      <c r="N211" s="2"/>
    </row>
    <row r="212" spans="1:14" ht="12.5" x14ac:dyDescent="0.25">
      <c r="B212" s="2"/>
      <c r="M212" s="2"/>
      <c r="N212" s="2"/>
    </row>
    <row r="213" spans="1:14" ht="12.5" x14ac:dyDescent="0.25">
      <c r="B213" s="2"/>
      <c r="M213" s="2"/>
      <c r="N213" s="2"/>
    </row>
    <row r="214" spans="1:14" ht="12.5" x14ac:dyDescent="0.25">
      <c r="B214" s="2"/>
      <c r="M214" s="2"/>
      <c r="N214" s="2"/>
    </row>
    <row r="218" spans="1:14" ht="12.5" x14ac:dyDescent="0.25">
      <c r="M218" s="2"/>
      <c r="N218" s="2"/>
    </row>
    <row r="219" spans="1:14" ht="12.5" x14ac:dyDescent="0.25">
      <c r="M219" s="2"/>
      <c r="N219" s="2"/>
    </row>
    <row r="220" spans="1:14" ht="12.5" x14ac:dyDescent="0.25">
      <c r="M220" s="2"/>
      <c r="N220" s="2"/>
    </row>
    <row r="221" spans="1:14" ht="12.5" x14ac:dyDescent="0.25">
      <c r="M221" s="2"/>
      <c r="N221" s="2"/>
    </row>
    <row r="222" spans="1:14" ht="12.5" x14ac:dyDescent="0.25">
      <c r="M222" s="2"/>
      <c r="N222" s="2"/>
    </row>
    <row r="223" spans="1:14" ht="12.5" x14ac:dyDescent="0.25">
      <c r="M223" s="2"/>
      <c r="N223" s="2"/>
    </row>
    <row r="224" spans="1:14" ht="12.5" x14ac:dyDescent="0.25">
      <c r="M224" s="2"/>
      <c r="N224" s="2"/>
    </row>
    <row r="225" spans="13:26" ht="12.5" x14ac:dyDescent="0.25">
      <c r="M225" s="2"/>
      <c r="N225" s="2"/>
    </row>
    <row r="226" spans="13:26" ht="12.5" x14ac:dyDescent="0.25">
      <c r="M226" s="2"/>
      <c r="N226" s="2"/>
    </row>
    <row r="227" spans="13:26" ht="12.5" x14ac:dyDescent="0.25">
      <c r="M227" s="2"/>
      <c r="N227" s="2"/>
    </row>
    <row r="228" spans="13:26" ht="12.5" x14ac:dyDescent="0.25">
      <c r="M228" s="2"/>
      <c r="N228" s="2"/>
    </row>
    <row r="229" spans="13:26" ht="12.5" x14ac:dyDescent="0.25">
      <c r="M229" s="2"/>
      <c r="N229" s="2"/>
    </row>
    <row r="230" spans="13:26" ht="12.5" x14ac:dyDescent="0.25">
      <c r="M230" s="2"/>
      <c r="N230" s="2"/>
    </row>
    <row r="231" spans="13:26" ht="12.5" x14ac:dyDescent="0.25">
      <c r="M231" s="2"/>
      <c r="N231" s="2"/>
    </row>
    <row r="232" spans="13:26" ht="12.5" x14ac:dyDescent="0.25">
      <c r="M232" s="2"/>
      <c r="N232" s="2"/>
    </row>
    <row r="233" spans="13:26" ht="12.5" x14ac:dyDescent="0.25">
      <c r="M233" s="2"/>
      <c r="N233" s="2"/>
    </row>
    <row r="234" spans="13:26" ht="12.5" x14ac:dyDescent="0.25">
      <c r="M234" s="2"/>
      <c r="N234" s="2"/>
    </row>
    <row r="235" spans="13:26" ht="12.5" x14ac:dyDescent="0.25">
      <c r="M235" s="2"/>
      <c r="N235" s="2"/>
    </row>
    <row r="236" spans="13:26" ht="12.5" x14ac:dyDescent="0.25">
      <c r="M236" s="2"/>
      <c r="N236" s="2"/>
    </row>
    <row r="237" spans="13:26" ht="12.5" x14ac:dyDescent="0.25">
      <c r="M237" s="2"/>
      <c r="N237" s="2"/>
    </row>
    <row r="238" spans="13:26" ht="12.5" x14ac:dyDescent="0.25">
      <c r="M238" s="2"/>
      <c r="N238" s="2"/>
    </row>
    <row r="239" spans="13:26" x14ac:dyDescent="0.35">
      <c r="O239" s="5"/>
      <c r="Y239" s="4"/>
      <c r="Z239" s="3"/>
    </row>
    <row r="240" spans="13:26" x14ac:dyDescent="0.35">
      <c r="O240" s="5"/>
      <c r="Y240" s="4"/>
      <c r="Z240" s="3"/>
    </row>
    <row r="241" spans="15:26" x14ac:dyDescent="0.35">
      <c r="O241" s="5"/>
      <c r="Y241" s="4"/>
      <c r="Z241" s="3"/>
    </row>
    <row r="242" spans="15:26" x14ac:dyDescent="0.35">
      <c r="O242" s="5"/>
      <c r="Y242" s="4"/>
      <c r="Z242" s="3"/>
    </row>
    <row r="243" spans="15:26" x14ac:dyDescent="0.35">
      <c r="O243" s="5"/>
      <c r="Y243" s="4"/>
      <c r="Z243" s="3"/>
    </row>
    <row r="244" spans="15:26" x14ac:dyDescent="0.35">
      <c r="O244" s="5"/>
      <c r="Y244" s="4"/>
      <c r="Z244" s="3"/>
    </row>
    <row r="245" spans="15:26" x14ac:dyDescent="0.35">
      <c r="O245" s="5"/>
      <c r="Y245" s="4"/>
      <c r="Z245" s="3"/>
    </row>
    <row r="246" spans="15:26" x14ac:dyDescent="0.35">
      <c r="O246" s="5"/>
      <c r="Y246" s="4"/>
      <c r="Z246" s="3"/>
    </row>
    <row r="247" spans="15:26" x14ac:dyDescent="0.35">
      <c r="O247" s="5"/>
      <c r="Y247" s="4"/>
      <c r="Z247" s="3"/>
    </row>
    <row r="248" spans="15:26" x14ac:dyDescent="0.35">
      <c r="O248" s="5"/>
      <c r="Y248" s="4"/>
      <c r="Z248" s="3"/>
    </row>
    <row r="249" spans="15:26" x14ac:dyDescent="0.35">
      <c r="O249" s="5"/>
      <c r="Y249" s="4"/>
      <c r="Z249" s="3"/>
    </row>
    <row r="250" spans="15:26" x14ac:dyDescent="0.35">
      <c r="O250" s="5"/>
      <c r="Y250" s="4"/>
      <c r="Z250" s="3"/>
    </row>
    <row r="251" spans="15:26" x14ac:dyDescent="0.35">
      <c r="O251" s="5"/>
      <c r="Y251" s="4"/>
      <c r="Z251" s="3"/>
    </row>
    <row r="252" spans="15:26" x14ac:dyDescent="0.35">
      <c r="O252" s="5"/>
      <c r="Y252" s="4"/>
      <c r="Z252" s="3"/>
    </row>
    <row r="253" spans="15:26" x14ac:dyDescent="0.35">
      <c r="O253" s="5"/>
      <c r="Y253" s="4"/>
      <c r="Z253" s="3"/>
    </row>
    <row r="254" spans="15:26" x14ac:dyDescent="0.35">
      <c r="O254" s="5"/>
      <c r="Y254" s="4"/>
      <c r="Z254" s="3"/>
    </row>
    <row r="255" spans="15:26" x14ac:dyDescent="0.35">
      <c r="O255" s="5"/>
      <c r="Y255" s="4"/>
      <c r="Z255" s="3"/>
    </row>
    <row r="256" spans="15:26" x14ac:dyDescent="0.35">
      <c r="O256" s="5"/>
      <c r="Y256" s="4"/>
      <c r="Z256" s="3"/>
    </row>
    <row r="257" spans="15:26" x14ac:dyDescent="0.35">
      <c r="O257" s="5"/>
      <c r="Y257" s="4"/>
      <c r="Z257" s="3"/>
    </row>
    <row r="258" spans="15:26" x14ac:dyDescent="0.35">
      <c r="O258" s="5"/>
      <c r="Y258" s="4"/>
      <c r="Z258" s="3"/>
    </row>
    <row r="259" spans="15:26" x14ac:dyDescent="0.35">
      <c r="O259" s="5"/>
      <c r="Y259" s="4"/>
      <c r="Z259" s="3"/>
    </row>
    <row r="260" spans="15:26" x14ac:dyDescent="0.35">
      <c r="O260" s="5"/>
      <c r="Y260" s="4"/>
      <c r="Z260" s="3"/>
    </row>
    <row r="261" spans="15:26" x14ac:dyDescent="0.35">
      <c r="O261" s="5"/>
      <c r="Y261" s="4"/>
      <c r="Z261" s="3"/>
    </row>
    <row r="262" spans="15:26" x14ac:dyDescent="0.35">
      <c r="O262" s="5"/>
      <c r="Y262" s="4"/>
      <c r="Z262" s="3"/>
    </row>
    <row r="263" spans="15:26" x14ac:dyDescent="0.35">
      <c r="O263" s="5"/>
      <c r="Y263" s="4"/>
      <c r="Z263" s="3"/>
    </row>
    <row r="264" spans="15:26" x14ac:dyDescent="0.35">
      <c r="O264" s="5"/>
      <c r="Y264" s="4"/>
      <c r="Z264" s="3"/>
    </row>
    <row r="265" spans="15:26" x14ac:dyDescent="0.35">
      <c r="O265" s="5"/>
      <c r="Y265" s="4"/>
      <c r="Z265" s="3"/>
    </row>
    <row r="266" spans="15:26" x14ac:dyDescent="0.35">
      <c r="O266" s="5"/>
      <c r="Y266" s="4"/>
      <c r="Z266" s="3"/>
    </row>
    <row r="267" spans="15:26" x14ac:dyDescent="0.35">
      <c r="O267" s="5"/>
      <c r="Y267" s="4"/>
      <c r="Z267" s="3"/>
    </row>
    <row r="268" spans="15:26" x14ac:dyDescent="0.35">
      <c r="O268" s="5"/>
      <c r="Y268" s="4"/>
      <c r="Z268" s="3"/>
    </row>
    <row r="269" spans="15:26" x14ac:dyDescent="0.35">
      <c r="O269" s="5"/>
      <c r="Y269" s="4"/>
      <c r="Z269" s="3"/>
    </row>
    <row r="270" spans="15:26" x14ac:dyDescent="0.35">
      <c r="O270" s="5"/>
      <c r="Y270" s="4"/>
      <c r="Z270" s="3"/>
    </row>
    <row r="271" spans="15:26" x14ac:dyDescent="0.35">
      <c r="O271" s="5"/>
      <c r="Y271" s="4"/>
      <c r="Z271" s="3"/>
    </row>
    <row r="272" spans="15:26" x14ac:dyDescent="0.35">
      <c r="O272" s="5"/>
      <c r="Y272" s="4"/>
      <c r="Z272" s="3"/>
    </row>
    <row r="273" spans="15:26" x14ac:dyDescent="0.35">
      <c r="O273" s="5"/>
      <c r="Y273" s="4"/>
      <c r="Z273" s="3"/>
    </row>
    <row r="274" spans="15:26" x14ac:dyDescent="0.35">
      <c r="O274" s="5"/>
      <c r="Y274" s="4"/>
      <c r="Z274" s="3"/>
    </row>
    <row r="275" spans="15:26" x14ac:dyDescent="0.35">
      <c r="O275" s="5"/>
      <c r="Y275" s="4"/>
      <c r="Z275" s="3"/>
    </row>
    <row r="276" spans="15:26" x14ac:dyDescent="0.35">
      <c r="O276" s="5"/>
      <c r="Y276" s="4"/>
      <c r="Z276" s="3"/>
    </row>
    <row r="277" spans="15:26" x14ac:dyDescent="0.35">
      <c r="O277" s="5"/>
      <c r="Y277" s="4"/>
      <c r="Z277" s="3"/>
    </row>
    <row r="278" spans="15:26" x14ac:dyDescent="0.35">
      <c r="O278" s="5"/>
      <c r="Y278" s="4"/>
      <c r="Z278" s="3"/>
    </row>
    <row r="279" spans="15:26" x14ac:dyDescent="0.35">
      <c r="O279" s="5"/>
      <c r="Y279" s="4"/>
      <c r="Z279" s="3"/>
    </row>
    <row r="280" spans="15:26" x14ac:dyDescent="0.35">
      <c r="O280" s="5"/>
      <c r="Y280" s="4"/>
      <c r="Z280" s="3"/>
    </row>
    <row r="281" spans="15:26" x14ac:dyDescent="0.35">
      <c r="O281" s="5"/>
      <c r="Y281" s="4"/>
      <c r="Z281" s="3"/>
    </row>
    <row r="282" spans="15:26" x14ac:dyDescent="0.35">
      <c r="O282" s="5"/>
      <c r="Y282" s="4"/>
      <c r="Z282" s="3"/>
    </row>
    <row r="283" spans="15:26" x14ac:dyDescent="0.35">
      <c r="O283" s="5"/>
      <c r="Y283" s="4"/>
      <c r="Z283" s="3"/>
    </row>
    <row r="284" spans="15:26" x14ac:dyDescent="0.35">
      <c r="O284" s="5"/>
      <c r="Y284" s="4"/>
      <c r="Z284" s="3"/>
    </row>
    <row r="285" spans="15:26" x14ac:dyDescent="0.35">
      <c r="O285" s="5"/>
      <c r="Y285" s="4"/>
      <c r="Z285" s="3"/>
    </row>
    <row r="286" spans="15:26" x14ac:dyDescent="0.35">
      <c r="O286" s="5"/>
      <c r="Y286" s="4"/>
      <c r="Z286" s="3"/>
    </row>
    <row r="287" spans="15:26" x14ac:dyDescent="0.35">
      <c r="O287" s="5"/>
      <c r="Y287" s="4"/>
      <c r="Z287" s="3"/>
    </row>
    <row r="288" spans="15:26" x14ac:dyDescent="0.35">
      <c r="O288" s="5"/>
      <c r="Y288" s="4"/>
      <c r="Z288" s="3"/>
    </row>
    <row r="289" spans="15:26" x14ac:dyDescent="0.35">
      <c r="O289" s="5"/>
      <c r="Y289" s="4"/>
      <c r="Z289" s="3"/>
    </row>
    <row r="290" spans="15:26" x14ac:dyDescent="0.35">
      <c r="O290" s="5"/>
      <c r="Y290" s="4"/>
      <c r="Z290" s="3"/>
    </row>
    <row r="291" spans="15:26" x14ac:dyDescent="0.35">
      <c r="O291" s="5"/>
      <c r="Y291" s="4"/>
      <c r="Z291" s="3"/>
    </row>
    <row r="292" spans="15:26" x14ac:dyDescent="0.35">
      <c r="O292" s="5"/>
      <c r="Y292" s="4"/>
      <c r="Z292" s="3"/>
    </row>
    <row r="293" spans="15:26" x14ac:dyDescent="0.35">
      <c r="O293" s="5"/>
      <c r="Y293" s="4"/>
      <c r="Z293" s="3"/>
    </row>
    <row r="294" spans="15:26" x14ac:dyDescent="0.35">
      <c r="O294" s="5"/>
      <c r="Y294" s="4"/>
      <c r="Z294" s="3"/>
    </row>
    <row r="295" spans="15:26" x14ac:dyDescent="0.35">
      <c r="O295" s="5"/>
      <c r="Y295" s="4"/>
      <c r="Z295" s="3"/>
    </row>
    <row r="296" spans="15:26" x14ac:dyDescent="0.35">
      <c r="O296" s="5"/>
      <c r="Y296" s="4"/>
      <c r="Z296" s="3"/>
    </row>
    <row r="297" spans="15:26" x14ac:dyDescent="0.35">
      <c r="O297" s="5"/>
      <c r="Y297" s="4"/>
      <c r="Z297" s="3"/>
    </row>
    <row r="298" spans="15:26" x14ac:dyDescent="0.35">
      <c r="O298" s="5"/>
      <c r="Y298" s="4"/>
      <c r="Z298" s="3"/>
    </row>
    <row r="299" spans="15:26" x14ac:dyDescent="0.35">
      <c r="O299" s="5"/>
      <c r="Y299" s="4"/>
      <c r="Z299" s="3"/>
    </row>
    <row r="300" spans="15:26" x14ac:dyDescent="0.35">
      <c r="O300" s="5"/>
      <c r="Y300" s="4"/>
      <c r="Z300" s="3"/>
    </row>
    <row r="301" spans="15:26" x14ac:dyDescent="0.35">
      <c r="O301" s="5"/>
      <c r="Y301" s="4"/>
      <c r="Z301" s="3"/>
    </row>
    <row r="302" spans="15:26" x14ac:dyDescent="0.35">
      <c r="O302" s="5"/>
      <c r="Y302" s="4"/>
      <c r="Z302" s="3"/>
    </row>
    <row r="303" spans="15:26" x14ac:dyDescent="0.35">
      <c r="O303" s="5"/>
      <c r="Y303" s="4"/>
      <c r="Z303" s="3"/>
    </row>
    <row r="304" spans="15:26" x14ac:dyDescent="0.35">
      <c r="O304" s="5"/>
      <c r="Y304" s="4"/>
      <c r="Z304" s="3"/>
    </row>
    <row r="305" spans="15:26" x14ac:dyDescent="0.35">
      <c r="O305" s="5"/>
      <c r="Y305" s="4"/>
      <c r="Z305" s="3"/>
    </row>
    <row r="306" spans="15:26" x14ac:dyDescent="0.35">
      <c r="O306" s="5"/>
      <c r="Y306" s="4"/>
      <c r="Z306" s="3"/>
    </row>
    <row r="307" spans="15:26" x14ac:dyDescent="0.35">
      <c r="O307" s="5"/>
      <c r="Y307" s="4"/>
      <c r="Z307" s="3"/>
    </row>
    <row r="308" spans="15:26" x14ac:dyDescent="0.35">
      <c r="O308" s="5"/>
      <c r="Y308" s="4"/>
      <c r="Z308" s="3"/>
    </row>
    <row r="309" spans="15:26" x14ac:dyDescent="0.35">
      <c r="O309" s="5"/>
      <c r="Y309" s="4"/>
      <c r="Z309" s="3"/>
    </row>
    <row r="310" spans="15:26" x14ac:dyDescent="0.35">
      <c r="O310" s="5"/>
      <c r="Y310" s="4"/>
      <c r="Z310" s="3"/>
    </row>
    <row r="311" spans="15:26" x14ac:dyDescent="0.35">
      <c r="O311" s="5"/>
      <c r="Y311" s="4"/>
      <c r="Z311" s="3"/>
    </row>
    <row r="312" spans="15:26" x14ac:dyDescent="0.35">
      <c r="O312" s="5"/>
      <c r="Y312" s="4"/>
      <c r="Z312" s="3"/>
    </row>
    <row r="313" spans="15:26" x14ac:dyDescent="0.35">
      <c r="O313" s="5"/>
      <c r="Y313" s="4"/>
      <c r="Z313" s="3"/>
    </row>
    <row r="314" spans="15:26" x14ac:dyDescent="0.35">
      <c r="O314" s="5"/>
      <c r="Y314" s="4"/>
      <c r="Z314" s="3"/>
    </row>
    <row r="315" spans="15:26" x14ac:dyDescent="0.35">
      <c r="O315" s="5"/>
      <c r="Y315" s="4"/>
      <c r="Z315" s="3"/>
    </row>
    <row r="316" spans="15:26" x14ac:dyDescent="0.35">
      <c r="O316" s="5"/>
      <c r="Y316" s="4"/>
      <c r="Z316" s="3"/>
    </row>
    <row r="317" spans="15:26" x14ac:dyDescent="0.35">
      <c r="O317" s="5"/>
      <c r="Y317" s="4"/>
      <c r="Z317" s="3"/>
    </row>
    <row r="318" spans="15:26" x14ac:dyDescent="0.35">
      <c r="O318" s="5"/>
      <c r="Y318" s="4"/>
      <c r="Z318" s="3"/>
    </row>
    <row r="319" spans="15:26" x14ac:dyDescent="0.35">
      <c r="O319" s="5"/>
      <c r="Y319" s="4"/>
      <c r="Z319" s="3"/>
    </row>
    <row r="320" spans="15:26" x14ac:dyDescent="0.35">
      <c r="O320" s="5"/>
      <c r="Y320" s="4"/>
      <c r="Z320" s="3"/>
    </row>
    <row r="321" spans="15:26" x14ac:dyDescent="0.35">
      <c r="O321" s="5"/>
      <c r="Y321" s="4"/>
      <c r="Z321" s="3"/>
    </row>
    <row r="322" spans="15:26" x14ac:dyDescent="0.35">
      <c r="O322" s="5"/>
      <c r="Y322" s="4"/>
      <c r="Z322" s="3"/>
    </row>
    <row r="323" spans="15:26" x14ac:dyDescent="0.35">
      <c r="O323" s="5"/>
      <c r="Y323" s="4"/>
      <c r="Z323" s="3"/>
    </row>
    <row r="324" spans="15:26" x14ac:dyDescent="0.35">
      <c r="O324" s="5"/>
      <c r="Y324" s="4"/>
      <c r="Z324" s="3"/>
    </row>
    <row r="325" spans="15:26" x14ac:dyDescent="0.35">
      <c r="O325" s="5"/>
      <c r="Y325" s="4"/>
      <c r="Z325" s="3"/>
    </row>
    <row r="326" spans="15:26" x14ac:dyDescent="0.35">
      <c r="O326" s="5"/>
      <c r="Y326" s="4"/>
      <c r="Z326" s="3"/>
    </row>
    <row r="327" spans="15:26" x14ac:dyDescent="0.35">
      <c r="O327" s="5"/>
      <c r="Y327" s="4"/>
      <c r="Z327" s="3"/>
    </row>
    <row r="328" spans="15:26" x14ac:dyDescent="0.35">
      <c r="O328" s="5"/>
      <c r="Y328" s="4"/>
      <c r="Z328" s="3"/>
    </row>
    <row r="329" spans="15:26" x14ac:dyDescent="0.35">
      <c r="O329" s="5"/>
      <c r="Y329" s="4"/>
      <c r="Z329" s="3"/>
    </row>
    <row r="330" spans="15:26" x14ac:dyDescent="0.35">
      <c r="O330" s="5"/>
      <c r="Y330" s="4"/>
      <c r="Z330" s="3"/>
    </row>
    <row r="331" spans="15:26" x14ac:dyDescent="0.35">
      <c r="O331" s="5"/>
      <c r="Y331" s="4"/>
      <c r="Z331" s="3"/>
    </row>
    <row r="332" spans="15:26" x14ac:dyDescent="0.35">
      <c r="O332" s="5"/>
      <c r="Y332" s="4"/>
      <c r="Z332" s="3"/>
    </row>
    <row r="333" spans="15:26" x14ac:dyDescent="0.35">
      <c r="O333" s="5"/>
      <c r="Y333" s="4"/>
      <c r="Z333" s="3"/>
    </row>
    <row r="334" spans="15:26" x14ac:dyDescent="0.35">
      <c r="O334" s="5"/>
      <c r="Y334" s="4"/>
      <c r="Z334" s="3"/>
    </row>
    <row r="335" spans="15:26" x14ac:dyDescent="0.35">
      <c r="O335" s="5"/>
      <c r="Y335" s="4"/>
      <c r="Z335" s="3"/>
    </row>
    <row r="336" spans="15:26" x14ac:dyDescent="0.35">
      <c r="O336" s="5"/>
      <c r="Y336" s="4"/>
      <c r="Z336" s="3"/>
    </row>
    <row r="337" spans="15:26" x14ac:dyDescent="0.35">
      <c r="O337" s="5"/>
      <c r="Y337" s="4"/>
      <c r="Z337" s="3"/>
    </row>
    <row r="338" spans="15:26" x14ac:dyDescent="0.35">
      <c r="O338" s="5"/>
      <c r="Y338" s="4"/>
      <c r="Z338" s="3"/>
    </row>
    <row r="339" spans="15:26" x14ac:dyDescent="0.35">
      <c r="O339" s="5"/>
      <c r="Y339" s="4"/>
      <c r="Z339" s="3"/>
    </row>
    <row r="340" spans="15:26" x14ac:dyDescent="0.35">
      <c r="O340" s="5"/>
      <c r="Y340" s="4"/>
      <c r="Z340" s="3"/>
    </row>
    <row r="341" spans="15:26" x14ac:dyDescent="0.35">
      <c r="O341" s="5"/>
      <c r="Y341" s="4"/>
      <c r="Z341" s="3"/>
    </row>
    <row r="342" spans="15:26" x14ac:dyDescent="0.35">
      <c r="O342" s="5"/>
      <c r="Y342" s="4"/>
      <c r="Z342" s="3"/>
    </row>
    <row r="343" spans="15:26" x14ac:dyDescent="0.35">
      <c r="O343" s="5"/>
      <c r="Y343" s="4"/>
      <c r="Z343" s="3"/>
    </row>
    <row r="344" spans="15:26" x14ac:dyDescent="0.35">
      <c r="O344" s="5"/>
      <c r="Y344" s="4"/>
      <c r="Z344" s="3"/>
    </row>
    <row r="345" spans="15:26" x14ac:dyDescent="0.35">
      <c r="O345" s="5"/>
      <c r="Y345" s="4"/>
      <c r="Z345" s="3"/>
    </row>
    <row r="346" spans="15:26" x14ac:dyDescent="0.35">
      <c r="O346" s="5"/>
      <c r="Y346" s="4"/>
      <c r="Z346" s="3"/>
    </row>
    <row r="347" spans="15:26" x14ac:dyDescent="0.35">
      <c r="O347" s="5"/>
      <c r="Y347" s="4"/>
      <c r="Z347" s="3"/>
    </row>
    <row r="348" spans="15:26" x14ac:dyDescent="0.35">
      <c r="O348" s="5"/>
      <c r="Y348" s="4"/>
      <c r="Z348" s="3"/>
    </row>
    <row r="349" spans="15:26" x14ac:dyDescent="0.35">
      <c r="O349" s="5"/>
      <c r="Y349" s="4"/>
      <c r="Z349" s="3"/>
    </row>
    <row r="350" spans="15:26" x14ac:dyDescent="0.35">
      <c r="O350" s="5"/>
      <c r="Y350" s="4"/>
      <c r="Z350" s="3"/>
    </row>
    <row r="351" spans="15:26" x14ac:dyDescent="0.35">
      <c r="O351" s="5"/>
      <c r="Y351" s="4"/>
      <c r="Z351" s="3"/>
    </row>
    <row r="352" spans="15:26" x14ac:dyDescent="0.35">
      <c r="O352" s="5"/>
      <c r="Y352" s="4"/>
      <c r="Z352" s="3"/>
    </row>
    <row r="353" spans="15:26" x14ac:dyDescent="0.35">
      <c r="O353" s="5"/>
      <c r="Y353" s="4"/>
      <c r="Z353" s="3"/>
    </row>
    <row r="354" spans="15:26" x14ac:dyDescent="0.35">
      <c r="O354" s="5"/>
      <c r="Y354" s="4"/>
      <c r="Z354" s="3"/>
    </row>
    <row r="355" spans="15:26" x14ac:dyDescent="0.35">
      <c r="O355" s="5"/>
      <c r="Y355" s="4"/>
      <c r="Z355" s="3"/>
    </row>
    <row r="356" spans="15:26" x14ac:dyDescent="0.35">
      <c r="O356" s="5"/>
      <c r="Y356" s="4"/>
      <c r="Z356" s="3"/>
    </row>
    <row r="357" spans="15:26" x14ac:dyDescent="0.35">
      <c r="O357" s="5"/>
      <c r="Y357" s="4"/>
      <c r="Z357" s="3"/>
    </row>
    <row r="358" spans="15:26" x14ac:dyDescent="0.35">
      <c r="O358" s="5"/>
      <c r="Y358" s="4"/>
      <c r="Z358" s="3"/>
    </row>
    <row r="359" spans="15:26" x14ac:dyDescent="0.35">
      <c r="O359" s="5"/>
      <c r="Y359" s="4"/>
      <c r="Z359" s="3"/>
    </row>
    <row r="360" spans="15:26" x14ac:dyDescent="0.35">
      <c r="O360" s="5"/>
      <c r="Y360" s="4"/>
      <c r="Z360" s="3"/>
    </row>
    <row r="361" spans="15:26" x14ac:dyDescent="0.35">
      <c r="O361" s="5"/>
      <c r="Y361" s="4"/>
      <c r="Z361" s="3"/>
    </row>
    <row r="362" spans="15:26" x14ac:dyDescent="0.35">
      <c r="O362" s="5"/>
      <c r="Y362" s="4"/>
      <c r="Z362" s="3"/>
    </row>
    <row r="363" spans="15:26" x14ac:dyDescent="0.35">
      <c r="O363" s="5"/>
      <c r="Y363" s="4"/>
      <c r="Z363" s="3"/>
    </row>
    <row r="364" spans="15:26" x14ac:dyDescent="0.35">
      <c r="O364" s="5"/>
      <c r="Y364" s="4"/>
      <c r="Z364" s="3"/>
    </row>
    <row r="365" spans="15:26" x14ac:dyDescent="0.35">
      <c r="O365" s="5"/>
      <c r="Y365" s="4"/>
      <c r="Z365" s="3"/>
    </row>
    <row r="366" spans="15:26" x14ac:dyDescent="0.35">
      <c r="O366" s="5"/>
      <c r="Y366" s="4"/>
      <c r="Z366" s="3"/>
    </row>
    <row r="367" spans="15:26" x14ac:dyDescent="0.35">
      <c r="O367" s="5"/>
      <c r="Y367" s="4"/>
      <c r="Z367" s="3"/>
    </row>
    <row r="368" spans="15:26" x14ac:dyDescent="0.35">
      <c r="O368" s="5"/>
      <c r="Y368" s="4"/>
      <c r="Z368" s="3"/>
    </row>
    <row r="369" spans="15:26" x14ac:dyDescent="0.35">
      <c r="O369" s="5"/>
      <c r="Y369" s="4"/>
      <c r="Z369" s="3"/>
    </row>
    <row r="370" spans="15:26" x14ac:dyDescent="0.35">
      <c r="O370" s="5"/>
      <c r="Y370" s="4"/>
      <c r="Z370" s="3"/>
    </row>
    <row r="371" spans="15:26" x14ac:dyDescent="0.35">
      <c r="O371" s="5"/>
      <c r="Y371" s="4"/>
      <c r="Z371" s="3"/>
    </row>
    <row r="372" spans="15:26" x14ac:dyDescent="0.35">
      <c r="O372" s="5"/>
      <c r="Y372" s="4"/>
      <c r="Z372" s="3"/>
    </row>
    <row r="373" spans="15:26" x14ac:dyDescent="0.35">
      <c r="O373" s="5"/>
      <c r="Y373" s="4"/>
      <c r="Z373" s="3"/>
    </row>
    <row r="374" spans="15:26" x14ac:dyDescent="0.35">
      <c r="O374" s="5"/>
      <c r="Y374" s="4"/>
      <c r="Z374" s="3"/>
    </row>
    <row r="375" spans="15:26" x14ac:dyDescent="0.35">
      <c r="O375" s="5"/>
      <c r="Y375" s="4"/>
      <c r="Z375" s="3"/>
    </row>
    <row r="376" spans="15:26" x14ac:dyDescent="0.35">
      <c r="O376" s="5"/>
      <c r="Y376" s="4"/>
      <c r="Z376" s="3"/>
    </row>
    <row r="377" spans="15:26" x14ac:dyDescent="0.35">
      <c r="O377" s="5"/>
      <c r="Y377" s="4"/>
      <c r="Z377" s="3"/>
    </row>
    <row r="378" spans="15:26" x14ac:dyDescent="0.35">
      <c r="O378" s="5"/>
      <c r="Y378" s="4"/>
      <c r="Z378" s="3"/>
    </row>
    <row r="379" spans="15:26" x14ac:dyDescent="0.35">
      <c r="O379" s="5"/>
      <c r="Y379" s="4"/>
      <c r="Z379" s="3"/>
    </row>
    <row r="380" spans="15:26" x14ac:dyDescent="0.35">
      <c r="O380" s="5"/>
      <c r="Y380" s="4"/>
      <c r="Z380" s="3"/>
    </row>
    <row r="381" spans="15:26" x14ac:dyDescent="0.35">
      <c r="O381" s="5"/>
      <c r="Y381" s="4"/>
      <c r="Z381" s="3"/>
    </row>
    <row r="382" spans="15:26" x14ac:dyDescent="0.35">
      <c r="O382" s="5"/>
      <c r="Y382" s="4"/>
      <c r="Z382" s="3"/>
    </row>
    <row r="383" spans="15:26" x14ac:dyDescent="0.35">
      <c r="O383" s="5"/>
      <c r="Y383" s="4"/>
      <c r="Z383" s="3"/>
    </row>
    <row r="384" spans="15:26" x14ac:dyDescent="0.35">
      <c r="O384" s="5"/>
      <c r="Y384" s="4"/>
      <c r="Z384" s="3"/>
    </row>
    <row r="385" spans="15:26" x14ac:dyDescent="0.35">
      <c r="O385" s="5"/>
      <c r="Y385" s="4"/>
      <c r="Z385" s="3"/>
    </row>
    <row r="386" spans="15:26" x14ac:dyDescent="0.35">
      <c r="O386" s="5"/>
      <c r="Y386" s="4"/>
      <c r="Z386" s="3"/>
    </row>
    <row r="387" spans="15:26" x14ac:dyDescent="0.35">
      <c r="O387" s="5"/>
      <c r="Y387" s="4"/>
      <c r="Z387" s="3"/>
    </row>
    <row r="388" spans="15:26" x14ac:dyDescent="0.35">
      <c r="O388" s="5"/>
      <c r="Y388" s="4"/>
      <c r="Z388" s="3"/>
    </row>
    <row r="389" spans="15:26" x14ac:dyDescent="0.35">
      <c r="O389" s="5"/>
      <c r="Y389" s="4"/>
      <c r="Z389" s="3"/>
    </row>
    <row r="390" spans="15:26" x14ac:dyDescent="0.35">
      <c r="O390" s="5"/>
      <c r="Y390" s="4"/>
      <c r="Z390" s="3"/>
    </row>
    <row r="391" spans="15:26" x14ac:dyDescent="0.35">
      <c r="O391" s="5"/>
      <c r="Y391" s="4"/>
      <c r="Z391" s="3"/>
    </row>
    <row r="392" spans="15:26" x14ac:dyDescent="0.35">
      <c r="O392" s="5"/>
      <c r="Y392" s="4"/>
      <c r="Z392" s="3"/>
    </row>
    <row r="393" spans="15:26" x14ac:dyDescent="0.35">
      <c r="O393" s="5"/>
      <c r="Y393" s="4"/>
      <c r="Z393" s="3"/>
    </row>
    <row r="394" spans="15:26" x14ac:dyDescent="0.35">
      <c r="O394" s="5"/>
      <c r="Y394" s="4"/>
      <c r="Z394" s="3"/>
    </row>
    <row r="395" spans="15:26" x14ac:dyDescent="0.35">
      <c r="O395" s="5"/>
      <c r="Y395" s="4"/>
      <c r="Z395" s="3"/>
    </row>
    <row r="396" spans="15:26" x14ac:dyDescent="0.35">
      <c r="O396" s="5"/>
      <c r="Y396" s="4"/>
      <c r="Z396" s="3"/>
    </row>
    <row r="397" spans="15:26" x14ac:dyDescent="0.35">
      <c r="O397" s="5"/>
      <c r="Y397" s="4"/>
      <c r="Z397" s="3"/>
    </row>
    <row r="398" spans="15:26" x14ac:dyDescent="0.35">
      <c r="O398" s="5"/>
      <c r="Y398" s="4"/>
      <c r="Z398" s="3"/>
    </row>
    <row r="399" spans="15:26" x14ac:dyDescent="0.35">
      <c r="O399" s="5"/>
      <c r="Y399" s="4"/>
      <c r="Z399" s="3"/>
    </row>
    <row r="400" spans="15:26" x14ac:dyDescent="0.35">
      <c r="O400" s="5"/>
      <c r="Y400" s="4"/>
      <c r="Z400" s="3"/>
    </row>
    <row r="401" spans="15:26" x14ac:dyDescent="0.35">
      <c r="O401" s="5"/>
      <c r="Y401" s="4"/>
      <c r="Z401" s="3"/>
    </row>
    <row r="402" spans="15:26" x14ac:dyDescent="0.35">
      <c r="O402" s="5"/>
      <c r="Y402" s="4"/>
      <c r="Z402" s="3"/>
    </row>
    <row r="403" spans="15:26" x14ac:dyDescent="0.35">
      <c r="O403" s="5"/>
      <c r="Y403" s="4"/>
      <c r="Z403" s="3"/>
    </row>
    <row r="404" spans="15:26" x14ac:dyDescent="0.35">
      <c r="O404" s="5"/>
      <c r="Y404" s="4"/>
      <c r="Z404" s="3"/>
    </row>
    <row r="405" spans="15:26" x14ac:dyDescent="0.35">
      <c r="O405" s="5"/>
      <c r="Y405" s="4"/>
      <c r="Z405" s="3"/>
    </row>
    <row r="406" spans="15:26" x14ac:dyDescent="0.35">
      <c r="O406" s="5"/>
      <c r="Y406" s="4"/>
      <c r="Z406" s="3"/>
    </row>
    <row r="407" spans="15:26" x14ac:dyDescent="0.35">
      <c r="O407" s="5"/>
      <c r="Y407" s="4"/>
      <c r="Z407" s="3"/>
    </row>
    <row r="408" spans="15:26" x14ac:dyDescent="0.35">
      <c r="O408" s="5"/>
      <c r="Y408" s="4"/>
      <c r="Z408" s="3"/>
    </row>
    <row r="409" spans="15:26" x14ac:dyDescent="0.35">
      <c r="O409" s="5"/>
      <c r="Y409" s="4"/>
      <c r="Z409" s="3"/>
    </row>
    <row r="410" spans="15:26" x14ac:dyDescent="0.35">
      <c r="O410" s="5"/>
      <c r="Y410" s="4"/>
      <c r="Z410" s="3"/>
    </row>
    <row r="411" spans="15:26" x14ac:dyDescent="0.35">
      <c r="O411" s="5"/>
      <c r="Y411" s="4"/>
      <c r="Z411" s="3"/>
    </row>
    <row r="412" spans="15:26" x14ac:dyDescent="0.35">
      <c r="O412" s="5"/>
      <c r="Y412" s="4"/>
      <c r="Z412" s="3"/>
    </row>
    <row r="413" spans="15:26" x14ac:dyDescent="0.35">
      <c r="O413" s="5"/>
      <c r="Y413" s="4"/>
      <c r="Z413" s="3"/>
    </row>
    <row r="414" spans="15:26" x14ac:dyDescent="0.35">
      <c r="O414" s="5"/>
      <c r="Y414" s="4"/>
      <c r="Z414" s="3"/>
    </row>
    <row r="415" spans="15:26" x14ac:dyDescent="0.35">
      <c r="O415" s="5"/>
      <c r="Y415" s="4"/>
      <c r="Z415" s="3"/>
    </row>
    <row r="416" spans="15:26" x14ac:dyDescent="0.35">
      <c r="O416" s="5"/>
      <c r="Y416" s="4"/>
      <c r="Z416" s="3"/>
    </row>
    <row r="417" spans="15:26" x14ac:dyDescent="0.35">
      <c r="O417" s="5"/>
      <c r="Y417" s="4"/>
      <c r="Z417" s="3"/>
    </row>
    <row r="418" spans="15:26" x14ac:dyDescent="0.35">
      <c r="O418" s="5"/>
      <c r="Y418" s="4"/>
      <c r="Z418" s="3"/>
    </row>
    <row r="419" spans="15:26" x14ac:dyDescent="0.35">
      <c r="O419" s="5"/>
      <c r="Y419" s="4"/>
      <c r="Z419" s="3"/>
    </row>
    <row r="420" spans="15:26" x14ac:dyDescent="0.35">
      <c r="O420" s="5"/>
      <c r="Y420" s="4"/>
      <c r="Z420" s="3"/>
    </row>
    <row r="421" spans="15:26" x14ac:dyDescent="0.35">
      <c r="O421" s="5"/>
      <c r="Y421" s="4"/>
      <c r="Z421" s="3"/>
    </row>
    <row r="422" spans="15:26" x14ac:dyDescent="0.35">
      <c r="O422" s="5"/>
      <c r="Y422" s="4"/>
      <c r="Z422" s="3"/>
    </row>
    <row r="423" spans="15:26" x14ac:dyDescent="0.35">
      <c r="O423" s="5"/>
      <c r="Y423" s="4"/>
      <c r="Z423" s="3"/>
    </row>
    <row r="424" spans="15:26" x14ac:dyDescent="0.35">
      <c r="O424" s="5"/>
      <c r="Y424" s="4"/>
      <c r="Z424" s="3"/>
    </row>
    <row r="425" spans="15:26" x14ac:dyDescent="0.35">
      <c r="O425" s="5"/>
      <c r="Y425" s="4"/>
      <c r="Z425" s="3"/>
    </row>
    <row r="426" spans="15:26" x14ac:dyDescent="0.35">
      <c r="O426" s="5"/>
      <c r="Y426" s="4"/>
      <c r="Z426" s="3"/>
    </row>
    <row r="427" spans="15:26" x14ac:dyDescent="0.35">
      <c r="O427" s="5"/>
      <c r="Y427" s="4"/>
      <c r="Z427" s="3"/>
    </row>
    <row r="428" spans="15:26" x14ac:dyDescent="0.35">
      <c r="O428" s="5"/>
      <c r="Y428" s="4"/>
      <c r="Z428" s="3"/>
    </row>
    <row r="429" spans="15:26" x14ac:dyDescent="0.35">
      <c r="O429" s="5"/>
      <c r="Y429" s="4"/>
      <c r="Z429" s="3"/>
    </row>
    <row r="430" spans="15:26" x14ac:dyDescent="0.35">
      <c r="O430" s="5"/>
      <c r="Y430" s="4"/>
      <c r="Z430" s="3"/>
    </row>
    <row r="431" spans="15:26" x14ac:dyDescent="0.35">
      <c r="O431" s="5"/>
      <c r="Y431" s="4"/>
      <c r="Z431" s="3"/>
    </row>
    <row r="432" spans="15:26" x14ac:dyDescent="0.35">
      <c r="O432" s="5"/>
      <c r="Y432" s="4"/>
      <c r="Z432" s="3"/>
    </row>
    <row r="433" spans="15:26" x14ac:dyDescent="0.35">
      <c r="O433" s="5"/>
      <c r="Y433" s="4"/>
      <c r="Z433" s="3"/>
    </row>
    <row r="434" spans="15:26" x14ac:dyDescent="0.35">
      <c r="O434" s="5"/>
      <c r="Y434" s="4"/>
      <c r="Z434" s="3"/>
    </row>
    <row r="435" spans="15:26" x14ac:dyDescent="0.35">
      <c r="O435" s="5"/>
      <c r="Y435" s="4"/>
      <c r="Z435" s="3"/>
    </row>
    <row r="436" spans="15:26" x14ac:dyDescent="0.35">
      <c r="O436" s="5"/>
      <c r="Y436" s="4"/>
      <c r="Z436" s="3"/>
    </row>
    <row r="437" spans="15:26" x14ac:dyDescent="0.35">
      <c r="O437" s="5"/>
      <c r="Y437" s="4"/>
      <c r="Z437" s="3"/>
    </row>
    <row r="438" spans="15:26" x14ac:dyDescent="0.35">
      <c r="O438" s="5"/>
      <c r="Y438" s="4"/>
      <c r="Z438" s="3"/>
    </row>
    <row r="439" spans="15:26" x14ac:dyDescent="0.35">
      <c r="O439" s="5"/>
      <c r="Y439" s="4"/>
      <c r="Z439" s="3"/>
    </row>
    <row r="440" spans="15:26" x14ac:dyDescent="0.35">
      <c r="O440" s="5"/>
      <c r="Y440" s="4"/>
      <c r="Z440" s="3"/>
    </row>
    <row r="441" spans="15:26" x14ac:dyDescent="0.35">
      <c r="O441" s="5"/>
      <c r="Y441" s="4"/>
      <c r="Z441" s="3"/>
    </row>
    <row r="442" spans="15:26" x14ac:dyDescent="0.35">
      <c r="O442" s="5"/>
      <c r="Y442" s="4"/>
      <c r="Z442" s="3"/>
    </row>
    <row r="443" spans="15:26" x14ac:dyDescent="0.35">
      <c r="O443" s="5"/>
      <c r="Y443" s="4"/>
      <c r="Z443" s="3"/>
    </row>
    <row r="444" spans="15:26" x14ac:dyDescent="0.35">
      <c r="O444" s="5"/>
      <c r="Y444" s="4"/>
      <c r="Z444" s="3"/>
    </row>
    <row r="445" spans="15:26" x14ac:dyDescent="0.35">
      <c r="O445" s="5"/>
      <c r="Y445" s="4"/>
      <c r="Z445" s="3"/>
    </row>
    <row r="446" spans="15:26" x14ac:dyDescent="0.35">
      <c r="O446" s="5"/>
      <c r="Y446" s="4"/>
      <c r="Z446" s="3"/>
    </row>
    <row r="447" spans="15:26" x14ac:dyDescent="0.35">
      <c r="O447" s="5"/>
      <c r="Y447" s="4"/>
      <c r="Z447" s="3"/>
    </row>
    <row r="448" spans="15:26" x14ac:dyDescent="0.35">
      <c r="O448" s="5"/>
      <c r="Y448" s="4"/>
      <c r="Z448" s="3"/>
    </row>
    <row r="449" spans="15:26" x14ac:dyDescent="0.35">
      <c r="O449" s="5"/>
      <c r="Y449" s="4"/>
      <c r="Z449" s="3"/>
    </row>
    <row r="450" spans="15:26" x14ac:dyDescent="0.35">
      <c r="O450" s="5"/>
      <c r="Y450" s="4"/>
      <c r="Z450" s="3"/>
    </row>
    <row r="451" spans="15:26" x14ac:dyDescent="0.35">
      <c r="O451" s="5"/>
      <c r="Y451" s="4"/>
      <c r="Z451" s="3"/>
    </row>
    <row r="452" spans="15:26" x14ac:dyDescent="0.35">
      <c r="O452" s="5"/>
      <c r="Y452" s="4"/>
      <c r="Z452" s="3"/>
    </row>
    <row r="453" spans="15:26" x14ac:dyDescent="0.35">
      <c r="O453" s="5"/>
      <c r="Y453" s="4"/>
      <c r="Z453" s="3"/>
    </row>
    <row r="454" spans="15:26" x14ac:dyDescent="0.35">
      <c r="O454" s="5"/>
      <c r="Y454" s="4"/>
      <c r="Z454" s="3"/>
    </row>
    <row r="455" spans="15:26" x14ac:dyDescent="0.35">
      <c r="O455" s="5"/>
      <c r="Y455" s="4"/>
      <c r="Z455" s="3"/>
    </row>
    <row r="456" spans="15:26" x14ac:dyDescent="0.35">
      <c r="O456" s="5"/>
      <c r="Y456" s="4"/>
      <c r="Z456" s="3"/>
    </row>
    <row r="457" spans="15:26" x14ac:dyDescent="0.35">
      <c r="O457" s="5"/>
      <c r="Y457" s="4"/>
      <c r="Z457" s="3"/>
    </row>
    <row r="458" spans="15:26" x14ac:dyDescent="0.35">
      <c r="O458" s="5"/>
      <c r="Y458" s="4"/>
      <c r="Z458" s="3"/>
    </row>
    <row r="459" spans="15:26" x14ac:dyDescent="0.35">
      <c r="O459" s="5"/>
      <c r="Y459" s="4"/>
      <c r="Z459" s="3"/>
    </row>
    <row r="460" spans="15:26" x14ac:dyDescent="0.35">
      <c r="O460" s="5"/>
      <c r="Y460" s="4"/>
      <c r="Z460" s="3"/>
    </row>
    <row r="461" spans="15:26" x14ac:dyDescent="0.35">
      <c r="O461" s="5"/>
      <c r="Y461" s="4"/>
      <c r="Z461" s="3"/>
    </row>
    <row r="462" spans="15:26" x14ac:dyDescent="0.35">
      <c r="O462" s="5"/>
      <c r="Y462" s="4"/>
      <c r="Z462" s="3"/>
    </row>
    <row r="463" spans="15:26" x14ac:dyDescent="0.35">
      <c r="O463" s="5"/>
      <c r="Y463" s="4"/>
      <c r="Z463" s="3"/>
    </row>
    <row r="464" spans="15:26" x14ac:dyDescent="0.35">
      <c r="O464" s="5"/>
      <c r="Y464" s="4"/>
      <c r="Z464" s="3"/>
    </row>
    <row r="465" spans="15:26" x14ac:dyDescent="0.35">
      <c r="O465" s="5"/>
      <c r="Y465" s="4"/>
      <c r="Z465" s="3"/>
    </row>
    <row r="466" spans="15:26" x14ac:dyDescent="0.35">
      <c r="O466" s="5"/>
      <c r="Y466" s="4"/>
      <c r="Z466" s="3"/>
    </row>
    <row r="467" spans="15:26" x14ac:dyDescent="0.35">
      <c r="O467" s="5"/>
      <c r="Y467" s="4"/>
      <c r="Z467" s="3"/>
    </row>
    <row r="468" spans="15:26" x14ac:dyDescent="0.35">
      <c r="O468" s="5"/>
      <c r="Y468" s="4"/>
      <c r="Z468" s="3"/>
    </row>
    <row r="469" spans="15:26" x14ac:dyDescent="0.35">
      <c r="O469" s="5"/>
      <c r="Y469" s="4"/>
      <c r="Z469" s="3"/>
    </row>
    <row r="470" spans="15:26" x14ac:dyDescent="0.35">
      <c r="O470" s="5"/>
      <c r="Y470" s="4"/>
      <c r="Z470" s="3"/>
    </row>
    <row r="471" spans="15:26" x14ac:dyDescent="0.35">
      <c r="O471" s="5"/>
      <c r="Y471" s="4"/>
      <c r="Z471" s="3"/>
    </row>
    <row r="472" spans="15:26" x14ac:dyDescent="0.35">
      <c r="O472" s="5"/>
      <c r="Y472" s="4"/>
      <c r="Z472" s="3"/>
    </row>
    <row r="473" spans="15:26" x14ac:dyDescent="0.35">
      <c r="O473" s="5"/>
      <c r="Y473" s="4"/>
      <c r="Z473" s="3"/>
    </row>
    <row r="474" spans="15:26" x14ac:dyDescent="0.35">
      <c r="O474" s="5"/>
      <c r="Y474" s="4"/>
      <c r="Z474" s="3"/>
    </row>
    <row r="475" spans="15:26" x14ac:dyDescent="0.35">
      <c r="O475" s="5"/>
      <c r="Y475" s="4"/>
      <c r="Z475" s="3"/>
    </row>
    <row r="476" spans="15:26" x14ac:dyDescent="0.35">
      <c r="O476" s="5"/>
      <c r="Y476" s="4"/>
      <c r="Z476" s="3"/>
    </row>
    <row r="477" spans="15:26" x14ac:dyDescent="0.35">
      <c r="O477" s="5"/>
      <c r="Y477" s="4"/>
      <c r="Z477" s="3"/>
    </row>
    <row r="478" spans="15:26" x14ac:dyDescent="0.35">
      <c r="O478" s="5"/>
      <c r="Y478" s="4"/>
      <c r="Z478" s="3"/>
    </row>
    <row r="479" spans="15:26" x14ac:dyDescent="0.35">
      <c r="O479" s="5"/>
      <c r="Y479" s="4"/>
      <c r="Z479" s="3"/>
    </row>
    <row r="480" spans="15:26" x14ac:dyDescent="0.35">
      <c r="O480" s="5"/>
      <c r="Y480" s="4"/>
      <c r="Z480" s="3"/>
    </row>
    <row r="481" spans="15:26" x14ac:dyDescent="0.35">
      <c r="O481" s="5"/>
      <c r="Y481" s="4"/>
      <c r="Z481" s="3"/>
    </row>
    <row r="482" spans="15:26" x14ac:dyDescent="0.35">
      <c r="O482" s="5"/>
      <c r="Y482" s="4"/>
      <c r="Z482" s="3"/>
    </row>
    <row r="483" spans="15:26" x14ac:dyDescent="0.35">
      <c r="O483" s="5"/>
      <c r="Y483" s="4"/>
      <c r="Z483" s="3"/>
    </row>
    <row r="484" spans="15:26" x14ac:dyDescent="0.35">
      <c r="O484" s="5"/>
      <c r="Y484" s="4"/>
      <c r="Z484" s="3"/>
    </row>
    <row r="485" spans="15:26" x14ac:dyDescent="0.35">
      <c r="O485" s="5"/>
      <c r="Y485" s="4"/>
      <c r="Z485" s="3"/>
    </row>
    <row r="486" spans="15:26" x14ac:dyDescent="0.35">
      <c r="O486" s="5"/>
      <c r="Y486" s="4"/>
      <c r="Z486" s="3"/>
    </row>
    <row r="487" spans="15:26" x14ac:dyDescent="0.35">
      <c r="O487" s="5"/>
      <c r="Y487" s="4"/>
      <c r="Z487" s="3"/>
    </row>
    <row r="488" spans="15:26" x14ac:dyDescent="0.35">
      <c r="O488" s="5"/>
      <c r="Y488" s="4"/>
      <c r="Z488" s="3"/>
    </row>
    <row r="489" spans="15:26" x14ac:dyDescent="0.35">
      <c r="O489" s="5"/>
      <c r="Y489" s="4"/>
      <c r="Z489" s="3"/>
    </row>
    <row r="490" spans="15:26" x14ac:dyDescent="0.35">
      <c r="O490" s="5"/>
      <c r="Y490" s="4"/>
      <c r="Z490" s="3"/>
    </row>
    <row r="491" spans="15:26" x14ac:dyDescent="0.35">
      <c r="O491" s="5"/>
      <c r="Y491" s="4"/>
      <c r="Z491" s="3"/>
    </row>
    <row r="492" spans="15:26" x14ac:dyDescent="0.35">
      <c r="O492" s="5"/>
      <c r="Y492" s="4"/>
      <c r="Z492" s="3"/>
    </row>
    <row r="493" spans="15:26" x14ac:dyDescent="0.35">
      <c r="O493" s="5"/>
      <c r="Y493" s="4"/>
      <c r="Z493" s="3"/>
    </row>
    <row r="494" spans="15:26" x14ac:dyDescent="0.35">
      <c r="O494" s="5"/>
      <c r="Y494" s="4"/>
      <c r="Z494" s="3"/>
    </row>
    <row r="495" spans="15:26" x14ac:dyDescent="0.35">
      <c r="O495" s="5"/>
      <c r="Y495" s="4"/>
      <c r="Z495" s="3"/>
    </row>
    <row r="496" spans="15:26" x14ac:dyDescent="0.35">
      <c r="O496" s="5"/>
      <c r="Y496" s="4"/>
      <c r="Z496" s="3"/>
    </row>
    <row r="497" spans="15:26" x14ac:dyDescent="0.35">
      <c r="O497" s="5"/>
      <c r="Y497" s="4"/>
      <c r="Z497" s="3"/>
    </row>
    <row r="498" spans="15:26" x14ac:dyDescent="0.35">
      <c r="O498" s="5"/>
      <c r="Y498" s="4"/>
      <c r="Z498" s="3"/>
    </row>
    <row r="499" spans="15:26" x14ac:dyDescent="0.35">
      <c r="O499" s="5"/>
      <c r="Y499" s="4"/>
      <c r="Z499" s="3"/>
    </row>
    <row r="500" spans="15:26" x14ac:dyDescent="0.35">
      <c r="O500" s="5"/>
      <c r="Y500" s="4"/>
      <c r="Z500" s="3"/>
    </row>
    <row r="501" spans="15:26" x14ac:dyDescent="0.35">
      <c r="O501" s="5"/>
      <c r="Y501" s="4"/>
      <c r="Z501" s="3"/>
    </row>
    <row r="502" spans="15:26" x14ac:dyDescent="0.35">
      <c r="O502" s="5"/>
      <c r="Y502" s="4"/>
      <c r="Z502" s="3"/>
    </row>
    <row r="503" spans="15:26" x14ac:dyDescent="0.35">
      <c r="O503" s="5"/>
      <c r="Y503" s="4"/>
      <c r="Z503" s="3"/>
    </row>
    <row r="504" spans="15:26" x14ac:dyDescent="0.35">
      <c r="O504" s="5"/>
      <c r="Y504" s="4"/>
      <c r="Z504" s="3"/>
    </row>
    <row r="505" spans="15:26" x14ac:dyDescent="0.35">
      <c r="O505" s="5"/>
      <c r="Y505" s="4"/>
      <c r="Z505" s="3"/>
    </row>
    <row r="506" spans="15:26" x14ac:dyDescent="0.35">
      <c r="O506" s="5"/>
      <c r="Y506" s="4"/>
      <c r="Z506" s="3"/>
    </row>
    <row r="507" spans="15:26" x14ac:dyDescent="0.35">
      <c r="O507" s="5"/>
      <c r="Y507" s="4"/>
      <c r="Z507" s="3"/>
    </row>
    <row r="508" spans="15:26" x14ac:dyDescent="0.35">
      <c r="O508" s="5"/>
      <c r="Y508" s="4"/>
      <c r="Z508" s="3"/>
    </row>
    <row r="509" spans="15:26" x14ac:dyDescent="0.35">
      <c r="O509" s="5"/>
      <c r="Y509" s="4"/>
      <c r="Z509" s="3"/>
    </row>
    <row r="510" spans="15:26" x14ac:dyDescent="0.35">
      <c r="O510" s="5"/>
      <c r="Y510" s="4"/>
      <c r="Z510" s="3"/>
    </row>
    <row r="511" spans="15:26" x14ac:dyDescent="0.35">
      <c r="O511" s="5"/>
      <c r="Y511" s="4"/>
      <c r="Z511" s="3"/>
    </row>
    <row r="512" spans="15:26" x14ac:dyDescent="0.35">
      <c r="O512" s="5"/>
      <c r="Y512" s="4"/>
      <c r="Z512" s="3"/>
    </row>
    <row r="513" spans="15:26" x14ac:dyDescent="0.35">
      <c r="O513" s="5"/>
      <c r="Y513" s="4"/>
      <c r="Z513" s="3"/>
    </row>
    <row r="514" spans="15:26" x14ac:dyDescent="0.35">
      <c r="O514" s="5"/>
      <c r="Y514" s="4"/>
      <c r="Z514" s="3"/>
    </row>
    <row r="515" spans="15:26" x14ac:dyDescent="0.35">
      <c r="O515" s="5"/>
      <c r="Y515" s="4"/>
      <c r="Z515" s="3"/>
    </row>
    <row r="516" spans="15:26" x14ac:dyDescent="0.35">
      <c r="O516" s="5"/>
      <c r="Y516" s="4"/>
      <c r="Z516" s="3"/>
    </row>
    <row r="517" spans="15:26" x14ac:dyDescent="0.35">
      <c r="O517" s="5"/>
      <c r="Y517" s="4"/>
      <c r="Z517" s="3"/>
    </row>
    <row r="518" spans="15:26" x14ac:dyDescent="0.35">
      <c r="O518" s="5"/>
      <c r="Y518" s="4"/>
      <c r="Z518" s="3"/>
    </row>
    <row r="519" spans="15:26" x14ac:dyDescent="0.35">
      <c r="O519" s="5"/>
      <c r="Y519" s="4"/>
      <c r="Z519" s="3"/>
    </row>
    <row r="520" spans="15:26" x14ac:dyDescent="0.35">
      <c r="O520" s="5"/>
      <c r="Y520" s="4"/>
      <c r="Z520" s="3"/>
    </row>
    <row r="521" spans="15:26" x14ac:dyDescent="0.35">
      <c r="O521" s="5"/>
      <c r="Y521" s="4"/>
      <c r="Z521" s="3"/>
    </row>
    <row r="522" spans="15:26" x14ac:dyDescent="0.35">
      <c r="O522" s="5"/>
      <c r="Y522" s="4"/>
      <c r="Z522" s="3"/>
    </row>
    <row r="523" spans="15:26" x14ac:dyDescent="0.35">
      <c r="O523" s="5"/>
      <c r="Y523" s="4"/>
      <c r="Z523" s="3"/>
    </row>
    <row r="524" spans="15:26" x14ac:dyDescent="0.35">
      <c r="O524" s="5"/>
      <c r="Y524" s="4"/>
      <c r="Z524" s="3"/>
    </row>
    <row r="525" spans="15:26" x14ac:dyDescent="0.35">
      <c r="O525" s="5"/>
      <c r="Y525" s="4"/>
      <c r="Z525" s="3"/>
    </row>
    <row r="526" spans="15:26" x14ac:dyDescent="0.35">
      <c r="O526" s="5"/>
      <c r="Y526" s="4"/>
      <c r="Z526" s="3"/>
    </row>
    <row r="527" spans="15:26" x14ac:dyDescent="0.35">
      <c r="O527" s="5"/>
      <c r="Y527" s="4"/>
      <c r="Z527" s="3"/>
    </row>
    <row r="528" spans="15:26" x14ac:dyDescent="0.35">
      <c r="O528" s="5"/>
      <c r="Y528" s="4"/>
      <c r="Z528" s="3"/>
    </row>
    <row r="529" spans="15:26" x14ac:dyDescent="0.35">
      <c r="O529" s="5"/>
      <c r="Y529" s="4"/>
      <c r="Z529" s="3"/>
    </row>
    <row r="530" spans="15:26" x14ac:dyDescent="0.35">
      <c r="O530" s="5"/>
      <c r="Y530" s="4"/>
      <c r="Z530" s="3"/>
    </row>
    <row r="531" spans="15:26" x14ac:dyDescent="0.35">
      <c r="O531" s="5"/>
      <c r="Y531" s="4"/>
      <c r="Z531" s="3"/>
    </row>
    <row r="532" spans="15:26" x14ac:dyDescent="0.35">
      <c r="O532" s="5"/>
      <c r="Y532" s="4"/>
      <c r="Z532" s="3"/>
    </row>
    <row r="533" spans="15:26" x14ac:dyDescent="0.35">
      <c r="O533" s="5"/>
      <c r="Y533" s="4"/>
      <c r="Z533" s="3"/>
    </row>
    <row r="534" spans="15:26" x14ac:dyDescent="0.35">
      <c r="O534" s="5"/>
      <c r="Y534" s="4"/>
      <c r="Z534" s="3"/>
    </row>
    <row r="535" spans="15:26" x14ac:dyDescent="0.35">
      <c r="O535" s="5"/>
      <c r="Y535" s="4"/>
      <c r="Z535" s="3"/>
    </row>
    <row r="536" spans="15:26" x14ac:dyDescent="0.35">
      <c r="O536" s="5"/>
      <c r="Y536" s="4"/>
      <c r="Z536" s="3"/>
    </row>
    <row r="537" spans="15:26" x14ac:dyDescent="0.35">
      <c r="O537" s="5"/>
      <c r="Y537" s="4"/>
      <c r="Z537" s="3"/>
    </row>
    <row r="538" spans="15:26" x14ac:dyDescent="0.35">
      <c r="O538" s="5"/>
      <c r="Y538" s="4"/>
      <c r="Z538" s="3"/>
    </row>
    <row r="539" spans="15:26" x14ac:dyDescent="0.35">
      <c r="O539" s="5"/>
      <c r="Y539" s="4"/>
      <c r="Z539" s="3"/>
    </row>
    <row r="540" spans="15:26" x14ac:dyDescent="0.35">
      <c r="O540" s="5"/>
      <c r="Y540" s="4"/>
      <c r="Z540" s="3"/>
    </row>
    <row r="541" spans="15:26" x14ac:dyDescent="0.35">
      <c r="O541" s="5"/>
      <c r="Y541" s="4"/>
      <c r="Z541" s="3"/>
    </row>
    <row r="542" spans="15:26" x14ac:dyDescent="0.35">
      <c r="O542" s="5"/>
      <c r="Y542" s="4"/>
      <c r="Z542" s="3"/>
    </row>
    <row r="543" spans="15:26" x14ac:dyDescent="0.35">
      <c r="O543" s="5"/>
      <c r="Y543" s="4"/>
      <c r="Z543" s="3"/>
    </row>
    <row r="544" spans="15:26" x14ac:dyDescent="0.35">
      <c r="O544" s="5"/>
      <c r="Y544" s="4"/>
      <c r="Z544" s="3"/>
    </row>
    <row r="545" spans="15:26" x14ac:dyDescent="0.35">
      <c r="O545" s="5"/>
      <c r="Y545" s="4"/>
      <c r="Z545" s="3"/>
    </row>
    <row r="546" spans="15:26" x14ac:dyDescent="0.35">
      <c r="O546" s="5"/>
      <c r="Y546" s="4"/>
      <c r="Z546" s="3"/>
    </row>
    <row r="547" spans="15:26" x14ac:dyDescent="0.35">
      <c r="O547" s="5"/>
      <c r="Y547" s="4"/>
      <c r="Z547" s="3"/>
    </row>
    <row r="548" spans="15:26" x14ac:dyDescent="0.35">
      <c r="O548" s="5"/>
      <c r="Y548" s="4"/>
      <c r="Z548" s="3"/>
    </row>
    <row r="549" spans="15:26" x14ac:dyDescent="0.35">
      <c r="O549" s="5"/>
      <c r="Y549" s="4"/>
      <c r="Z549" s="3"/>
    </row>
    <row r="550" spans="15:26" x14ac:dyDescent="0.35">
      <c r="O550" s="5"/>
      <c r="Y550" s="4"/>
      <c r="Z550" s="3"/>
    </row>
    <row r="551" spans="15:26" x14ac:dyDescent="0.35">
      <c r="O551" s="5"/>
      <c r="Y551" s="4"/>
      <c r="Z551" s="3"/>
    </row>
    <row r="552" spans="15:26" x14ac:dyDescent="0.35">
      <c r="O552" s="5"/>
      <c r="Y552" s="4"/>
      <c r="Z552" s="3"/>
    </row>
    <row r="553" spans="15:26" x14ac:dyDescent="0.35">
      <c r="O553" s="5"/>
      <c r="Y553" s="4"/>
      <c r="Z553" s="3"/>
    </row>
    <row r="554" spans="15:26" x14ac:dyDescent="0.35">
      <c r="O554" s="5"/>
      <c r="Y554" s="4"/>
      <c r="Z554" s="3"/>
    </row>
    <row r="555" spans="15:26" x14ac:dyDescent="0.35">
      <c r="O555" s="5"/>
      <c r="Y555" s="4"/>
      <c r="Z555" s="3"/>
    </row>
    <row r="556" spans="15:26" x14ac:dyDescent="0.35">
      <c r="O556" s="5"/>
      <c r="Y556" s="4"/>
      <c r="Z556" s="3"/>
    </row>
    <row r="557" spans="15:26" x14ac:dyDescent="0.35">
      <c r="O557" s="5"/>
      <c r="Y557" s="4"/>
      <c r="Z557" s="3"/>
    </row>
    <row r="558" spans="15:26" x14ac:dyDescent="0.35">
      <c r="O558" s="5"/>
      <c r="Y558" s="4"/>
      <c r="Z558" s="3"/>
    </row>
    <row r="559" spans="15:26" x14ac:dyDescent="0.35">
      <c r="O559" s="5"/>
      <c r="Y559" s="4"/>
      <c r="Z559" s="3"/>
    </row>
    <row r="560" spans="15:26" x14ac:dyDescent="0.35">
      <c r="O560" s="5"/>
      <c r="Y560" s="4"/>
      <c r="Z560" s="3"/>
    </row>
    <row r="561" spans="15:26" x14ac:dyDescent="0.35">
      <c r="O561" s="5"/>
      <c r="Y561" s="4"/>
      <c r="Z561" s="3"/>
    </row>
    <row r="562" spans="15:26" x14ac:dyDescent="0.35">
      <c r="O562" s="5"/>
      <c r="Y562" s="4"/>
      <c r="Z562" s="3"/>
    </row>
    <row r="563" spans="15:26" x14ac:dyDescent="0.35">
      <c r="O563" s="5"/>
      <c r="Y563" s="4"/>
      <c r="Z563" s="3"/>
    </row>
    <row r="564" spans="15:26" x14ac:dyDescent="0.35">
      <c r="O564" s="5"/>
      <c r="Y564" s="4"/>
      <c r="Z564" s="3"/>
    </row>
    <row r="565" spans="15:26" x14ac:dyDescent="0.35">
      <c r="O565" s="5"/>
      <c r="Y565" s="4"/>
      <c r="Z565" s="3"/>
    </row>
    <row r="566" spans="15:26" x14ac:dyDescent="0.35">
      <c r="O566" s="5"/>
      <c r="Y566" s="4"/>
      <c r="Z566" s="3"/>
    </row>
    <row r="567" spans="15:26" x14ac:dyDescent="0.35">
      <c r="O567" s="5"/>
      <c r="Y567" s="4"/>
      <c r="Z567" s="3"/>
    </row>
    <row r="568" spans="15:26" x14ac:dyDescent="0.35">
      <c r="O568" s="5"/>
      <c r="Y568" s="4"/>
      <c r="Z568" s="3"/>
    </row>
    <row r="569" spans="15:26" x14ac:dyDescent="0.35">
      <c r="O569" s="5"/>
      <c r="Y569" s="4"/>
      <c r="Z569" s="3"/>
    </row>
    <row r="570" spans="15:26" x14ac:dyDescent="0.35">
      <c r="O570" s="5"/>
      <c r="Y570" s="4"/>
      <c r="Z570" s="3"/>
    </row>
    <row r="571" spans="15:26" x14ac:dyDescent="0.35">
      <c r="O571" s="5"/>
      <c r="Y571" s="4"/>
      <c r="Z571" s="3"/>
    </row>
    <row r="572" spans="15:26" x14ac:dyDescent="0.35">
      <c r="O572" s="5"/>
      <c r="Y572" s="4"/>
      <c r="Z572" s="3"/>
    </row>
    <row r="573" spans="15:26" x14ac:dyDescent="0.35">
      <c r="O573" s="5"/>
      <c r="Y573" s="4"/>
      <c r="Z573" s="3"/>
    </row>
    <row r="574" spans="15:26" x14ac:dyDescent="0.35">
      <c r="O574" s="5"/>
      <c r="Y574" s="4"/>
      <c r="Z574" s="3"/>
    </row>
    <row r="575" spans="15:26" x14ac:dyDescent="0.35">
      <c r="O575" s="5"/>
      <c r="Y575" s="4"/>
      <c r="Z575" s="3"/>
    </row>
    <row r="576" spans="15:26" x14ac:dyDescent="0.35">
      <c r="O576" s="5"/>
      <c r="Y576" s="4"/>
      <c r="Z576" s="3"/>
    </row>
    <row r="577" spans="15:26" x14ac:dyDescent="0.35">
      <c r="O577" s="5"/>
      <c r="Y577" s="4"/>
      <c r="Z577" s="3"/>
    </row>
    <row r="578" spans="15:26" x14ac:dyDescent="0.35">
      <c r="O578" s="5"/>
      <c r="Y578" s="4"/>
      <c r="Z578" s="3"/>
    </row>
    <row r="579" spans="15:26" x14ac:dyDescent="0.35">
      <c r="O579" s="5"/>
      <c r="Y579" s="4"/>
      <c r="Z579" s="3"/>
    </row>
    <row r="580" spans="15:26" x14ac:dyDescent="0.35">
      <c r="O580" s="5"/>
      <c r="Y580" s="4"/>
      <c r="Z580" s="3"/>
    </row>
    <row r="581" spans="15:26" x14ac:dyDescent="0.35">
      <c r="O581" s="5"/>
      <c r="Y581" s="4"/>
      <c r="Z581" s="3"/>
    </row>
    <row r="582" spans="15:26" x14ac:dyDescent="0.35">
      <c r="O582" s="5"/>
      <c r="Y582" s="4"/>
      <c r="Z582" s="3"/>
    </row>
    <row r="583" spans="15:26" x14ac:dyDescent="0.35">
      <c r="O583" s="5"/>
      <c r="Y583" s="4"/>
      <c r="Z583" s="3"/>
    </row>
    <row r="584" spans="15:26" x14ac:dyDescent="0.35">
      <c r="O584" s="5"/>
      <c r="Y584" s="4"/>
      <c r="Z584" s="3"/>
    </row>
    <row r="585" spans="15:26" x14ac:dyDescent="0.35">
      <c r="O585" s="5"/>
      <c r="Y585" s="4"/>
      <c r="Z585" s="3"/>
    </row>
    <row r="586" spans="15:26" x14ac:dyDescent="0.35">
      <c r="O586" s="5"/>
      <c r="Y586" s="4"/>
      <c r="Z586" s="3"/>
    </row>
    <row r="587" spans="15:26" x14ac:dyDescent="0.35">
      <c r="O587" s="5"/>
      <c r="Y587" s="4"/>
      <c r="Z587" s="3"/>
    </row>
    <row r="588" spans="15:26" x14ac:dyDescent="0.35">
      <c r="O588" s="5"/>
      <c r="Y588" s="4"/>
      <c r="Z588" s="3"/>
    </row>
    <row r="589" spans="15:26" x14ac:dyDescent="0.35">
      <c r="O589" s="5"/>
      <c r="Y589" s="4"/>
      <c r="Z589" s="3"/>
    </row>
    <row r="590" spans="15:26" x14ac:dyDescent="0.35">
      <c r="O590" s="5"/>
      <c r="Y590" s="4"/>
      <c r="Z590" s="3"/>
    </row>
    <row r="591" spans="15:26" x14ac:dyDescent="0.35">
      <c r="O591" s="5"/>
      <c r="Y591" s="4"/>
      <c r="Z591" s="3"/>
    </row>
    <row r="592" spans="15:26" x14ac:dyDescent="0.35">
      <c r="O592" s="5"/>
      <c r="Y592" s="4"/>
      <c r="Z592" s="3"/>
    </row>
    <row r="593" spans="15:26" x14ac:dyDescent="0.35">
      <c r="O593" s="5"/>
      <c r="Y593" s="4"/>
      <c r="Z593" s="3"/>
    </row>
    <row r="594" spans="15:26" x14ac:dyDescent="0.35">
      <c r="O594" s="5"/>
      <c r="Y594" s="4"/>
      <c r="Z594" s="3"/>
    </row>
    <row r="595" spans="15:26" x14ac:dyDescent="0.35">
      <c r="O595" s="5"/>
      <c r="Y595" s="4"/>
      <c r="Z595" s="3"/>
    </row>
    <row r="596" spans="15:26" x14ac:dyDescent="0.35">
      <c r="O596" s="5"/>
      <c r="Y596" s="4"/>
      <c r="Z596" s="3"/>
    </row>
    <row r="597" spans="15:26" x14ac:dyDescent="0.35">
      <c r="O597" s="5"/>
      <c r="Y597" s="4"/>
      <c r="Z597" s="3"/>
    </row>
    <row r="598" spans="15:26" x14ac:dyDescent="0.35">
      <c r="O598" s="5"/>
      <c r="Y598" s="4"/>
      <c r="Z598" s="3"/>
    </row>
    <row r="599" spans="15:26" x14ac:dyDescent="0.35">
      <c r="O599" s="5"/>
      <c r="Y599" s="4"/>
      <c r="Z599" s="3"/>
    </row>
    <row r="600" spans="15:26" x14ac:dyDescent="0.35">
      <c r="O600" s="5"/>
      <c r="Y600" s="4"/>
      <c r="Z600" s="3"/>
    </row>
    <row r="601" spans="15:26" x14ac:dyDescent="0.35">
      <c r="O601" s="5"/>
      <c r="Y601" s="4"/>
      <c r="Z601" s="3"/>
    </row>
    <row r="602" spans="15:26" x14ac:dyDescent="0.35">
      <c r="O602" s="5"/>
      <c r="Y602" s="4"/>
      <c r="Z602" s="3"/>
    </row>
    <row r="603" spans="15:26" x14ac:dyDescent="0.35">
      <c r="O603" s="5"/>
      <c r="Y603" s="4"/>
      <c r="Z603" s="3"/>
    </row>
    <row r="604" spans="15:26" x14ac:dyDescent="0.35">
      <c r="O604" s="5"/>
      <c r="Y604" s="4"/>
      <c r="Z604" s="3"/>
    </row>
    <row r="605" spans="15:26" x14ac:dyDescent="0.35">
      <c r="O605" s="5"/>
      <c r="Y605" s="4"/>
      <c r="Z605" s="3"/>
    </row>
    <row r="606" spans="15:26" x14ac:dyDescent="0.35">
      <c r="O606" s="5"/>
      <c r="Y606" s="4"/>
      <c r="Z606" s="3"/>
    </row>
    <row r="607" spans="15:26" x14ac:dyDescent="0.35">
      <c r="O607" s="5"/>
      <c r="Y607" s="4"/>
      <c r="Z607" s="3"/>
    </row>
    <row r="608" spans="15:26" x14ac:dyDescent="0.35">
      <c r="O608" s="5"/>
      <c r="Y608" s="4"/>
      <c r="Z608" s="3"/>
    </row>
    <row r="609" spans="15:26" x14ac:dyDescent="0.35">
      <c r="O609" s="5"/>
      <c r="Y609" s="4"/>
      <c r="Z609" s="3"/>
    </row>
    <row r="610" spans="15:26" x14ac:dyDescent="0.35">
      <c r="O610" s="5"/>
      <c r="Y610" s="4"/>
      <c r="Z610" s="3"/>
    </row>
    <row r="611" spans="15:26" x14ac:dyDescent="0.35">
      <c r="O611" s="5"/>
      <c r="Y611" s="4"/>
      <c r="Z611" s="3"/>
    </row>
    <row r="612" spans="15:26" x14ac:dyDescent="0.35">
      <c r="O612" s="5"/>
      <c r="Y612" s="4"/>
      <c r="Z612" s="3"/>
    </row>
    <row r="613" spans="15:26" x14ac:dyDescent="0.35">
      <c r="O613" s="5"/>
      <c r="Y613" s="4"/>
      <c r="Z613" s="3"/>
    </row>
    <row r="614" spans="15:26" x14ac:dyDescent="0.35">
      <c r="O614" s="5"/>
      <c r="Y614" s="4"/>
      <c r="Z614" s="3"/>
    </row>
    <row r="615" spans="15:26" x14ac:dyDescent="0.35">
      <c r="O615" s="5"/>
      <c r="Y615" s="4"/>
      <c r="Z615" s="3"/>
    </row>
    <row r="616" spans="15:26" x14ac:dyDescent="0.35">
      <c r="O616" s="5"/>
      <c r="Y616" s="4"/>
      <c r="Z616" s="3"/>
    </row>
    <row r="617" spans="15:26" x14ac:dyDescent="0.35">
      <c r="O617" s="5"/>
      <c r="Y617" s="4"/>
      <c r="Z617" s="3"/>
    </row>
    <row r="618" spans="15:26" x14ac:dyDescent="0.35">
      <c r="O618" s="5"/>
      <c r="Y618" s="4"/>
      <c r="Z618" s="3"/>
    </row>
    <row r="619" spans="15:26" x14ac:dyDescent="0.35">
      <c r="O619" s="5"/>
      <c r="Y619" s="4"/>
      <c r="Z619" s="3"/>
    </row>
    <row r="620" spans="15:26" x14ac:dyDescent="0.35">
      <c r="O620" s="5"/>
      <c r="Y620" s="4"/>
      <c r="Z620" s="3"/>
    </row>
    <row r="621" spans="15:26" x14ac:dyDescent="0.35">
      <c r="O621" s="5"/>
      <c r="Y621" s="4"/>
      <c r="Z621" s="3"/>
    </row>
    <row r="622" spans="15:26" x14ac:dyDescent="0.35">
      <c r="O622" s="5"/>
      <c r="Y622" s="4"/>
      <c r="Z622" s="3"/>
    </row>
    <row r="623" spans="15:26" x14ac:dyDescent="0.35">
      <c r="O623" s="5"/>
      <c r="Y623" s="4"/>
      <c r="Z623" s="3"/>
    </row>
    <row r="624" spans="15:26" x14ac:dyDescent="0.35">
      <c r="O624" s="5"/>
      <c r="Y624" s="4"/>
      <c r="Z624" s="3"/>
    </row>
    <row r="625" spans="15:26" x14ac:dyDescent="0.35">
      <c r="O625" s="5"/>
      <c r="Y625" s="4"/>
      <c r="Z625" s="3"/>
    </row>
    <row r="626" spans="15:26" x14ac:dyDescent="0.35">
      <c r="O626" s="5"/>
      <c r="Y626" s="4"/>
      <c r="Z626" s="3"/>
    </row>
    <row r="627" spans="15:26" x14ac:dyDescent="0.35">
      <c r="O627" s="5"/>
      <c r="Y627" s="4"/>
      <c r="Z627" s="3"/>
    </row>
    <row r="628" spans="15:26" x14ac:dyDescent="0.35">
      <c r="O628" s="5"/>
      <c r="Y628" s="4"/>
      <c r="Z628" s="3"/>
    </row>
    <row r="629" spans="15:26" x14ac:dyDescent="0.35">
      <c r="O629" s="5"/>
      <c r="Y629" s="4"/>
      <c r="Z629" s="3"/>
    </row>
    <row r="630" spans="15:26" x14ac:dyDescent="0.35">
      <c r="O630" s="5"/>
      <c r="Y630" s="4"/>
      <c r="Z630" s="3"/>
    </row>
    <row r="631" spans="15:26" x14ac:dyDescent="0.35">
      <c r="O631" s="5"/>
      <c r="Y631" s="4"/>
      <c r="Z631" s="3"/>
    </row>
    <row r="632" spans="15:26" x14ac:dyDescent="0.35">
      <c r="O632" s="5"/>
      <c r="Y632" s="4"/>
      <c r="Z632" s="3"/>
    </row>
    <row r="633" spans="15:26" x14ac:dyDescent="0.35">
      <c r="O633" s="5"/>
      <c r="Y633" s="4"/>
      <c r="Z633" s="3"/>
    </row>
    <row r="634" spans="15:26" x14ac:dyDescent="0.35">
      <c r="O634" s="5"/>
      <c r="Y634" s="4"/>
      <c r="Z634" s="3"/>
    </row>
    <row r="635" spans="15:26" x14ac:dyDescent="0.35">
      <c r="O635" s="5"/>
      <c r="Y635" s="4"/>
      <c r="Z635" s="3"/>
    </row>
    <row r="636" spans="15:26" x14ac:dyDescent="0.35">
      <c r="O636" s="5"/>
      <c r="Y636" s="4"/>
      <c r="Z636" s="3"/>
    </row>
    <row r="637" spans="15:26" x14ac:dyDescent="0.35">
      <c r="O637" s="5"/>
      <c r="Y637" s="4"/>
      <c r="Z637" s="3"/>
    </row>
    <row r="638" spans="15:26" x14ac:dyDescent="0.35">
      <c r="O638" s="5"/>
      <c r="Y638" s="4"/>
      <c r="Z638" s="3"/>
    </row>
    <row r="639" spans="15:26" x14ac:dyDescent="0.35">
      <c r="O639" s="5"/>
      <c r="Y639" s="4"/>
      <c r="Z639" s="3"/>
    </row>
    <row r="640" spans="15:26" x14ac:dyDescent="0.35">
      <c r="O640" s="5"/>
      <c r="Y640" s="4"/>
      <c r="Z640" s="3"/>
    </row>
    <row r="641" spans="15:26" x14ac:dyDescent="0.35">
      <c r="O641" s="5"/>
      <c r="Y641" s="4"/>
      <c r="Z641" s="3"/>
    </row>
    <row r="642" spans="15:26" x14ac:dyDescent="0.35">
      <c r="O642" s="5"/>
      <c r="Y642" s="4"/>
      <c r="Z642" s="3"/>
    </row>
    <row r="643" spans="15:26" x14ac:dyDescent="0.35">
      <c r="O643" s="5"/>
      <c r="Y643" s="4"/>
      <c r="Z643" s="3"/>
    </row>
    <row r="644" spans="15:26" x14ac:dyDescent="0.35">
      <c r="O644" s="5"/>
      <c r="Y644" s="4"/>
      <c r="Z644" s="3"/>
    </row>
    <row r="645" spans="15:26" x14ac:dyDescent="0.35">
      <c r="O645" s="5"/>
      <c r="Y645" s="4"/>
      <c r="Z645" s="3"/>
    </row>
    <row r="646" spans="15:26" x14ac:dyDescent="0.35">
      <c r="O646" s="5"/>
      <c r="Y646" s="4"/>
      <c r="Z646" s="3"/>
    </row>
    <row r="647" spans="15:26" x14ac:dyDescent="0.35">
      <c r="O647" s="5"/>
      <c r="Y647" s="4"/>
      <c r="Z647" s="3"/>
    </row>
    <row r="648" spans="15:26" x14ac:dyDescent="0.35">
      <c r="O648" s="5"/>
      <c r="Y648" s="4"/>
      <c r="Z648" s="3"/>
    </row>
    <row r="649" spans="15:26" x14ac:dyDescent="0.35">
      <c r="O649" s="5"/>
      <c r="Y649" s="4"/>
      <c r="Z649" s="3"/>
    </row>
    <row r="650" spans="15:26" x14ac:dyDescent="0.35">
      <c r="O650" s="5"/>
      <c r="Y650" s="4"/>
      <c r="Z650" s="3"/>
    </row>
    <row r="651" spans="15:26" x14ac:dyDescent="0.35">
      <c r="O651" s="5"/>
      <c r="Y651" s="4"/>
      <c r="Z651" s="3"/>
    </row>
    <row r="652" spans="15:26" x14ac:dyDescent="0.35">
      <c r="O652" s="5"/>
      <c r="Y652" s="4"/>
      <c r="Z652" s="3"/>
    </row>
    <row r="653" spans="15:26" x14ac:dyDescent="0.35">
      <c r="O653" s="5"/>
      <c r="Y653" s="4"/>
      <c r="Z653" s="3"/>
    </row>
    <row r="654" spans="15:26" x14ac:dyDescent="0.35">
      <c r="O654" s="5"/>
      <c r="Y654" s="4"/>
      <c r="Z654" s="3"/>
    </row>
    <row r="655" spans="15:26" x14ac:dyDescent="0.35">
      <c r="O655" s="5"/>
      <c r="Y655" s="4"/>
      <c r="Z655" s="3"/>
    </row>
    <row r="656" spans="15:26" x14ac:dyDescent="0.35">
      <c r="O656" s="5"/>
      <c r="Y656" s="4"/>
      <c r="Z656" s="3"/>
    </row>
    <row r="657" spans="15:26" x14ac:dyDescent="0.35">
      <c r="O657" s="5"/>
      <c r="Y657" s="4"/>
      <c r="Z657" s="3"/>
    </row>
    <row r="658" spans="15:26" x14ac:dyDescent="0.35">
      <c r="O658" s="5"/>
      <c r="Y658" s="4"/>
      <c r="Z658" s="3"/>
    </row>
    <row r="659" spans="15:26" x14ac:dyDescent="0.35">
      <c r="O659" s="5"/>
      <c r="Y659" s="4"/>
      <c r="Z659" s="3"/>
    </row>
    <row r="660" spans="15:26" x14ac:dyDescent="0.35">
      <c r="O660" s="5"/>
      <c r="Y660" s="4"/>
      <c r="Z660" s="3"/>
    </row>
    <row r="661" spans="15:26" x14ac:dyDescent="0.35">
      <c r="O661" s="5"/>
      <c r="Y661" s="4"/>
      <c r="Z661" s="3"/>
    </row>
    <row r="662" spans="15:26" x14ac:dyDescent="0.35">
      <c r="O662" s="5"/>
      <c r="Y662" s="4"/>
      <c r="Z662" s="3"/>
    </row>
    <row r="663" spans="15:26" x14ac:dyDescent="0.35">
      <c r="O663" s="5"/>
      <c r="Y663" s="4"/>
      <c r="Z663" s="3"/>
    </row>
    <row r="664" spans="15:26" x14ac:dyDescent="0.35">
      <c r="O664" s="5"/>
      <c r="Y664" s="4"/>
      <c r="Z664" s="3"/>
    </row>
    <row r="665" spans="15:26" x14ac:dyDescent="0.35">
      <c r="O665" s="5"/>
      <c r="Y665" s="4"/>
      <c r="Z665" s="3"/>
    </row>
    <row r="666" spans="15:26" x14ac:dyDescent="0.35">
      <c r="O666" s="5"/>
      <c r="Y666" s="4"/>
      <c r="Z666" s="3"/>
    </row>
    <row r="667" spans="15:26" x14ac:dyDescent="0.35">
      <c r="O667" s="5"/>
      <c r="Y667" s="4"/>
      <c r="Z667" s="3"/>
    </row>
    <row r="668" spans="15:26" x14ac:dyDescent="0.35">
      <c r="O668" s="5"/>
      <c r="Y668" s="4"/>
      <c r="Z668" s="3"/>
    </row>
    <row r="669" spans="15:26" x14ac:dyDescent="0.35">
      <c r="O669" s="5"/>
      <c r="Y669" s="4"/>
      <c r="Z669" s="3"/>
    </row>
    <row r="670" spans="15:26" x14ac:dyDescent="0.35">
      <c r="O670" s="5"/>
      <c r="Y670" s="4"/>
      <c r="Z670" s="3"/>
    </row>
    <row r="671" spans="15:26" x14ac:dyDescent="0.35">
      <c r="O671" s="5"/>
      <c r="Y671" s="4"/>
      <c r="Z671" s="3"/>
    </row>
    <row r="672" spans="15:26" x14ac:dyDescent="0.35">
      <c r="O672" s="5"/>
      <c r="Y672" s="4"/>
      <c r="Z672" s="3"/>
    </row>
    <row r="673" spans="15:26" x14ac:dyDescent="0.35">
      <c r="O673" s="5"/>
      <c r="Y673" s="4"/>
      <c r="Z673" s="3"/>
    </row>
    <row r="674" spans="15:26" x14ac:dyDescent="0.35">
      <c r="O674" s="5"/>
      <c r="Y674" s="4"/>
      <c r="Z674" s="3"/>
    </row>
    <row r="675" spans="15:26" x14ac:dyDescent="0.35">
      <c r="O675" s="5"/>
      <c r="Y675" s="4"/>
      <c r="Z675" s="3"/>
    </row>
    <row r="676" spans="15:26" x14ac:dyDescent="0.35">
      <c r="O676" s="5"/>
      <c r="Y676" s="4"/>
      <c r="Z676" s="3"/>
    </row>
  </sheetData>
  <mergeCells count="2">
    <mergeCell ref="E79:F79"/>
    <mergeCell ref="C79:D79"/>
  </mergeCells>
  <conditionalFormatting sqref="J81:J105">
    <cfRule type="cellIs" dxfId="57" priority="4" operator="equal">
      <formula>TRUE</formula>
    </cfRule>
  </conditionalFormatting>
  <conditionalFormatting sqref="K81:K105">
    <cfRule type="cellIs" dxfId="56" priority="3" operator="equal">
      <formula>TRUE</formula>
    </cfRule>
  </conditionalFormatting>
  <conditionalFormatting sqref="M81:M112 N106:N111">
    <cfRule type="cellIs" dxfId="55" priority="2" operator="equal">
      <formula>TRUE</formula>
    </cfRule>
  </conditionalFormatting>
  <conditionalFormatting sqref="N112 N81:N105">
    <cfRule type="cellIs" dxfId="54" priority="1" operator="equal">
      <formula>TRUE</formula>
    </cfRule>
  </conditionalFormatting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E476"/>
  <sheetViews>
    <sheetView zoomScaleNormal="100" workbookViewId="0">
      <selection activeCell="E462" sqref="E462"/>
    </sheetView>
  </sheetViews>
  <sheetFormatPr defaultColWidth="25.81640625" defaultRowHeight="14.5" x14ac:dyDescent="0.35"/>
  <cols>
    <col min="1" max="1" width="6.81640625" bestFit="1" customWidth="1"/>
    <col min="2" max="2" width="17.6328125" bestFit="1" customWidth="1"/>
    <col min="3" max="4" width="16.36328125" bestFit="1" customWidth="1"/>
    <col min="5" max="5" width="11.81640625" customWidth="1"/>
    <col min="6" max="21" width="16.453125" customWidth="1"/>
    <col min="22" max="22" width="11.453125" customWidth="1"/>
  </cols>
  <sheetData>
    <row r="1" spans="1:5" x14ac:dyDescent="0.35">
      <c r="A1" t="s">
        <v>11</v>
      </c>
      <c r="B1" t="s">
        <v>10</v>
      </c>
      <c r="C1" t="s">
        <v>27</v>
      </c>
      <c r="D1" t="s">
        <v>177</v>
      </c>
      <c r="E1" t="s">
        <v>33</v>
      </c>
    </row>
    <row r="2" spans="1:5" x14ac:dyDescent="0.35">
      <c r="A2" s="176">
        <v>2023</v>
      </c>
      <c r="B2" t="s">
        <v>0</v>
      </c>
      <c r="C2" s="176" t="s">
        <v>29</v>
      </c>
      <c r="D2" s="176" t="s">
        <v>5</v>
      </c>
      <c r="E2">
        <v>28500725.730968948</v>
      </c>
    </row>
    <row r="3" spans="1:5" x14ac:dyDescent="0.35">
      <c r="A3" s="176">
        <v>2023</v>
      </c>
      <c r="B3" t="s">
        <v>0</v>
      </c>
      <c r="C3" s="176" t="s">
        <v>31</v>
      </c>
      <c r="D3" s="176" t="s">
        <v>19</v>
      </c>
      <c r="E3">
        <v>7733100.1674639415</v>
      </c>
    </row>
    <row r="4" spans="1:5" x14ac:dyDescent="0.35">
      <c r="A4" s="176">
        <v>2023</v>
      </c>
      <c r="B4" t="s">
        <v>0</v>
      </c>
      <c r="C4" s="176" t="s">
        <v>28</v>
      </c>
      <c r="D4" s="176" t="s">
        <v>24</v>
      </c>
      <c r="E4">
        <v>11796803.130874984</v>
      </c>
    </row>
    <row r="5" spans="1:5" x14ac:dyDescent="0.35">
      <c r="A5" s="176">
        <v>2023</v>
      </c>
      <c r="B5" t="s">
        <v>0</v>
      </c>
      <c r="C5" s="176" t="s">
        <v>31</v>
      </c>
      <c r="D5" s="176" t="s">
        <v>20</v>
      </c>
      <c r="E5">
        <v>19978891.136696406</v>
      </c>
    </row>
    <row r="6" spans="1:5" x14ac:dyDescent="0.35">
      <c r="A6" s="176">
        <v>2023</v>
      </c>
      <c r="B6" t="s">
        <v>0</v>
      </c>
      <c r="C6" s="176" t="s">
        <v>30</v>
      </c>
      <c r="D6" s="176" t="s">
        <v>8</v>
      </c>
      <c r="E6">
        <v>9841184.3349383976</v>
      </c>
    </row>
    <row r="7" spans="1:5" x14ac:dyDescent="0.35">
      <c r="A7" s="176">
        <v>2023</v>
      </c>
      <c r="B7" t="s">
        <v>0</v>
      </c>
      <c r="C7" s="176" t="s">
        <v>31</v>
      </c>
      <c r="D7" s="176" t="s">
        <v>18</v>
      </c>
      <c r="E7">
        <v>17651044.646753591</v>
      </c>
    </row>
    <row r="8" spans="1:5" x14ac:dyDescent="0.35">
      <c r="A8" s="176">
        <v>2023</v>
      </c>
      <c r="B8" t="s">
        <v>0</v>
      </c>
      <c r="C8" s="176" t="s">
        <v>30</v>
      </c>
      <c r="D8" s="176" t="s">
        <v>3</v>
      </c>
      <c r="E8">
        <v>2662500.3871124187</v>
      </c>
    </row>
    <row r="9" spans="1:5" x14ac:dyDescent="0.35">
      <c r="A9" s="176">
        <v>2023</v>
      </c>
      <c r="B9" t="s">
        <v>0</v>
      </c>
      <c r="C9" s="176" t="s">
        <v>32</v>
      </c>
      <c r="D9" s="176" t="s">
        <v>26</v>
      </c>
      <c r="E9">
        <v>2155002.8627530551</v>
      </c>
    </row>
    <row r="10" spans="1:5" x14ac:dyDescent="0.35">
      <c r="A10" s="176">
        <v>2023</v>
      </c>
      <c r="B10" t="s">
        <v>0</v>
      </c>
      <c r="C10" s="176" t="s">
        <v>30</v>
      </c>
      <c r="D10" s="176" t="s">
        <v>4</v>
      </c>
      <c r="E10">
        <v>16377480.3093553</v>
      </c>
    </row>
    <row r="11" spans="1:5" x14ac:dyDescent="0.35">
      <c r="A11" s="176">
        <v>2023</v>
      </c>
      <c r="B11" t="s">
        <v>0</v>
      </c>
      <c r="C11" s="176" t="s">
        <v>28</v>
      </c>
      <c r="D11" s="176" t="s">
        <v>23</v>
      </c>
      <c r="E11">
        <v>5936209.0047621829</v>
      </c>
    </row>
    <row r="12" spans="1:5" x14ac:dyDescent="0.35">
      <c r="A12" s="176">
        <v>2023</v>
      </c>
      <c r="B12" t="s">
        <v>0</v>
      </c>
      <c r="C12" s="176" t="s">
        <v>30</v>
      </c>
      <c r="D12" s="176" t="s">
        <v>13</v>
      </c>
      <c r="E12">
        <v>8245268.9992669486</v>
      </c>
    </row>
    <row r="13" spans="1:5" x14ac:dyDescent="0.35">
      <c r="A13" s="176">
        <v>2023</v>
      </c>
      <c r="B13" t="s">
        <v>0</v>
      </c>
      <c r="C13" s="176" t="s">
        <v>29</v>
      </c>
      <c r="D13" s="176" t="s">
        <v>9</v>
      </c>
      <c r="E13">
        <v>19478888.716164205</v>
      </c>
    </row>
    <row r="14" spans="1:5" x14ac:dyDescent="0.35">
      <c r="A14" s="176">
        <v>2023</v>
      </c>
      <c r="B14" t="s">
        <v>0</v>
      </c>
      <c r="C14" s="176" t="s">
        <v>29</v>
      </c>
      <c r="D14" s="176" t="s">
        <v>15</v>
      </c>
      <c r="E14">
        <v>3676920.959549495</v>
      </c>
    </row>
    <row r="15" spans="1:5" x14ac:dyDescent="0.35">
      <c r="A15" s="176">
        <v>2023</v>
      </c>
      <c r="B15" t="s">
        <v>0</v>
      </c>
      <c r="C15" s="176" t="s">
        <v>29</v>
      </c>
      <c r="D15" s="176" t="s">
        <v>16</v>
      </c>
      <c r="E15">
        <v>774737.79218135786</v>
      </c>
    </row>
    <row r="16" spans="1:5" x14ac:dyDescent="0.35">
      <c r="A16" s="176">
        <v>2023</v>
      </c>
      <c r="B16" t="s">
        <v>0</v>
      </c>
      <c r="C16" s="176" t="s">
        <v>30</v>
      </c>
      <c r="D16" s="176" t="s">
        <v>1</v>
      </c>
      <c r="E16">
        <v>1734214.7471497362</v>
      </c>
    </row>
    <row r="17" spans="1:5" x14ac:dyDescent="0.35">
      <c r="A17" s="176">
        <v>2023</v>
      </c>
      <c r="B17" t="s">
        <v>0</v>
      </c>
      <c r="C17" s="176" t="s">
        <v>32</v>
      </c>
      <c r="D17" s="176" t="s">
        <v>25</v>
      </c>
      <c r="E17">
        <v>3798168.3308423809</v>
      </c>
    </row>
    <row r="18" spans="1:5" x14ac:dyDescent="0.35">
      <c r="A18" s="176">
        <v>2023</v>
      </c>
      <c r="B18" t="s">
        <v>0</v>
      </c>
      <c r="C18" s="176" t="s">
        <v>29</v>
      </c>
      <c r="D18" s="176" t="s">
        <v>6</v>
      </c>
      <c r="E18">
        <v>8629686.2332826052</v>
      </c>
    </row>
    <row r="19" spans="1:5" x14ac:dyDescent="0.35">
      <c r="A19" s="176">
        <v>2023</v>
      </c>
      <c r="B19" t="s">
        <v>0</v>
      </c>
      <c r="C19" s="176" t="s">
        <v>30</v>
      </c>
      <c r="D19" s="176" t="s">
        <v>2</v>
      </c>
      <c r="E19">
        <v>6350948.2663055565</v>
      </c>
    </row>
    <row r="20" spans="1:5" x14ac:dyDescent="0.35">
      <c r="A20" s="176">
        <v>2023</v>
      </c>
      <c r="B20" t="s">
        <v>0</v>
      </c>
      <c r="C20" s="176" t="s">
        <v>30</v>
      </c>
      <c r="D20" s="176" t="s">
        <v>14</v>
      </c>
      <c r="E20">
        <v>1736742.1094122736</v>
      </c>
    </row>
    <row r="21" spans="1:5" x14ac:dyDescent="0.35">
      <c r="A21" s="176">
        <v>2023</v>
      </c>
      <c r="B21" t="s">
        <v>0</v>
      </c>
      <c r="C21" s="176" t="s">
        <v>31</v>
      </c>
      <c r="D21" s="176" t="s">
        <v>21</v>
      </c>
      <c r="E21">
        <v>9449185.2830555756</v>
      </c>
    </row>
    <row r="22" spans="1:5" x14ac:dyDescent="0.35">
      <c r="A22" s="176">
        <v>2023</v>
      </c>
      <c r="B22" t="s">
        <v>0</v>
      </c>
      <c r="C22" s="176" t="s">
        <v>28</v>
      </c>
      <c r="D22" s="176" t="s">
        <v>162</v>
      </c>
      <c r="E22">
        <v>312052.91059145192</v>
      </c>
    </row>
    <row r="23" spans="1:5" x14ac:dyDescent="0.35">
      <c r="A23" s="176">
        <v>2023</v>
      </c>
      <c r="B23" t="s">
        <v>0</v>
      </c>
      <c r="C23" s="176" t="s">
        <v>28</v>
      </c>
      <c r="D23" s="176" t="s">
        <v>22</v>
      </c>
      <c r="E23">
        <v>3411728.0045764646</v>
      </c>
    </row>
    <row r="24" spans="1:5" x14ac:dyDescent="0.35">
      <c r="A24" s="176">
        <v>2023</v>
      </c>
      <c r="B24" t="s">
        <v>0</v>
      </c>
      <c r="C24" s="176" t="s">
        <v>31</v>
      </c>
      <c r="D24" s="176" t="s">
        <v>17</v>
      </c>
      <c r="E24">
        <v>10209356.013248913</v>
      </c>
    </row>
    <row r="25" spans="1:5" x14ac:dyDescent="0.35">
      <c r="A25" s="176">
        <v>2023</v>
      </c>
      <c r="B25" t="s">
        <v>0</v>
      </c>
      <c r="C25" s="176" t="s">
        <v>30</v>
      </c>
      <c r="D25" s="176" t="s">
        <v>12</v>
      </c>
      <c r="E25">
        <v>8590193.8559756801</v>
      </c>
    </row>
    <row r="26" spans="1:5" x14ac:dyDescent="0.35">
      <c r="A26" s="176">
        <v>2023</v>
      </c>
      <c r="B26" t="s">
        <v>0</v>
      </c>
      <c r="C26" s="176" t="s">
        <v>28</v>
      </c>
      <c r="D26" s="176" t="s">
        <v>7</v>
      </c>
      <c r="E26">
        <v>6336672.8149106028</v>
      </c>
    </row>
    <row r="27" spans="1:5" x14ac:dyDescent="0.35">
      <c r="A27" s="176">
        <v>2024</v>
      </c>
      <c r="B27" t="s">
        <v>0</v>
      </c>
      <c r="C27" s="176" t="s">
        <v>29</v>
      </c>
      <c r="D27" s="176" t="s">
        <v>6</v>
      </c>
      <c r="E27">
        <v>9147970.9413334299</v>
      </c>
    </row>
    <row r="28" spans="1:5" x14ac:dyDescent="0.35">
      <c r="A28" s="176">
        <v>2024</v>
      </c>
      <c r="B28" t="s">
        <v>0</v>
      </c>
      <c r="C28" s="176" t="s">
        <v>30</v>
      </c>
      <c r="D28" s="176" t="s">
        <v>2</v>
      </c>
      <c r="E28">
        <v>6689530.9076232584</v>
      </c>
    </row>
    <row r="29" spans="1:5" x14ac:dyDescent="0.35">
      <c r="A29" s="176">
        <v>2024</v>
      </c>
      <c r="B29" t="s">
        <v>0</v>
      </c>
      <c r="C29" s="176" t="s">
        <v>30</v>
      </c>
      <c r="D29" s="176" t="s">
        <v>8</v>
      </c>
      <c r="E29">
        <v>10353092.119165458</v>
      </c>
    </row>
    <row r="30" spans="1:5" x14ac:dyDescent="0.35">
      <c r="A30" s="176">
        <v>2024</v>
      </c>
      <c r="B30" t="s">
        <v>0</v>
      </c>
      <c r="C30" s="176" t="s">
        <v>31</v>
      </c>
      <c r="D30" s="176" t="s">
        <v>19</v>
      </c>
      <c r="E30">
        <v>8169391.7901767017</v>
      </c>
    </row>
    <row r="31" spans="1:5" x14ac:dyDescent="0.35">
      <c r="A31" s="176">
        <v>2024</v>
      </c>
      <c r="B31" t="s">
        <v>0</v>
      </c>
      <c r="C31" s="176" t="s">
        <v>29</v>
      </c>
      <c r="D31" s="176" t="s">
        <v>16</v>
      </c>
      <c r="E31">
        <v>804280.79711282731</v>
      </c>
    </row>
    <row r="32" spans="1:5" x14ac:dyDescent="0.35">
      <c r="A32" s="176">
        <v>2024</v>
      </c>
      <c r="B32" t="s">
        <v>0</v>
      </c>
      <c r="C32" s="176" t="s">
        <v>28</v>
      </c>
      <c r="D32" s="176" t="s">
        <v>24</v>
      </c>
      <c r="E32">
        <v>12399275.570966581</v>
      </c>
    </row>
    <row r="33" spans="1:5" x14ac:dyDescent="0.35">
      <c r="A33" s="176">
        <v>2024</v>
      </c>
      <c r="B33" t="s">
        <v>0</v>
      </c>
      <c r="C33" s="176" t="s">
        <v>31</v>
      </c>
      <c r="D33" s="176" t="s">
        <v>17</v>
      </c>
      <c r="E33">
        <v>10803929.240612399</v>
      </c>
    </row>
    <row r="34" spans="1:5" x14ac:dyDescent="0.35">
      <c r="A34" s="176">
        <v>2024</v>
      </c>
      <c r="B34" t="s">
        <v>0</v>
      </c>
      <c r="C34" s="176" t="s">
        <v>31</v>
      </c>
      <c r="D34" s="176" t="s">
        <v>20</v>
      </c>
      <c r="E34">
        <v>21127579.897883277</v>
      </c>
    </row>
    <row r="35" spans="1:5" x14ac:dyDescent="0.35">
      <c r="A35" s="176">
        <v>2024</v>
      </c>
      <c r="B35" t="s">
        <v>0</v>
      </c>
      <c r="C35" s="176" t="s">
        <v>29</v>
      </c>
      <c r="D35" s="176" t="s">
        <v>5</v>
      </c>
      <c r="E35">
        <v>30160768.092334986</v>
      </c>
    </row>
    <row r="36" spans="1:5" x14ac:dyDescent="0.35">
      <c r="A36" s="176">
        <v>2024</v>
      </c>
      <c r="B36" t="s">
        <v>0</v>
      </c>
      <c r="C36" s="176" t="s">
        <v>29</v>
      </c>
      <c r="D36" s="176" t="s">
        <v>15</v>
      </c>
      <c r="E36">
        <v>3877512.4537274344</v>
      </c>
    </row>
    <row r="37" spans="1:5" x14ac:dyDescent="0.35">
      <c r="A37" s="176">
        <v>2024</v>
      </c>
      <c r="B37" t="s">
        <v>0</v>
      </c>
      <c r="C37" s="176" t="s">
        <v>30</v>
      </c>
      <c r="D37" s="176" t="s">
        <v>13</v>
      </c>
      <c r="E37">
        <v>8764252.4151432887</v>
      </c>
    </row>
    <row r="38" spans="1:5" x14ac:dyDescent="0.35">
      <c r="A38" s="176">
        <v>2024</v>
      </c>
      <c r="B38" t="s">
        <v>0</v>
      </c>
      <c r="C38" s="176" t="s">
        <v>28</v>
      </c>
      <c r="D38" s="176" t="s">
        <v>7</v>
      </c>
      <c r="E38">
        <v>6707141.3519935664</v>
      </c>
    </row>
    <row r="39" spans="1:5" x14ac:dyDescent="0.35">
      <c r="A39" s="176">
        <v>2024</v>
      </c>
      <c r="B39" t="s">
        <v>0</v>
      </c>
      <c r="C39" s="176" t="s">
        <v>30</v>
      </c>
      <c r="D39" s="176" t="s">
        <v>1</v>
      </c>
      <c r="E39">
        <v>1833552.5685644525</v>
      </c>
    </row>
    <row r="40" spans="1:5" x14ac:dyDescent="0.35">
      <c r="A40" s="176">
        <v>2024</v>
      </c>
      <c r="B40" t="s">
        <v>0</v>
      </c>
      <c r="C40" s="176" t="s">
        <v>29</v>
      </c>
      <c r="D40" s="176" t="s">
        <v>9</v>
      </c>
      <c r="E40">
        <v>20837222.024814412</v>
      </c>
    </row>
    <row r="41" spans="1:5" x14ac:dyDescent="0.35">
      <c r="A41" s="176">
        <v>2024</v>
      </c>
      <c r="B41" t="s">
        <v>0</v>
      </c>
      <c r="C41" s="176" t="s">
        <v>30</v>
      </c>
      <c r="D41" s="176" t="s">
        <v>12</v>
      </c>
      <c r="E41">
        <v>9085542.6940194461</v>
      </c>
    </row>
    <row r="42" spans="1:5" x14ac:dyDescent="0.35">
      <c r="A42" s="176">
        <v>2024</v>
      </c>
      <c r="B42" t="s">
        <v>0</v>
      </c>
      <c r="C42" s="176" t="s">
        <v>32</v>
      </c>
      <c r="D42" s="176" t="s">
        <v>25</v>
      </c>
      <c r="E42">
        <v>4019907.7933898531</v>
      </c>
    </row>
    <row r="43" spans="1:5" x14ac:dyDescent="0.35">
      <c r="A43" s="176">
        <v>2024</v>
      </c>
      <c r="B43" t="s">
        <v>0</v>
      </c>
      <c r="C43" s="176" t="s">
        <v>30</v>
      </c>
      <c r="D43" s="176" t="s">
        <v>14</v>
      </c>
      <c r="E43">
        <v>1825628.2278567334</v>
      </c>
    </row>
    <row r="44" spans="1:5" x14ac:dyDescent="0.35">
      <c r="A44" s="176">
        <v>2024</v>
      </c>
      <c r="B44" t="s">
        <v>0</v>
      </c>
      <c r="C44" s="176" t="s">
        <v>31</v>
      </c>
      <c r="D44" s="176" t="s">
        <v>21</v>
      </c>
      <c r="E44">
        <v>10029932.347735688</v>
      </c>
    </row>
    <row r="45" spans="1:5" x14ac:dyDescent="0.35">
      <c r="A45" s="176">
        <v>2024</v>
      </c>
      <c r="B45" t="s">
        <v>0</v>
      </c>
      <c r="C45" s="176" t="s">
        <v>30</v>
      </c>
      <c r="D45" s="176" t="s">
        <v>4</v>
      </c>
      <c r="E45">
        <v>17299930.45459085</v>
      </c>
    </row>
    <row r="46" spans="1:5" x14ac:dyDescent="0.35">
      <c r="A46" s="176">
        <v>2024</v>
      </c>
      <c r="B46" t="s">
        <v>0</v>
      </c>
      <c r="C46" s="176" t="s">
        <v>31</v>
      </c>
      <c r="D46" s="176" t="s">
        <v>18</v>
      </c>
      <c r="E46">
        <v>18792938.852094907</v>
      </c>
    </row>
    <row r="47" spans="1:5" x14ac:dyDescent="0.35">
      <c r="A47" s="176">
        <v>2024</v>
      </c>
      <c r="B47" t="s">
        <v>0</v>
      </c>
      <c r="C47" s="176" t="s">
        <v>32</v>
      </c>
      <c r="D47" s="176" t="s">
        <v>26</v>
      </c>
      <c r="E47">
        <v>2278992.5258241273</v>
      </c>
    </row>
    <row r="48" spans="1:5" x14ac:dyDescent="0.35">
      <c r="A48" s="176">
        <v>2024</v>
      </c>
      <c r="B48" t="s">
        <v>0</v>
      </c>
      <c r="C48" s="176" t="s">
        <v>30</v>
      </c>
      <c r="D48" s="176" t="s">
        <v>3</v>
      </c>
      <c r="E48">
        <v>2817831.3734434601</v>
      </c>
    </row>
    <row r="49" spans="1:5" x14ac:dyDescent="0.35">
      <c r="A49" s="176">
        <v>2024</v>
      </c>
      <c r="B49" t="s">
        <v>0</v>
      </c>
      <c r="C49" s="176" t="s">
        <v>28</v>
      </c>
      <c r="D49" s="176" t="s">
        <v>22</v>
      </c>
      <c r="E49">
        <v>3603129.4697425989</v>
      </c>
    </row>
    <row r="50" spans="1:5" x14ac:dyDescent="0.35">
      <c r="A50" s="176">
        <v>2024</v>
      </c>
      <c r="B50" t="s">
        <v>0</v>
      </c>
      <c r="C50" s="176" t="s">
        <v>28</v>
      </c>
      <c r="D50" s="176" t="s">
        <v>162</v>
      </c>
      <c r="E50">
        <v>330634.06607338227</v>
      </c>
    </row>
    <row r="51" spans="1:5" x14ac:dyDescent="0.35">
      <c r="A51" s="176">
        <v>2024</v>
      </c>
      <c r="B51" t="s">
        <v>0</v>
      </c>
      <c r="C51" s="176" t="s">
        <v>28</v>
      </c>
      <c r="D51" s="176" t="s">
        <v>23</v>
      </c>
      <c r="E51">
        <v>6292662.7338030431</v>
      </c>
    </row>
    <row r="52" spans="1:5" x14ac:dyDescent="0.35">
      <c r="A52" s="176">
        <v>2025</v>
      </c>
      <c r="B52" t="s">
        <v>0</v>
      </c>
      <c r="C52" s="176" t="s">
        <v>32</v>
      </c>
      <c r="D52" s="176" t="s">
        <v>26</v>
      </c>
      <c r="E52">
        <v>2448604.5734041417</v>
      </c>
    </row>
    <row r="53" spans="1:5" x14ac:dyDescent="0.35">
      <c r="A53" s="176">
        <v>2025</v>
      </c>
      <c r="B53" t="s">
        <v>0</v>
      </c>
      <c r="C53" s="176" t="s">
        <v>30</v>
      </c>
      <c r="D53" s="176" t="s">
        <v>2</v>
      </c>
      <c r="E53">
        <v>7128334.4538620682</v>
      </c>
    </row>
    <row r="54" spans="1:5" x14ac:dyDescent="0.35">
      <c r="A54" s="176">
        <v>2025</v>
      </c>
      <c r="B54" t="s">
        <v>0</v>
      </c>
      <c r="C54" s="176" t="s">
        <v>31</v>
      </c>
      <c r="D54" s="176" t="s">
        <v>20</v>
      </c>
      <c r="E54">
        <v>22444078.75674396</v>
      </c>
    </row>
    <row r="55" spans="1:5" x14ac:dyDescent="0.35">
      <c r="A55" s="176">
        <v>2025</v>
      </c>
      <c r="B55" t="s">
        <v>0</v>
      </c>
      <c r="C55" s="176" t="s">
        <v>32</v>
      </c>
      <c r="D55" s="176" t="s">
        <v>25</v>
      </c>
      <c r="E55">
        <v>4344841.6946982387</v>
      </c>
    </row>
    <row r="56" spans="1:5" x14ac:dyDescent="0.35">
      <c r="A56" s="176">
        <v>2025</v>
      </c>
      <c r="B56" t="s">
        <v>0</v>
      </c>
      <c r="C56" s="176" t="s">
        <v>28</v>
      </c>
      <c r="D56" s="176" t="s">
        <v>7</v>
      </c>
      <c r="E56">
        <v>7326992.0552263614</v>
      </c>
    </row>
    <row r="57" spans="1:5" x14ac:dyDescent="0.35">
      <c r="A57" s="176">
        <v>2025</v>
      </c>
      <c r="B57" t="s">
        <v>0</v>
      </c>
      <c r="C57" s="176" t="s">
        <v>30</v>
      </c>
      <c r="D57" s="176" t="s">
        <v>13</v>
      </c>
      <c r="E57">
        <v>9336187.7688937075</v>
      </c>
    </row>
    <row r="58" spans="1:5" x14ac:dyDescent="0.35">
      <c r="A58" s="176">
        <v>2025</v>
      </c>
      <c r="B58" t="s">
        <v>0</v>
      </c>
      <c r="C58" s="176" t="s">
        <v>31</v>
      </c>
      <c r="D58" s="176" t="s">
        <v>18</v>
      </c>
      <c r="E58">
        <v>19917263.608970433</v>
      </c>
    </row>
    <row r="59" spans="1:5" x14ac:dyDescent="0.35">
      <c r="A59" s="176">
        <v>2025</v>
      </c>
      <c r="B59" t="s">
        <v>0</v>
      </c>
      <c r="C59" s="176" t="s">
        <v>31</v>
      </c>
      <c r="D59" s="176" t="s">
        <v>21</v>
      </c>
      <c r="E59">
        <v>10614575.429634372</v>
      </c>
    </row>
    <row r="60" spans="1:5" x14ac:dyDescent="0.35">
      <c r="A60" s="176">
        <v>2025</v>
      </c>
      <c r="B60" t="s">
        <v>0</v>
      </c>
      <c r="C60" s="176" t="s">
        <v>30</v>
      </c>
      <c r="D60" s="176" t="s">
        <v>14</v>
      </c>
      <c r="E60">
        <v>1957854.8079254341</v>
      </c>
    </row>
    <row r="61" spans="1:5" x14ac:dyDescent="0.35">
      <c r="A61" s="176">
        <v>2025</v>
      </c>
      <c r="B61" t="s">
        <v>0</v>
      </c>
      <c r="C61" s="176" t="s">
        <v>30</v>
      </c>
      <c r="D61" s="176" t="s">
        <v>12</v>
      </c>
      <c r="E61">
        <v>9682408.6252698768</v>
      </c>
    </row>
    <row r="62" spans="1:5" x14ac:dyDescent="0.35">
      <c r="A62" s="176">
        <v>2025</v>
      </c>
      <c r="B62" t="s">
        <v>0</v>
      </c>
      <c r="C62" s="176" t="s">
        <v>29</v>
      </c>
      <c r="D62" s="176" t="s">
        <v>6</v>
      </c>
      <c r="E62">
        <v>9912255.931639323</v>
      </c>
    </row>
    <row r="63" spans="1:5" x14ac:dyDescent="0.35">
      <c r="A63" s="176">
        <v>2025</v>
      </c>
      <c r="B63" t="s">
        <v>0</v>
      </c>
      <c r="C63" s="176" t="s">
        <v>30</v>
      </c>
      <c r="D63" s="176" t="s">
        <v>3</v>
      </c>
      <c r="E63">
        <v>3028947.458049376</v>
      </c>
    </row>
    <row r="64" spans="1:5" x14ac:dyDescent="0.35">
      <c r="A64" s="176">
        <v>2025</v>
      </c>
      <c r="B64" t="s">
        <v>0</v>
      </c>
      <c r="C64" s="176" t="s">
        <v>29</v>
      </c>
      <c r="D64" s="176" t="s">
        <v>9</v>
      </c>
      <c r="E64">
        <v>22231846.757859748</v>
      </c>
    </row>
    <row r="65" spans="1:5" x14ac:dyDescent="0.35">
      <c r="A65" s="176">
        <v>2025</v>
      </c>
      <c r="B65" t="s">
        <v>0</v>
      </c>
      <c r="C65" s="176" t="s">
        <v>28</v>
      </c>
      <c r="D65" s="176" t="s">
        <v>162</v>
      </c>
      <c r="E65">
        <v>348120.69016538461</v>
      </c>
    </row>
    <row r="66" spans="1:5" x14ac:dyDescent="0.35">
      <c r="A66" s="176">
        <v>2025</v>
      </c>
      <c r="B66" t="s">
        <v>0</v>
      </c>
      <c r="C66" s="176" t="s">
        <v>29</v>
      </c>
      <c r="D66" s="176" t="s">
        <v>5</v>
      </c>
      <c r="E66">
        <v>32177144.351476807</v>
      </c>
    </row>
    <row r="67" spans="1:5" x14ac:dyDescent="0.35">
      <c r="A67" s="176">
        <v>2025</v>
      </c>
      <c r="B67" t="s">
        <v>0</v>
      </c>
      <c r="C67" s="176" t="s">
        <v>30</v>
      </c>
      <c r="D67" s="176" t="s">
        <v>1</v>
      </c>
      <c r="E67">
        <v>1950829.6350478765</v>
      </c>
    </row>
    <row r="68" spans="1:5" x14ac:dyDescent="0.35">
      <c r="A68" s="176">
        <v>2025</v>
      </c>
      <c r="B68" t="s">
        <v>0</v>
      </c>
      <c r="C68" s="176" t="s">
        <v>31</v>
      </c>
      <c r="D68" s="176" t="s">
        <v>19</v>
      </c>
      <c r="E68">
        <v>8683683.9785552472</v>
      </c>
    </row>
    <row r="69" spans="1:5" x14ac:dyDescent="0.35">
      <c r="A69" s="176">
        <v>2025</v>
      </c>
      <c r="B69" t="s">
        <v>0</v>
      </c>
      <c r="C69" s="176" t="s">
        <v>28</v>
      </c>
      <c r="D69" s="176" t="s">
        <v>22</v>
      </c>
      <c r="E69">
        <v>3931077.1973586283</v>
      </c>
    </row>
    <row r="70" spans="1:5" x14ac:dyDescent="0.35">
      <c r="A70" s="176">
        <v>2025</v>
      </c>
      <c r="B70" t="s">
        <v>0</v>
      </c>
      <c r="C70" s="176" t="s">
        <v>30</v>
      </c>
      <c r="D70" s="176" t="s">
        <v>8</v>
      </c>
      <c r="E70">
        <v>11205392.913613757</v>
      </c>
    </row>
    <row r="71" spans="1:5" x14ac:dyDescent="0.35">
      <c r="A71" s="176">
        <v>2025</v>
      </c>
      <c r="B71" t="s">
        <v>0</v>
      </c>
      <c r="C71" s="176" t="s">
        <v>29</v>
      </c>
      <c r="D71" s="176" t="s">
        <v>16</v>
      </c>
      <c r="E71">
        <v>842584.8633935519</v>
      </c>
    </row>
    <row r="72" spans="1:5" x14ac:dyDescent="0.35">
      <c r="A72" s="176">
        <v>2025</v>
      </c>
      <c r="B72" t="s">
        <v>0</v>
      </c>
      <c r="C72" s="176" t="s">
        <v>30</v>
      </c>
      <c r="D72" s="176" t="s">
        <v>4</v>
      </c>
      <c r="E72">
        <v>18818801.411695261</v>
      </c>
    </row>
    <row r="73" spans="1:5" x14ac:dyDescent="0.35">
      <c r="A73" s="176">
        <v>2025</v>
      </c>
      <c r="B73" t="s">
        <v>0</v>
      </c>
      <c r="C73" s="176" t="s">
        <v>29</v>
      </c>
      <c r="D73" s="176" t="s">
        <v>15</v>
      </c>
      <c r="E73">
        <v>4199331.0642245337</v>
      </c>
    </row>
    <row r="74" spans="1:5" x14ac:dyDescent="0.35">
      <c r="A74" s="176">
        <v>2025</v>
      </c>
      <c r="B74" t="s">
        <v>0</v>
      </c>
      <c r="C74" s="176" t="s">
        <v>31</v>
      </c>
      <c r="D74" s="176" t="s">
        <v>17</v>
      </c>
      <c r="E74">
        <v>11478190.965618007</v>
      </c>
    </row>
    <row r="75" spans="1:5" x14ac:dyDescent="0.35">
      <c r="A75" s="176">
        <v>2025</v>
      </c>
      <c r="B75" t="s">
        <v>0</v>
      </c>
      <c r="C75" s="176" t="s">
        <v>28</v>
      </c>
      <c r="D75" s="176" t="s">
        <v>24</v>
      </c>
      <c r="E75">
        <v>13266540.80806824</v>
      </c>
    </row>
    <row r="76" spans="1:5" x14ac:dyDescent="0.35">
      <c r="A76" s="176">
        <v>2025</v>
      </c>
      <c r="B76" t="s">
        <v>0</v>
      </c>
      <c r="C76" s="176" t="s">
        <v>28</v>
      </c>
      <c r="D76" s="176" t="s">
        <v>23</v>
      </c>
      <c r="E76">
        <v>6742269.9340846809</v>
      </c>
    </row>
    <row r="77" spans="1:5" x14ac:dyDescent="0.35">
      <c r="A77" s="176">
        <v>2026</v>
      </c>
      <c r="B77" t="s">
        <v>0</v>
      </c>
      <c r="C77" s="176" t="s">
        <v>30</v>
      </c>
      <c r="D77" s="176" t="s">
        <v>12</v>
      </c>
      <c r="E77">
        <v>10314335.255085595</v>
      </c>
    </row>
    <row r="78" spans="1:5" x14ac:dyDescent="0.35">
      <c r="A78" s="176">
        <v>2026</v>
      </c>
      <c r="B78" t="s">
        <v>0</v>
      </c>
      <c r="C78" s="176" t="s">
        <v>30</v>
      </c>
      <c r="D78" s="176" t="s">
        <v>14</v>
      </c>
      <c r="E78">
        <v>2099233.9077225178</v>
      </c>
    </row>
    <row r="79" spans="1:5" x14ac:dyDescent="0.35">
      <c r="A79" s="176">
        <v>2026</v>
      </c>
      <c r="B79" t="s">
        <v>0</v>
      </c>
      <c r="C79" s="176" t="s">
        <v>31</v>
      </c>
      <c r="D79" s="176" t="s">
        <v>20</v>
      </c>
      <c r="E79">
        <v>23840711.554726481</v>
      </c>
    </row>
    <row r="80" spans="1:5" x14ac:dyDescent="0.35">
      <c r="A80" s="176">
        <v>2026</v>
      </c>
      <c r="B80" t="s">
        <v>0</v>
      </c>
      <c r="C80" s="176" t="s">
        <v>29</v>
      </c>
      <c r="D80" s="176" t="s">
        <v>16</v>
      </c>
      <c r="E80">
        <v>882619.29471256013</v>
      </c>
    </row>
    <row r="81" spans="1:5" x14ac:dyDescent="0.35">
      <c r="A81" s="176">
        <v>2026</v>
      </c>
      <c r="B81" t="s">
        <v>0</v>
      </c>
      <c r="C81" s="176" t="s">
        <v>29</v>
      </c>
      <c r="D81" s="176" t="s">
        <v>15</v>
      </c>
      <c r="E81">
        <v>4546921.2030904107</v>
      </c>
    </row>
    <row r="82" spans="1:5" x14ac:dyDescent="0.35">
      <c r="A82" s="176">
        <v>2026</v>
      </c>
      <c r="B82" t="s">
        <v>0</v>
      </c>
      <c r="C82" s="176" t="s">
        <v>30</v>
      </c>
      <c r="D82" s="176" t="s">
        <v>13</v>
      </c>
      <c r="E82">
        <v>9942931.8238474093</v>
      </c>
    </row>
    <row r="83" spans="1:5" x14ac:dyDescent="0.35">
      <c r="A83" s="176">
        <v>2026</v>
      </c>
      <c r="B83" t="s">
        <v>0</v>
      </c>
      <c r="C83" s="176" t="s">
        <v>30</v>
      </c>
      <c r="D83" s="176" t="s">
        <v>3</v>
      </c>
      <c r="E83">
        <v>3255565.492667723</v>
      </c>
    </row>
    <row r="84" spans="1:5" x14ac:dyDescent="0.35">
      <c r="A84" s="176">
        <v>2026</v>
      </c>
      <c r="B84" t="s">
        <v>0</v>
      </c>
      <c r="C84" s="176" t="s">
        <v>30</v>
      </c>
      <c r="D84" s="176" t="s">
        <v>1</v>
      </c>
      <c r="E84">
        <v>2075389.7890484389</v>
      </c>
    </row>
    <row r="85" spans="1:5" x14ac:dyDescent="0.35">
      <c r="A85" s="176">
        <v>2026</v>
      </c>
      <c r="B85" t="s">
        <v>0</v>
      </c>
      <c r="C85" s="176" t="s">
        <v>29</v>
      </c>
      <c r="D85" s="176" t="s">
        <v>9</v>
      </c>
      <c r="E85">
        <v>23714950.817001898</v>
      </c>
    </row>
    <row r="86" spans="1:5" x14ac:dyDescent="0.35">
      <c r="A86" s="176">
        <v>2026</v>
      </c>
      <c r="B86" t="s">
        <v>0</v>
      </c>
      <c r="C86" s="176" t="s">
        <v>28</v>
      </c>
      <c r="D86" s="176" t="s">
        <v>7</v>
      </c>
      <c r="E86">
        <v>8001812.0903377859</v>
      </c>
    </row>
    <row r="87" spans="1:5" x14ac:dyDescent="0.35">
      <c r="A87" s="176">
        <v>2026</v>
      </c>
      <c r="B87" t="s">
        <v>0</v>
      </c>
      <c r="C87" s="176" t="s">
        <v>28</v>
      </c>
      <c r="D87" s="176" t="s">
        <v>22</v>
      </c>
      <c r="E87">
        <v>4287978.2131704278</v>
      </c>
    </row>
    <row r="88" spans="1:5" x14ac:dyDescent="0.35">
      <c r="A88" s="176">
        <v>2026</v>
      </c>
      <c r="B88" t="s">
        <v>0</v>
      </c>
      <c r="C88" s="176" t="s">
        <v>32</v>
      </c>
      <c r="D88" s="176" t="s">
        <v>26</v>
      </c>
      <c r="E88">
        <v>2630742.4619394513</v>
      </c>
    </row>
    <row r="89" spans="1:5" x14ac:dyDescent="0.35">
      <c r="A89" s="176">
        <v>2026</v>
      </c>
      <c r="B89" t="s">
        <v>0</v>
      </c>
      <c r="C89" s="176" t="s">
        <v>30</v>
      </c>
      <c r="D89" s="176" t="s">
        <v>4</v>
      </c>
      <c r="E89">
        <v>20467412.548845436</v>
      </c>
    </row>
    <row r="90" spans="1:5" x14ac:dyDescent="0.35">
      <c r="A90" s="176">
        <v>2026</v>
      </c>
      <c r="B90" t="s">
        <v>0</v>
      </c>
      <c r="C90" s="176" t="s">
        <v>28</v>
      </c>
      <c r="D90" s="176" t="s">
        <v>24</v>
      </c>
      <c r="E90">
        <v>14192848.357683023</v>
      </c>
    </row>
    <row r="91" spans="1:5" x14ac:dyDescent="0.35">
      <c r="A91" s="176">
        <v>2026</v>
      </c>
      <c r="B91" t="s">
        <v>0</v>
      </c>
      <c r="C91" s="176" t="s">
        <v>29</v>
      </c>
      <c r="D91" s="176" t="s">
        <v>6</v>
      </c>
      <c r="E91">
        <v>10737935.046783019</v>
      </c>
    </row>
    <row r="92" spans="1:5" x14ac:dyDescent="0.35">
      <c r="A92" s="176">
        <v>2026</v>
      </c>
      <c r="B92" t="s">
        <v>0</v>
      </c>
      <c r="C92" s="176" t="s">
        <v>28</v>
      </c>
      <c r="D92" s="176" t="s">
        <v>23</v>
      </c>
      <c r="E92">
        <v>7223138.4864156526</v>
      </c>
    </row>
    <row r="93" spans="1:5" x14ac:dyDescent="0.35">
      <c r="A93" s="176">
        <v>2026</v>
      </c>
      <c r="B93" t="s">
        <v>0</v>
      </c>
      <c r="C93" s="176" t="s">
        <v>29</v>
      </c>
      <c r="D93" s="176" t="s">
        <v>5</v>
      </c>
      <c r="E93">
        <v>34323555.691499598</v>
      </c>
    </row>
    <row r="94" spans="1:5" x14ac:dyDescent="0.35">
      <c r="A94" s="176">
        <v>2026</v>
      </c>
      <c r="B94" t="s">
        <v>0</v>
      </c>
      <c r="C94" s="176" t="s">
        <v>30</v>
      </c>
      <c r="D94" s="176" t="s">
        <v>2</v>
      </c>
      <c r="E94">
        <v>7594991.6123275757</v>
      </c>
    </row>
    <row r="95" spans="1:5" x14ac:dyDescent="0.35">
      <c r="A95" s="176">
        <v>2026</v>
      </c>
      <c r="B95" t="s">
        <v>0</v>
      </c>
      <c r="C95" s="176" t="s">
        <v>31</v>
      </c>
      <c r="D95" s="176" t="s">
        <v>17</v>
      </c>
      <c r="E95">
        <v>12193172.19338141</v>
      </c>
    </row>
    <row r="96" spans="1:5" x14ac:dyDescent="0.35">
      <c r="A96" s="176">
        <v>2026</v>
      </c>
      <c r="B96" t="s">
        <v>0</v>
      </c>
      <c r="C96" s="176" t="s">
        <v>30</v>
      </c>
      <c r="D96" s="176" t="s">
        <v>8</v>
      </c>
      <c r="E96">
        <v>12125518.418424854</v>
      </c>
    </row>
    <row r="97" spans="1:5" x14ac:dyDescent="0.35">
      <c r="A97" s="176">
        <v>2026</v>
      </c>
      <c r="B97" t="s">
        <v>0</v>
      </c>
      <c r="C97" s="176" t="s">
        <v>31</v>
      </c>
      <c r="D97" s="176" t="s">
        <v>21</v>
      </c>
      <c r="E97">
        <v>11232135.235228918</v>
      </c>
    </row>
    <row r="98" spans="1:5" x14ac:dyDescent="0.35">
      <c r="A98" s="176">
        <v>2026</v>
      </c>
      <c r="B98" t="s">
        <v>0</v>
      </c>
      <c r="C98" s="176" t="s">
        <v>31</v>
      </c>
      <c r="D98" s="176" t="s">
        <v>19</v>
      </c>
      <c r="E98">
        <v>9229715.3177321833</v>
      </c>
    </row>
    <row r="99" spans="1:5" x14ac:dyDescent="0.35">
      <c r="A99" s="176">
        <v>2026</v>
      </c>
      <c r="B99" t="s">
        <v>0</v>
      </c>
      <c r="C99" s="176" t="s">
        <v>31</v>
      </c>
      <c r="D99" s="176" t="s">
        <v>18</v>
      </c>
      <c r="E99">
        <v>21106336.652053095</v>
      </c>
    </row>
    <row r="100" spans="1:5" x14ac:dyDescent="0.35">
      <c r="A100" s="176">
        <v>2026</v>
      </c>
      <c r="B100" t="s">
        <v>0</v>
      </c>
      <c r="C100" s="176" t="s">
        <v>28</v>
      </c>
      <c r="D100" s="176" t="s">
        <v>162</v>
      </c>
      <c r="E100">
        <v>365946.65410047275</v>
      </c>
    </row>
    <row r="101" spans="1:5" x14ac:dyDescent="0.35">
      <c r="A101" s="176">
        <v>2026</v>
      </c>
      <c r="B101" t="s">
        <v>0</v>
      </c>
      <c r="C101" s="176" t="s">
        <v>32</v>
      </c>
      <c r="D101" s="176" t="s">
        <v>25</v>
      </c>
      <c r="E101">
        <v>4695389.8534675576</v>
      </c>
    </row>
    <row r="102" spans="1:5" x14ac:dyDescent="0.35">
      <c r="A102" s="176">
        <v>2027</v>
      </c>
      <c r="B102" t="s">
        <v>0</v>
      </c>
      <c r="C102" s="176" t="s">
        <v>31</v>
      </c>
      <c r="D102" s="176" t="s">
        <v>17</v>
      </c>
      <c r="E102">
        <v>12937665.351525517</v>
      </c>
    </row>
    <row r="103" spans="1:5" x14ac:dyDescent="0.35">
      <c r="A103" s="176">
        <v>2027</v>
      </c>
      <c r="B103" t="s">
        <v>0</v>
      </c>
      <c r="C103" s="176" t="s">
        <v>31</v>
      </c>
      <c r="D103" s="176" t="s">
        <v>19</v>
      </c>
      <c r="E103">
        <v>9800753.8340235576</v>
      </c>
    </row>
    <row r="104" spans="1:5" x14ac:dyDescent="0.35">
      <c r="A104" s="176">
        <v>2027</v>
      </c>
      <c r="B104" t="s">
        <v>0</v>
      </c>
      <c r="C104" s="176" t="s">
        <v>30</v>
      </c>
      <c r="D104" s="176" t="s">
        <v>8</v>
      </c>
      <c r="E104">
        <v>13103118.408501398</v>
      </c>
    </row>
    <row r="105" spans="1:5" x14ac:dyDescent="0.35">
      <c r="A105" s="176">
        <v>2027</v>
      </c>
      <c r="B105" t="s">
        <v>0</v>
      </c>
      <c r="C105" s="176" t="s">
        <v>30</v>
      </c>
      <c r="D105" s="176" t="s">
        <v>3</v>
      </c>
      <c r="E105">
        <v>3496188.8354456755</v>
      </c>
    </row>
    <row r="106" spans="1:5" x14ac:dyDescent="0.35">
      <c r="A106" s="176">
        <v>2027</v>
      </c>
      <c r="B106" t="s">
        <v>0</v>
      </c>
      <c r="C106" s="176" t="s">
        <v>30</v>
      </c>
      <c r="D106" s="176" t="s">
        <v>1</v>
      </c>
      <c r="E106">
        <v>2205746.6999617033</v>
      </c>
    </row>
    <row r="107" spans="1:5" x14ac:dyDescent="0.35">
      <c r="A107" s="176">
        <v>2027</v>
      </c>
      <c r="B107" t="s">
        <v>0</v>
      </c>
      <c r="C107" s="176" t="s">
        <v>31</v>
      </c>
      <c r="D107" s="176" t="s">
        <v>18</v>
      </c>
      <c r="E107">
        <v>22346062.523224279</v>
      </c>
    </row>
    <row r="108" spans="1:5" x14ac:dyDescent="0.35">
      <c r="A108" s="176">
        <v>2027</v>
      </c>
      <c r="B108" t="s">
        <v>0</v>
      </c>
      <c r="C108" s="176" t="s">
        <v>30</v>
      </c>
      <c r="D108" s="176" t="s">
        <v>4</v>
      </c>
      <c r="E108">
        <v>22224293.668071073</v>
      </c>
    </row>
    <row r="109" spans="1:5" x14ac:dyDescent="0.35">
      <c r="A109" s="176">
        <v>2027</v>
      </c>
      <c r="B109" t="s">
        <v>0</v>
      </c>
      <c r="C109" s="176" t="s">
        <v>30</v>
      </c>
      <c r="D109" s="176" t="s">
        <v>14</v>
      </c>
      <c r="E109">
        <v>2249870.6427533454</v>
      </c>
    </row>
    <row r="110" spans="1:5" x14ac:dyDescent="0.35">
      <c r="A110" s="176">
        <v>2027</v>
      </c>
      <c r="B110" t="s">
        <v>0</v>
      </c>
      <c r="C110" s="176" t="s">
        <v>31</v>
      </c>
      <c r="D110" s="176" t="s">
        <v>21</v>
      </c>
      <c r="E110">
        <v>11872983.446216047</v>
      </c>
    </row>
    <row r="111" spans="1:5" x14ac:dyDescent="0.35">
      <c r="A111" s="176">
        <v>2027</v>
      </c>
      <c r="B111" t="s">
        <v>0</v>
      </c>
      <c r="C111" s="176" t="s">
        <v>31</v>
      </c>
      <c r="D111" s="176" t="s">
        <v>20</v>
      </c>
      <c r="E111">
        <v>25297518.630622458</v>
      </c>
    </row>
    <row r="112" spans="1:5" x14ac:dyDescent="0.35">
      <c r="A112" s="176">
        <v>2027</v>
      </c>
      <c r="B112" t="s">
        <v>0</v>
      </c>
      <c r="C112" s="176" t="s">
        <v>29</v>
      </c>
      <c r="D112" s="176" t="s">
        <v>15</v>
      </c>
      <c r="E112">
        <v>4917956.5748639861</v>
      </c>
    </row>
    <row r="113" spans="1:5" x14ac:dyDescent="0.35">
      <c r="A113" s="176">
        <v>2027</v>
      </c>
      <c r="B113" t="s">
        <v>0</v>
      </c>
      <c r="C113" s="176" t="s">
        <v>30</v>
      </c>
      <c r="D113" s="176" t="s">
        <v>12</v>
      </c>
      <c r="E113">
        <v>10984713.634775119</v>
      </c>
    </row>
    <row r="114" spans="1:5" x14ac:dyDescent="0.35">
      <c r="A114" s="176">
        <v>2027</v>
      </c>
      <c r="B114" t="s">
        <v>0</v>
      </c>
      <c r="C114" s="176" t="s">
        <v>30</v>
      </c>
      <c r="D114" s="176" t="s">
        <v>2</v>
      </c>
      <c r="E114">
        <v>8084112.3793820869</v>
      </c>
    </row>
    <row r="115" spans="1:5" x14ac:dyDescent="0.35">
      <c r="A115" s="176">
        <v>2027</v>
      </c>
      <c r="B115" t="s">
        <v>0</v>
      </c>
      <c r="C115" s="176" t="s">
        <v>32</v>
      </c>
      <c r="D115" s="176" t="s">
        <v>26</v>
      </c>
      <c r="E115">
        <v>2823999.1963574081</v>
      </c>
    </row>
    <row r="116" spans="1:5" x14ac:dyDescent="0.35">
      <c r="A116" s="176">
        <v>2027</v>
      </c>
      <c r="B116" t="s">
        <v>0</v>
      </c>
      <c r="C116" s="176" t="s">
        <v>28</v>
      </c>
      <c r="D116" s="176" t="s">
        <v>24</v>
      </c>
      <c r="E116">
        <v>15167901.819271939</v>
      </c>
    </row>
    <row r="117" spans="1:5" x14ac:dyDescent="0.35">
      <c r="A117" s="176">
        <v>2027</v>
      </c>
      <c r="B117" t="s">
        <v>0</v>
      </c>
      <c r="C117" s="176" t="s">
        <v>28</v>
      </c>
      <c r="D117" s="176" t="s">
        <v>22</v>
      </c>
      <c r="E117">
        <v>4672644.9297017613</v>
      </c>
    </row>
    <row r="118" spans="1:5" x14ac:dyDescent="0.35">
      <c r="A118" s="176">
        <v>2027</v>
      </c>
      <c r="B118" t="s">
        <v>0</v>
      </c>
      <c r="C118" s="176" t="s">
        <v>28</v>
      </c>
      <c r="D118" s="176" t="s">
        <v>23</v>
      </c>
      <c r="E118">
        <v>7730366.6889118785</v>
      </c>
    </row>
    <row r="119" spans="1:5" x14ac:dyDescent="0.35">
      <c r="A119" s="176">
        <v>2027</v>
      </c>
      <c r="B119" t="s">
        <v>0</v>
      </c>
      <c r="C119" s="176" t="s">
        <v>30</v>
      </c>
      <c r="D119" s="176" t="s">
        <v>13</v>
      </c>
      <c r="E119">
        <v>10579218.830701683</v>
      </c>
    </row>
    <row r="120" spans="1:5" x14ac:dyDescent="0.35">
      <c r="A120" s="176">
        <v>2027</v>
      </c>
      <c r="B120" t="s">
        <v>0</v>
      </c>
      <c r="C120" s="176" t="s">
        <v>29</v>
      </c>
      <c r="D120" s="176" t="s">
        <v>9</v>
      </c>
      <c r="E120">
        <v>25282815.134022966</v>
      </c>
    </row>
    <row r="121" spans="1:5" x14ac:dyDescent="0.35">
      <c r="A121" s="176">
        <v>2027</v>
      </c>
      <c r="B121" t="s">
        <v>0</v>
      </c>
      <c r="C121" s="176" t="s">
        <v>29</v>
      </c>
      <c r="D121" s="176" t="s">
        <v>5</v>
      </c>
      <c r="E121">
        <v>36581111.632825032</v>
      </c>
    </row>
    <row r="122" spans="1:5" x14ac:dyDescent="0.35">
      <c r="A122" s="176">
        <v>2027</v>
      </c>
      <c r="B122" t="s">
        <v>0</v>
      </c>
      <c r="C122" s="176" t="s">
        <v>28</v>
      </c>
      <c r="D122" s="176" t="s">
        <v>162</v>
      </c>
      <c r="E122">
        <v>384594.65594243602</v>
      </c>
    </row>
    <row r="123" spans="1:5" x14ac:dyDescent="0.35">
      <c r="A123" s="176">
        <v>2027</v>
      </c>
      <c r="B123" t="s">
        <v>0</v>
      </c>
      <c r="C123" s="176" t="s">
        <v>29</v>
      </c>
      <c r="D123" s="176" t="s">
        <v>16</v>
      </c>
      <c r="E123">
        <v>924381.47411324212</v>
      </c>
    </row>
    <row r="124" spans="1:5" x14ac:dyDescent="0.35">
      <c r="A124" s="176">
        <v>2027</v>
      </c>
      <c r="B124" t="s">
        <v>0</v>
      </c>
      <c r="C124" s="176" t="s">
        <v>32</v>
      </c>
      <c r="D124" s="176" t="s">
        <v>25</v>
      </c>
      <c r="E124">
        <v>5069804.4452922773</v>
      </c>
    </row>
    <row r="125" spans="1:5" x14ac:dyDescent="0.35">
      <c r="A125" s="176">
        <v>2027</v>
      </c>
      <c r="B125" t="s">
        <v>0</v>
      </c>
      <c r="C125" s="176" t="s">
        <v>28</v>
      </c>
      <c r="D125" s="176" t="s">
        <v>7</v>
      </c>
      <c r="E125">
        <v>8732571.9498442225</v>
      </c>
    </row>
    <row r="126" spans="1:5" x14ac:dyDescent="0.35">
      <c r="A126" s="176">
        <v>2027</v>
      </c>
      <c r="B126" t="s">
        <v>0</v>
      </c>
      <c r="C126" s="176" t="s">
        <v>29</v>
      </c>
      <c r="D126" s="176" t="s">
        <v>6</v>
      </c>
      <c r="E126">
        <v>11617344.180012183</v>
      </c>
    </row>
    <row r="127" spans="1:5" x14ac:dyDescent="0.35">
      <c r="A127" s="176">
        <v>2028</v>
      </c>
      <c r="B127" t="s">
        <v>0</v>
      </c>
      <c r="C127" s="176" t="s">
        <v>29</v>
      </c>
      <c r="D127" s="176" t="s">
        <v>6</v>
      </c>
      <c r="E127">
        <v>12556986.056367364</v>
      </c>
    </row>
    <row r="128" spans="1:5" x14ac:dyDescent="0.35">
      <c r="A128" s="176">
        <v>2028</v>
      </c>
      <c r="B128" t="s">
        <v>0</v>
      </c>
      <c r="C128" s="176" t="s">
        <v>31</v>
      </c>
      <c r="D128" s="176" t="s">
        <v>21</v>
      </c>
      <c r="E128">
        <v>12537634.317341547</v>
      </c>
    </row>
    <row r="129" spans="1:5" x14ac:dyDescent="0.35">
      <c r="A129" s="176">
        <v>2028</v>
      </c>
      <c r="B129" t="s">
        <v>0</v>
      </c>
      <c r="C129" s="176" t="s">
        <v>32</v>
      </c>
      <c r="D129" s="176" t="s">
        <v>25</v>
      </c>
      <c r="E129">
        <v>5470635.0784246987</v>
      </c>
    </row>
    <row r="130" spans="1:5" x14ac:dyDescent="0.35">
      <c r="A130" s="176">
        <v>2028</v>
      </c>
      <c r="B130" t="s">
        <v>0</v>
      </c>
      <c r="C130" s="176" t="s">
        <v>28</v>
      </c>
      <c r="D130" s="176" t="s">
        <v>24</v>
      </c>
      <c r="E130">
        <v>16197540.063716255</v>
      </c>
    </row>
    <row r="131" spans="1:5" x14ac:dyDescent="0.35">
      <c r="A131" s="176">
        <v>2028</v>
      </c>
      <c r="B131" t="s">
        <v>0</v>
      </c>
      <c r="C131" s="176" t="s">
        <v>31</v>
      </c>
      <c r="D131" s="176" t="s">
        <v>20</v>
      </c>
      <c r="E131">
        <v>26823248.756575856</v>
      </c>
    </row>
    <row r="132" spans="1:5" x14ac:dyDescent="0.35">
      <c r="A132" s="176">
        <v>2028</v>
      </c>
      <c r="B132" t="s">
        <v>0</v>
      </c>
      <c r="C132" s="176" t="s">
        <v>30</v>
      </c>
      <c r="D132" s="176" t="s">
        <v>2</v>
      </c>
      <c r="E132">
        <v>8598661.6419620644</v>
      </c>
    </row>
    <row r="133" spans="1:5" x14ac:dyDescent="0.35">
      <c r="A133" s="176">
        <v>2028</v>
      </c>
      <c r="B133" t="s">
        <v>0</v>
      </c>
      <c r="C133" s="176" t="s">
        <v>29</v>
      </c>
      <c r="D133" s="176" t="s">
        <v>5</v>
      </c>
      <c r="E133">
        <v>38962479.610902064</v>
      </c>
    </row>
    <row r="134" spans="1:5" x14ac:dyDescent="0.35">
      <c r="A134" s="176">
        <v>2028</v>
      </c>
      <c r="B134" t="s">
        <v>0</v>
      </c>
      <c r="C134" s="176" t="s">
        <v>31</v>
      </c>
      <c r="D134" s="176" t="s">
        <v>17</v>
      </c>
      <c r="E134">
        <v>13716114.488889804</v>
      </c>
    </row>
    <row r="135" spans="1:5" x14ac:dyDescent="0.35">
      <c r="A135" s="176">
        <v>2028</v>
      </c>
      <c r="B135" t="s">
        <v>0</v>
      </c>
      <c r="C135" s="176" t="s">
        <v>30</v>
      </c>
      <c r="D135" s="176" t="s">
        <v>3</v>
      </c>
      <c r="E135">
        <v>3751945.3334422288</v>
      </c>
    </row>
    <row r="136" spans="1:5" x14ac:dyDescent="0.35">
      <c r="A136" s="176">
        <v>2028</v>
      </c>
      <c r="B136" t="s">
        <v>0</v>
      </c>
      <c r="C136" s="176" t="s">
        <v>28</v>
      </c>
      <c r="D136" s="176" t="s">
        <v>22</v>
      </c>
      <c r="E136">
        <v>5088069.3428122625</v>
      </c>
    </row>
    <row r="137" spans="1:5" x14ac:dyDescent="0.35">
      <c r="A137" s="176">
        <v>2028</v>
      </c>
      <c r="B137" t="s">
        <v>0</v>
      </c>
      <c r="C137" s="176" t="s">
        <v>30</v>
      </c>
      <c r="D137" s="176" t="s">
        <v>12</v>
      </c>
      <c r="E137">
        <v>11695102.230017969</v>
      </c>
    </row>
    <row r="138" spans="1:5" x14ac:dyDescent="0.35">
      <c r="A138" s="176">
        <v>2028</v>
      </c>
      <c r="B138" t="s">
        <v>0</v>
      </c>
      <c r="C138" s="176" t="s">
        <v>28</v>
      </c>
      <c r="D138" s="176" t="s">
        <v>7</v>
      </c>
      <c r="E138">
        <v>9524743.9027643334</v>
      </c>
    </row>
    <row r="139" spans="1:5" x14ac:dyDescent="0.35">
      <c r="A139" s="176">
        <v>2028</v>
      </c>
      <c r="B139" t="s">
        <v>0</v>
      </c>
      <c r="C139" s="176" t="s">
        <v>28</v>
      </c>
      <c r="D139" s="176" t="s">
        <v>162</v>
      </c>
      <c r="E139">
        <v>403549.23806806054</v>
      </c>
    </row>
    <row r="140" spans="1:5" x14ac:dyDescent="0.35">
      <c r="A140" s="176">
        <v>2028</v>
      </c>
      <c r="B140" t="s">
        <v>0</v>
      </c>
      <c r="C140" s="176" t="s">
        <v>28</v>
      </c>
      <c r="D140" s="176" t="s">
        <v>23</v>
      </c>
      <c r="E140">
        <v>8266883.5141919293</v>
      </c>
    </row>
    <row r="141" spans="1:5" x14ac:dyDescent="0.35">
      <c r="A141" s="176">
        <v>2028</v>
      </c>
      <c r="B141" t="s">
        <v>0</v>
      </c>
      <c r="C141" s="176" t="s">
        <v>31</v>
      </c>
      <c r="D141" s="176" t="s">
        <v>19</v>
      </c>
      <c r="E141">
        <v>10400546.456808677</v>
      </c>
    </row>
    <row r="142" spans="1:5" x14ac:dyDescent="0.35">
      <c r="A142" s="176">
        <v>2028</v>
      </c>
      <c r="B142" t="s">
        <v>0</v>
      </c>
      <c r="C142" s="176" t="s">
        <v>30</v>
      </c>
      <c r="D142" s="176" t="s">
        <v>8</v>
      </c>
      <c r="E142">
        <v>14145175.849747989</v>
      </c>
    </row>
    <row r="143" spans="1:5" x14ac:dyDescent="0.35">
      <c r="A143" s="176">
        <v>2028</v>
      </c>
      <c r="B143" t="s">
        <v>0</v>
      </c>
      <c r="C143" s="176" t="s">
        <v>31</v>
      </c>
      <c r="D143" s="176" t="s">
        <v>18</v>
      </c>
      <c r="E143">
        <v>23642665.150237795</v>
      </c>
    </row>
    <row r="144" spans="1:5" x14ac:dyDescent="0.35">
      <c r="A144" s="176">
        <v>2028</v>
      </c>
      <c r="B144" t="s">
        <v>0</v>
      </c>
      <c r="C144" s="176" t="s">
        <v>30</v>
      </c>
      <c r="D144" s="176" t="s">
        <v>4</v>
      </c>
      <c r="E144">
        <v>24103955.396138821</v>
      </c>
    </row>
    <row r="145" spans="1:5" x14ac:dyDescent="0.35">
      <c r="A145" s="176">
        <v>2028</v>
      </c>
      <c r="B145" t="s">
        <v>0</v>
      </c>
      <c r="C145" s="176" t="s">
        <v>32</v>
      </c>
      <c r="D145" s="176" t="s">
        <v>26</v>
      </c>
      <c r="E145">
        <v>3029933.6361757494</v>
      </c>
    </row>
    <row r="146" spans="1:5" x14ac:dyDescent="0.35">
      <c r="A146" s="176">
        <v>2028</v>
      </c>
      <c r="B146" t="s">
        <v>0</v>
      </c>
      <c r="C146" s="176" t="s">
        <v>30</v>
      </c>
      <c r="D146" s="176" t="s">
        <v>13</v>
      </c>
      <c r="E146">
        <v>11248865.11751423</v>
      </c>
    </row>
    <row r="147" spans="1:5" x14ac:dyDescent="0.35">
      <c r="A147" s="176">
        <v>2028</v>
      </c>
      <c r="B147" t="s">
        <v>0</v>
      </c>
      <c r="C147" s="176" t="s">
        <v>29</v>
      </c>
      <c r="D147" s="176" t="s">
        <v>16</v>
      </c>
      <c r="E147">
        <v>967371.86336692574</v>
      </c>
    </row>
    <row r="148" spans="1:5" x14ac:dyDescent="0.35">
      <c r="A148" s="176">
        <v>2028</v>
      </c>
      <c r="B148" t="s">
        <v>0</v>
      </c>
      <c r="C148" s="176" t="s">
        <v>29</v>
      </c>
      <c r="D148" s="176" t="s">
        <v>9</v>
      </c>
      <c r="E148">
        <v>26942301.612705145</v>
      </c>
    </row>
    <row r="149" spans="1:5" x14ac:dyDescent="0.35">
      <c r="A149" s="176">
        <v>2028</v>
      </c>
      <c r="B149" t="s">
        <v>0</v>
      </c>
      <c r="C149" s="176" t="s">
        <v>30</v>
      </c>
      <c r="D149" s="176" t="s">
        <v>14</v>
      </c>
      <c r="E149">
        <v>2410565.4635885293</v>
      </c>
    </row>
    <row r="150" spans="1:5" x14ac:dyDescent="0.35">
      <c r="A150" s="176">
        <v>2028</v>
      </c>
      <c r="B150" t="s">
        <v>0</v>
      </c>
      <c r="C150" s="176" t="s">
        <v>29</v>
      </c>
      <c r="D150" s="176" t="s">
        <v>15</v>
      </c>
      <c r="E150">
        <v>5315025.4234952256</v>
      </c>
    </row>
    <row r="151" spans="1:5" x14ac:dyDescent="0.35">
      <c r="A151" s="176">
        <v>2028</v>
      </c>
      <c r="B151" t="s">
        <v>0</v>
      </c>
      <c r="C151" s="176" t="s">
        <v>30</v>
      </c>
      <c r="D151" s="176" t="s">
        <v>1</v>
      </c>
      <c r="E151">
        <v>2342418.0717248097</v>
      </c>
    </row>
    <row r="152" spans="1:5" x14ac:dyDescent="0.35">
      <c r="A152" s="176">
        <v>2029</v>
      </c>
      <c r="B152" t="s">
        <v>0</v>
      </c>
      <c r="C152" s="176" t="s">
        <v>29</v>
      </c>
      <c r="D152" s="176" t="s">
        <v>9</v>
      </c>
      <c r="E152">
        <v>28704468.768217478</v>
      </c>
    </row>
    <row r="153" spans="1:5" x14ac:dyDescent="0.35">
      <c r="A153" s="176">
        <v>2029</v>
      </c>
      <c r="B153" t="s">
        <v>0</v>
      </c>
      <c r="C153" s="176" t="s">
        <v>28</v>
      </c>
      <c r="D153" s="176" t="s">
        <v>22</v>
      </c>
      <c r="E153">
        <v>5539370.7241482735</v>
      </c>
    </row>
    <row r="154" spans="1:5" x14ac:dyDescent="0.35">
      <c r="A154" s="176">
        <v>2029</v>
      </c>
      <c r="B154" t="s">
        <v>0</v>
      </c>
      <c r="C154" s="176" t="s">
        <v>30</v>
      </c>
      <c r="D154" s="176" t="s">
        <v>1</v>
      </c>
      <c r="E154">
        <v>2487669.7983054304</v>
      </c>
    </row>
    <row r="155" spans="1:5" x14ac:dyDescent="0.35">
      <c r="A155" s="176">
        <v>2029</v>
      </c>
      <c r="B155" t="s">
        <v>0</v>
      </c>
      <c r="C155" s="176" t="s">
        <v>28</v>
      </c>
      <c r="D155" s="176" t="s">
        <v>24</v>
      </c>
      <c r="E155">
        <v>17295607.861796532</v>
      </c>
    </row>
    <row r="156" spans="1:5" x14ac:dyDescent="0.35">
      <c r="A156" s="176">
        <v>2029</v>
      </c>
      <c r="B156" t="s">
        <v>0</v>
      </c>
      <c r="C156" s="176" t="s">
        <v>31</v>
      </c>
      <c r="D156" s="176" t="s">
        <v>20</v>
      </c>
      <c r="E156">
        <v>28438435.056837544</v>
      </c>
    </row>
    <row r="157" spans="1:5" x14ac:dyDescent="0.35">
      <c r="A157" s="176">
        <v>2029</v>
      </c>
      <c r="B157" t="s">
        <v>0</v>
      </c>
      <c r="C157" s="176" t="s">
        <v>30</v>
      </c>
      <c r="D157" s="176" t="s">
        <v>4</v>
      </c>
      <c r="E157">
        <v>26139220.495138526</v>
      </c>
    </row>
    <row r="158" spans="1:5" x14ac:dyDescent="0.35">
      <c r="A158" s="176">
        <v>2029</v>
      </c>
      <c r="B158" t="s">
        <v>0</v>
      </c>
      <c r="C158" s="176" t="s">
        <v>31</v>
      </c>
      <c r="D158" s="176" t="s">
        <v>18</v>
      </c>
      <c r="E158">
        <v>25012056.322833482</v>
      </c>
    </row>
    <row r="159" spans="1:5" x14ac:dyDescent="0.35">
      <c r="A159" s="176">
        <v>2029</v>
      </c>
      <c r="B159" t="s">
        <v>0</v>
      </c>
      <c r="C159" s="176" t="s">
        <v>29</v>
      </c>
      <c r="D159" s="176" t="s">
        <v>15</v>
      </c>
      <c r="E159">
        <v>5743388.6968505457</v>
      </c>
    </row>
    <row r="160" spans="1:5" x14ac:dyDescent="0.35">
      <c r="A160" s="176">
        <v>2029</v>
      </c>
      <c r="B160" t="s">
        <v>0</v>
      </c>
      <c r="C160" s="176" t="s">
        <v>31</v>
      </c>
      <c r="D160" s="176" t="s">
        <v>19</v>
      </c>
      <c r="E160">
        <v>11036147.548894238</v>
      </c>
    </row>
    <row r="161" spans="1:5" x14ac:dyDescent="0.35">
      <c r="A161" s="176">
        <v>2029</v>
      </c>
      <c r="B161" t="s">
        <v>0</v>
      </c>
      <c r="C161" s="176" t="s">
        <v>30</v>
      </c>
      <c r="D161" s="176" t="s">
        <v>13</v>
      </c>
      <c r="E161">
        <v>11958354.332152972</v>
      </c>
    </row>
    <row r="162" spans="1:5" x14ac:dyDescent="0.35">
      <c r="A162" s="176">
        <v>2029</v>
      </c>
      <c r="B162" t="s">
        <v>0</v>
      </c>
      <c r="C162" s="176" t="s">
        <v>29</v>
      </c>
      <c r="D162" s="176" t="s">
        <v>5</v>
      </c>
      <c r="E162">
        <v>41494124.068014912</v>
      </c>
    </row>
    <row r="163" spans="1:5" x14ac:dyDescent="0.35">
      <c r="A163" s="176">
        <v>2029</v>
      </c>
      <c r="B163" t="s">
        <v>0</v>
      </c>
      <c r="C163" s="176" t="s">
        <v>32</v>
      </c>
      <c r="D163" s="176" t="s">
        <v>26</v>
      </c>
      <c r="E163">
        <v>3250242.7619786803</v>
      </c>
    </row>
    <row r="164" spans="1:5" x14ac:dyDescent="0.35">
      <c r="A164" s="176">
        <v>2029</v>
      </c>
      <c r="B164" t="s">
        <v>0</v>
      </c>
      <c r="C164" s="176" t="s">
        <v>30</v>
      </c>
      <c r="D164" s="176" t="s">
        <v>8</v>
      </c>
      <c r="E164">
        <v>15267899.736092668</v>
      </c>
    </row>
    <row r="165" spans="1:5" x14ac:dyDescent="0.35">
      <c r="A165" s="176">
        <v>2029</v>
      </c>
      <c r="B165" t="s">
        <v>0</v>
      </c>
      <c r="C165" s="176" t="s">
        <v>30</v>
      </c>
      <c r="D165" s="176" t="s">
        <v>3</v>
      </c>
      <c r="E165">
        <v>4025806.92919973</v>
      </c>
    </row>
    <row r="166" spans="1:5" x14ac:dyDescent="0.35">
      <c r="A166" s="176">
        <v>2029</v>
      </c>
      <c r="B166" t="s">
        <v>0</v>
      </c>
      <c r="C166" s="176" t="s">
        <v>30</v>
      </c>
      <c r="D166" s="176" t="s">
        <v>14</v>
      </c>
      <c r="E166">
        <v>2582614.3490362745</v>
      </c>
    </row>
    <row r="167" spans="1:5" x14ac:dyDescent="0.35">
      <c r="A167" s="176">
        <v>2029</v>
      </c>
      <c r="B167" t="s">
        <v>0</v>
      </c>
      <c r="C167" s="176" t="s">
        <v>29</v>
      </c>
      <c r="D167" s="176" t="s">
        <v>6</v>
      </c>
      <c r="E167">
        <v>13570364.123360481</v>
      </c>
    </row>
    <row r="168" spans="1:5" x14ac:dyDescent="0.35">
      <c r="A168" s="176">
        <v>2029</v>
      </c>
      <c r="B168" t="s">
        <v>0</v>
      </c>
      <c r="C168" s="176" t="s">
        <v>31</v>
      </c>
      <c r="D168" s="176" t="s">
        <v>21</v>
      </c>
      <c r="E168">
        <v>13238397.126438318</v>
      </c>
    </row>
    <row r="169" spans="1:5" x14ac:dyDescent="0.35">
      <c r="A169" s="176">
        <v>2029</v>
      </c>
      <c r="B169" t="s">
        <v>0</v>
      </c>
      <c r="C169" s="176" t="s">
        <v>29</v>
      </c>
      <c r="D169" s="176" t="s">
        <v>16</v>
      </c>
      <c r="E169">
        <v>1012267.4632509842</v>
      </c>
    </row>
    <row r="170" spans="1:5" x14ac:dyDescent="0.35">
      <c r="A170" s="176">
        <v>2029</v>
      </c>
      <c r="B170" t="s">
        <v>0</v>
      </c>
      <c r="C170" s="176" t="s">
        <v>32</v>
      </c>
      <c r="D170" s="176" t="s">
        <v>25</v>
      </c>
      <c r="E170">
        <v>5902344.8738802327</v>
      </c>
    </row>
    <row r="171" spans="1:5" x14ac:dyDescent="0.35">
      <c r="A171" s="176">
        <v>2029</v>
      </c>
      <c r="B171" t="s">
        <v>0</v>
      </c>
      <c r="C171" s="176" t="s">
        <v>30</v>
      </c>
      <c r="D171" s="176" t="s">
        <v>12</v>
      </c>
      <c r="E171">
        <v>12447291.714538058</v>
      </c>
    </row>
    <row r="172" spans="1:5" x14ac:dyDescent="0.35">
      <c r="A172" s="176">
        <v>2029</v>
      </c>
      <c r="B172" t="s">
        <v>0</v>
      </c>
      <c r="C172" s="176" t="s">
        <v>30</v>
      </c>
      <c r="D172" s="176" t="s">
        <v>2</v>
      </c>
      <c r="E172">
        <v>9144778.910797717</v>
      </c>
    </row>
    <row r="173" spans="1:5" x14ac:dyDescent="0.35">
      <c r="A173" s="176">
        <v>2029</v>
      </c>
      <c r="B173" t="s">
        <v>0</v>
      </c>
      <c r="C173" s="176" t="s">
        <v>28</v>
      </c>
      <c r="D173" s="176" t="s">
        <v>7</v>
      </c>
      <c r="E173">
        <v>10386253.196853394</v>
      </c>
    </row>
    <row r="174" spans="1:5" x14ac:dyDescent="0.35">
      <c r="A174" s="176">
        <v>2029</v>
      </c>
      <c r="B174" t="s">
        <v>0</v>
      </c>
      <c r="C174" s="176" t="s">
        <v>31</v>
      </c>
      <c r="D174" s="176" t="s">
        <v>17</v>
      </c>
      <c r="E174">
        <v>14540550.941806512</v>
      </c>
    </row>
    <row r="175" spans="1:5" x14ac:dyDescent="0.35">
      <c r="A175" s="176">
        <v>2029</v>
      </c>
      <c r="B175" t="s">
        <v>0</v>
      </c>
      <c r="C175" s="176" t="s">
        <v>28</v>
      </c>
      <c r="D175" s="176" t="s">
        <v>162</v>
      </c>
      <c r="E175">
        <v>423973.18467418238</v>
      </c>
    </row>
    <row r="176" spans="1:5" x14ac:dyDescent="0.35">
      <c r="A176" s="176">
        <v>2029</v>
      </c>
      <c r="B176" t="s">
        <v>0</v>
      </c>
      <c r="C176" s="176" t="s">
        <v>28</v>
      </c>
      <c r="D176" s="176" t="s">
        <v>23</v>
      </c>
      <c r="E176">
        <v>8839973.691732876</v>
      </c>
    </row>
    <row r="177" spans="1:5" x14ac:dyDescent="0.35">
      <c r="A177" s="176">
        <v>2030</v>
      </c>
      <c r="B177" t="s">
        <v>0</v>
      </c>
      <c r="C177" s="176" t="s">
        <v>28</v>
      </c>
      <c r="D177" s="176" t="s">
        <v>23</v>
      </c>
      <c r="E177">
        <v>9451695.3215622045</v>
      </c>
    </row>
    <row r="178" spans="1:5" x14ac:dyDescent="0.35">
      <c r="A178" s="176">
        <v>2030</v>
      </c>
      <c r="B178" t="s">
        <v>0</v>
      </c>
      <c r="C178" s="176" t="s">
        <v>30</v>
      </c>
      <c r="D178" s="176" t="s">
        <v>12</v>
      </c>
      <c r="E178">
        <v>13242465.779262356</v>
      </c>
    </row>
    <row r="179" spans="1:5" x14ac:dyDescent="0.35">
      <c r="A179" s="176">
        <v>2030</v>
      </c>
      <c r="B179" t="s">
        <v>0</v>
      </c>
      <c r="C179" s="176" t="s">
        <v>30</v>
      </c>
      <c r="D179" s="176" t="s">
        <v>4</v>
      </c>
      <c r="E179">
        <v>28342723.434333455</v>
      </c>
    </row>
    <row r="180" spans="1:5" x14ac:dyDescent="0.35">
      <c r="A180" s="176">
        <v>2030</v>
      </c>
      <c r="B180" t="s">
        <v>0</v>
      </c>
      <c r="C180" s="176" t="s">
        <v>29</v>
      </c>
      <c r="D180" s="176" t="s">
        <v>15</v>
      </c>
      <c r="E180">
        <v>6205267.2906049043</v>
      </c>
    </row>
    <row r="181" spans="1:5" x14ac:dyDescent="0.35">
      <c r="A181" s="176">
        <v>2030</v>
      </c>
      <c r="B181" t="s">
        <v>0</v>
      </c>
      <c r="C181" s="176" t="s">
        <v>31</v>
      </c>
      <c r="D181" s="176" t="s">
        <v>21</v>
      </c>
      <c r="E181">
        <v>13977181.786416819</v>
      </c>
    </row>
    <row r="182" spans="1:5" x14ac:dyDescent="0.35">
      <c r="A182" s="176">
        <v>2030</v>
      </c>
      <c r="B182" t="s">
        <v>0</v>
      </c>
      <c r="C182" s="176" t="s">
        <v>31</v>
      </c>
      <c r="D182" s="176" t="s">
        <v>18</v>
      </c>
      <c r="E182">
        <v>26458201.474575516</v>
      </c>
    </row>
    <row r="183" spans="1:5" x14ac:dyDescent="0.35">
      <c r="A183" s="176">
        <v>2030</v>
      </c>
      <c r="B183" t="s">
        <v>0</v>
      </c>
      <c r="C183" s="176" t="s">
        <v>28</v>
      </c>
      <c r="D183" s="176" t="s">
        <v>22</v>
      </c>
      <c r="E183">
        <v>6029712.4156103544</v>
      </c>
    </row>
    <row r="184" spans="1:5" x14ac:dyDescent="0.35">
      <c r="A184" s="176">
        <v>2030</v>
      </c>
      <c r="B184" t="s">
        <v>0</v>
      </c>
      <c r="C184" s="176" t="s">
        <v>32</v>
      </c>
      <c r="D184" s="176" t="s">
        <v>26</v>
      </c>
      <c r="E184">
        <v>3486101.9281519009</v>
      </c>
    </row>
    <row r="185" spans="1:5" x14ac:dyDescent="0.35">
      <c r="A185" s="176">
        <v>2030</v>
      </c>
      <c r="B185" t="s">
        <v>0</v>
      </c>
      <c r="C185" s="176" t="s">
        <v>31</v>
      </c>
      <c r="D185" s="176" t="s">
        <v>17</v>
      </c>
      <c r="E185">
        <v>15413078.731985155</v>
      </c>
    </row>
    <row r="186" spans="1:5" x14ac:dyDescent="0.35">
      <c r="A186" s="176">
        <v>2030</v>
      </c>
      <c r="B186" t="s">
        <v>0</v>
      </c>
      <c r="C186" s="176" t="s">
        <v>30</v>
      </c>
      <c r="D186" s="176" t="s">
        <v>1</v>
      </c>
      <c r="E186">
        <v>2641357.486939488</v>
      </c>
    </row>
    <row r="187" spans="1:5" x14ac:dyDescent="0.35">
      <c r="A187" s="176">
        <v>2030</v>
      </c>
      <c r="B187" t="s">
        <v>0</v>
      </c>
      <c r="C187" s="176" t="s">
        <v>30</v>
      </c>
      <c r="D187" s="176" t="s">
        <v>3</v>
      </c>
      <c r="E187">
        <v>4319367.7561804438</v>
      </c>
    </row>
    <row r="188" spans="1:5" x14ac:dyDescent="0.35">
      <c r="A188" s="176">
        <v>2030</v>
      </c>
      <c r="B188" t="s">
        <v>0</v>
      </c>
      <c r="C188" s="176" t="s">
        <v>29</v>
      </c>
      <c r="D188" s="176" t="s">
        <v>16</v>
      </c>
      <c r="E188">
        <v>1059149.0804502557</v>
      </c>
    </row>
    <row r="189" spans="1:5" x14ac:dyDescent="0.35">
      <c r="A189" s="176">
        <v>2030</v>
      </c>
      <c r="B189" t="s">
        <v>0</v>
      </c>
      <c r="C189" s="176" t="s">
        <v>28</v>
      </c>
      <c r="D189" s="176" t="s">
        <v>162</v>
      </c>
      <c r="E189">
        <v>445367.3563296342</v>
      </c>
    </row>
    <row r="190" spans="1:5" x14ac:dyDescent="0.35">
      <c r="A190" s="176">
        <v>2030</v>
      </c>
      <c r="B190" t="s">
        <v>0</v>
      </c>
      <c r="C190" s="176" t="s">
        <v>28</v>
      </c>
      <c r="D190" s="176" t="s">
        <v>7</v>
      </c>
      <c r="E190">
        <v>11322990.639398772</v>
      </c>
    </row>
    <row r="191" spans="1:5" x14ac:dyDescent="0.35">
      <c r="A191" s="176">
        <v>2030</v>
      </c>
      <c r="B191" t="s">
        <v>0</v>
      </c>
      <c r="C191" s="176" t="s">
        <v>31</v>
      </c>
      <c r="D191" s="176" t="s">
        <v>20</v>
      </c>
      <c r="E191">
        <v>30148943.707026351</v>
      </c>
    </row>
    <row r="192" spans="1:5" x14ac:dyDescent="0.35">
      <c r="A192" s="176">
        <v>2030</v>
      </c>
      <c r="B192" t="s">
        <v>0</v>
      </c>
      <c r="C192" s="176" t="s">
        <v>28</v>
      </c>
      <c r="D192" s="176" t="s">
        <v>24</v>
      </c>
      <c r="E192">
        <v>18466566.366703998</v>
      </c>
    </row>
    <row r="193" spans="1:5" x14ac:dyDescent="0.35">
      <c r="A193" s="176">
        <v>2030</v>
      </c>
      <c r="B193" t="s">
        <v>0</v>
      </c>
      <c r="C193" s="176" t="s">
        <v>31</v>
      </c>
      <c r="D193" s="176" t="s">
        <v>19</v>
      </c>
      <c r="E193">
        <v>11709327.378986858</v>
      </c>
    </row>
    <row r="194" spans="1:5" x14ac:dyDescent="0.35">
      <c r="A194" s="176">
        <v>2030</v>
      </c>
      <c r="B194" t="s">
        <v>0</v>
      </c>
      <c r="C194" s="176" t="s">
        <v>30</v>
      </c>
      <c r="D194" s="176" t="s">
        <v>8</v>
      </c>
      <c r="E194">
        <v>16477386.458417572</v>
      </c>
    </row>
    <row r="195" spans="1:5" x14ac:dyDescent="0.35">
      <c r="A195" s="176">
        <v>2030</v>
      </c>
      <c r="B195" t="s">
        <v>0</v>
      </c>
      <c r="C195" s="176" t="s">
        <v>29</v>
      </c>
      <c r="D195" s="176" t="s">
        <v>9</v>
      </c>
      <c r="E195">
        <v>30576140.728092078</v>
      </c>
    </row>
    <row r="196" spans="1:5" x14ac:dyDescent="0.35">
      <c r="A196" s="176">
        <v>2030</v>
      </c>
      <c r="B196" t="s">
        <v>0</v>
      </c>
      <c r="C196" s="176" t="s">
        <v>29</v>
      </c>
      <c r="D196" s="176" t="s">
        <v>6</v>
      </c>
      <c r="E196">
        <v>14663113.575089199</v>
      </c>
    </row>
    <row r="197" spans="1:5" x14ac:dyDescent="0.35">
      <c r="A197" s="176">
        <v>2030</v>
      </c>
      <c r="B197" t="s">
        <v>0</v>
      </c>
      <c r="C197" s="176" t="s">
        <v>30</v>
      </c>
      <c r="D197" s="176" t="s">
        <v>14</v>
      </c>
      <c r="E197">
        <v>2766429.8546293792</v>
      </c>
    </row>
    <row r="198" spans="1:5" x14ac:dyDescent="0.35">
      <c r="A198" s="176">
        <v>2030</v>
      </c>
      <c r="B198" t="s">
        <v>0</v>
      </c>
      <c r="C198" s="176" t="s">
        <v>32</v>
      </c>
      <c r="D198" s="176" t="s">
        <v>25</v>
      </c>
      <c r="E198">
        <v>6367258.1645031618</v>
      </c>
    </row>
    <row r="199" spans="1:5" x14ac:dyDescent="0.35">
      <c r="A199" s="176">
        <v>2030</v>
      </c>
      <c r="B199" t="s">
        <v>0</v>
      </c>
      <c r="C199" s="176" t="s">
        <v>30</v>
      </c>
      <c r="D199" s="176" t="s">
        <v>2</v>
      </c>
      <c r="E199">
        <v>9725216.5973394234</v>
      </c>
    </row>
    <row r="200" spans="1:5" x14ac:dyDescent="0.35">
      <c r="A200" s="176">
        <v>2030</v>
      </c>
      <c r="B200" t="s">
        <v>0</v>
      </c>
      <c r="C200" s="176" t="s">
        <v>29</v>
      </c>
      <c r="D200" s="176" t="s">
        <v>5</v>
      </c>
      <c r="E200">
        <v>44184931.45578175</v>
      </c>
    </row>
    <row r="201" spans="1:5" x14ac:dyDescent="0.35">
      <c r="A201" s="176">
        <v>2030</v>
      </c>
      <c r="B201" t="s">
        <v>0</v>
      </c>
      <c r="C201" s="176" t="s">
        <v>30</v>
      </c>
      <c r="D201" s="176" t="s">
        <v>13</v>
      </c>
      <c r="E201">
        <v>12710328.426372452</v>
      </c>
    </row>
    <row r="202" spans="1:5" x14ac:dyDescent="0.35">
      <c r="A202" s="176">
        <v>2031</v>
      </c>
      <c r="B202" t="s">
        <v>0</v>
      </c>
      <c r="C202" s="176" t="s">
        <v>29</v>
      </c>
      <c r="D202" s="176" t="s">
        <v>6</v>
      </c>
      <c r="E202">
        <v>15841092.254204223</v>
      </c>
    </row>
    <row r="203" spans="1:5" x14ac:dyDescent="0.35">
      <c r="A203" s="176">
        <v>2031</v>
      </c>
      <c r="B203" t="s">
        <v>0</v>
      </c>
      <c r="C203" s="176" t="s">
        <v>29</v>
      </c>
      <c r="D203" s="176" t="s">
        <v>9</v>
      </c>
      <c r="E203">
        <v>32562140.640044305</v>
      </c>
    </row>
    <row r="204" spans="1:5" x14ac:dyDescent="0.35">
      <c r="A204" s="176">
        <v>2031</v>
      </c>
      <c r="B204" t="s">
        <v>0</v>
      </c>
      <c r="C204" s="176" t="s">
        <v>31</v>
      </c>
      <c r="D204" s="176" t="s">
        <v>20</v>
      </c>
      <c r="E204">
        <v>31959844.246185962</v>
      </c>
    </row>
    <row r="205" spans="1:5" x14ac:dyDescent="0.35">
      <c r="A205" s="176">
        <v>2031</v>
      </c>
      <c r="B205" t="s">
        <v>0</v>
      </c>
      <c r="C205" s="176" t="s">
        <v>30</v>
      </c>
      <c r="D205" s="176" t="s">
        <v>3</v>
      </c>
      <c r="E205">
        <v>4633271.8981842473</v>
      </c>
    </row>
    <row r="206" spans="1:5" x14ac:dyDescent="0.35">
      <c r="A206" s="176">
        <v>2031</v>
      </c>
      <c r="B206" t="s">
        <v>0</v>
      </c>
      <c r="C206" s="176" t="s">
        <v>28</v>
      </c>
      <c r="D206" s="176" t="s">
        <v>7</v>
      </c>
      <c r="E206">
        <v>12341312.386221113</v>
      </c>
    </row>
    <row r="207" spans="1:5" x14ac:dyDescent="0.35">
      <c r="A207" s="176">
        <v>2031</v>
      </c>
      <c r="B207" t="s">
        <v>0</v>
      </c>
      <c r="C207" s="176" t="s">
        <v>28</v>
      </c>
      <c r="D207" s="176" t="s">
        <v>162</v>
      </c>
      <c r="E207">
        <v>467137.17139651196</v>
      </c>
    </row>
    <row r="208" spans="1:5" x14ac:dyDescent="0.35">
      <c r="A208" s="176">
        <v>2031</v>
      </c>
      <c r="B208" t="s">
        <v>0</v>
      </c>
      <c r="C208" s="176" t="s">
        <v>32</v>
      </c>
      <c r="D208" s="176" t="s">
        <v>25</v>
      </c>
      <c r="E208">
        <v>6867858.0617028447</v>
      </c>
    </row>
    <row r="209" spans="1:5" x14ac:dyDescent="0.35">
      <c r="A209" s="176">
        <v>2031</v>
      </c>
      <c r="B209" t="s">
        <v>0</v>
      </c>
      <c r="C209" s="176" t="s">
        <v>30</v>
      </c>
      <c r="D209" s="176" t="s">
        <v>14</v>
      </c>
      <c r="E209">
        <v>2962983.6184552098</v>
      </c>
    </row>
    <row r="210" spans="1:5" x14ac:dyDescent="0.35">
      <c r="A210" s="176">
        <v>2031</v>
      </c>
      <c r="B210" t="s">
        <v>0</v>
      </c>
      <c r="C210" s="176" t="s">
        <v>30</v>
      </c>
      <c r="D210" s="176" t="s">
        <v>2</v>
      </c>
      <c r="E210">
        <v>10341159.153009113</v>
      </c>
    </row>
    <row r="211" spans="1:5" x14ac:dyDescent="0.35">
      <c r="A211" s="176">
        <v>2031</v>
      </c>
      <c r="B211" t="s">
        <v>0</v>
      </c>
      <c r="C211" s="176" t="s">
        <v>31</v>
      </c>
      <c r="D211" s="176" t="s">
        <v>17</v>
      </c>
      <c r="E211">
        <v>16336698.128851851</v>
      </c>
    </row>
    <row r="212" spans="1:5" x14ac:dyDescent="0.35">
      <c r="A212" s="176">
        <v>2031</v>
      </c>
      <c r="B212" t="s">
        <v>0</v>
      </c>
      <c r="C212" s="176" t="s">
        <v>31</v>
      </c>
      <c r="D212" s="176" t="s">
        <v>21</v>
      </c>
      <c r="E212">
        <v>14756346.693300456</v>
      </c>
    </row>
    <row r="213" spans="1:5" x14ac:dyDescent="0.35">
      <c r="A213" s="176">
        <v>2031</v>
      </c>
      <c r="B213" t="s">
        <v>0</v>
      </c>
      <c r="C213" s="176" t="s">
        <v>29</v>
      </c>
      <c r="D213" s="176" t="s">
        <v>16</v>
      </c>
      <c r="E213">
        <v>1108098.7862840227</v>
      </c>
    </row>
    <row r="214" spans="1:5" x14ac:dyDescent="0.35">
      <c r="A214" s="176">
        <v>2031</v>
      </c>
      <c r="B214" t="s">
        <v>0</v>
      </c>
      <c r="C214" s="176" t="s">
        <v>30</v>
      </c>
      <c r="D214" s="176" t="s">
        <v>12</v>
      </c>
      <c r="E214">
        <v>14084007.676017608</v>
      </c>
    </row>
    <row r="215" spans="1:5" x14ac:dyDescent="0.35">
      <c r="A215" s="176">
        <v>2031</v>
      </c>
      <c r="B215" t="s">
        <v>0</v>
      </c>
      <c r="C215" s="176" t="s">
        <v>30</v>
      </c>
      <c r="D215" s="176" t="s">
        <v>4</v>
      </c>
      <c r="E215">
        <v>30728050.493991151</v>
      </c>
    </row>
    <row r="216" spans="1:5" x14ac:dyDescent="0.35">
      <c r="A216" s="176">
        <v>2031</v>
      </c>
      <c r="B216" t="s">
        <v>0</v>
      </c>
      <c r="C216" s="176" t="s">
        <v>31</v>
      </c>
      <c r="D216" s="176" t="s">
        <v>19</v>
      </c>
      <c r="E216">
        <v>12422895.401217021</v>
      </c>
    </row>
    <row r="217" spans="1:5" x14ac:dyDescent="0.35">
      <c r="A217" s="176">
        <v>2031</v>
      </c>
      <c r="B217" t="s">
        <v>0</v>
      </c>
      <c r="C217" s="176" t="s">
        <v>30</v>
      </c>
      <c r="D217" s="176" t="s">
        <v>8</v>
      </c>
      <c r="E217">
        <v>17780150.814289533</v>
      </c>
    </row>
    <row r="218" spans="1:5" x14ac:dyDescent="0.35">
      <c r="A218" s="176">
        <v>2031</v>
      </c>
      <c r="B218" t="s">
        <v>0</v>
      </c>
      <c r="C218" s="176" t="s">
        <v>31</v>
      </c>
      <c r="D218" s="176" t="s">
        <v>18</v>
      </c>
      <c r="E218">
        <v>27985225.029429976</v>
      </c>
    </row>
    <row r="219" spans="1:5" x14ac:dyDescent="0.35">
      <c r="A219" s="176">
        <v>2031</v>
      </c>
      <c r="B219" t="s">
        <v>0</v>
      </c>
      <c r="C219" s="176" t="s">
        <v>30</v>
      </c>
      <c r="D219" s="176" t="s">
        <v>13</v>
      </c>
      <c r="E219">
        <v>13507607.691203585</v>
      </c>
    </row>
    <row r="220" spans="1:5" x14ac:dyDescent="0.35">
      <c r="A220" s="176">
        <v>2031</v>
      </c>
      <c r="B220" t="s">
        <v>0</v>
      </c>
      <c r="C220" s="176" t="s">
        <v>28</v>
      </c>
      <c r="D220" s="176" t="s">
        <v>23</v>
      </c>
      <c r="E220">
        <v>10104987.911810111</v>
      </c>
    </row>
    <row r="221" spans="1:5" x14ac:dyDescent="0.35">
      <c r="A221" s="176">
        <v>2031</v>
      </c>
      <c r="B221" t="s">
        <v>0</v>
      </c>
      <c r="C221" s="176" t="s">
        <v>29</v>
      </c>
      <c r="D221" s="176" t="s">
        <v>15</v>
      </c>
      <c r="E221">
        <v>6702998.2432089979</v>
      </c>
    </row>
    <row r="222" spans="1:5" x14ac:dyDescent="0.35">
      <c r="A222" s="176">
        <v>2031</v>
      </c>
      <c r="B222" t="s">
        <v>0</v>
      </c>
      <c r="C222" s="176" t="s">
        <v>29</v>
      </c>
      <c r="D222" s="176" t="s">
        <v>5</v>
      </c>
      <c r="E222">
        <v>47045236.338448837</v>
      </c>
    </row>
    <row r="223" spans="1:5" x14ac:dyDescent="0.35">
      <c r="A223" s="176">
        <v>2031</v>
      </c>
      <c r="B223" t="s">
        <v>0</v>
      </c>
      <c r="C223" s="176" t="s">
        <v>28</v>
      </c>
      <c r="D223" s="176" t="s">
        <v>22</v>
      </c>
      <c r="E223">
        <v>6562080.7149343789</v>
      </c>
    </row>
    <row r="224" spans="1:5" x14ac:dyDescent="0.35">
      <c r="A224" s="176">
        <v>2031</v>
      </c>
      <c r="B224" t="s">
        <v>0</v>
      </c>
      <c r="C224" s="176" t="s">
        <v>28</v>
      </c>
      <c r="D224" s="176" t="s">
        <v>24</v>
      </c>
      <c r="E224">
        <v>19715126.415516108</v>
      </c>
    </row>
    <row r="225" spans="1:5" x14ac:dyDescent="0.35">
      <c r="A225" s="176">
        <v>2031</v>
      </c>
      <c r="B225" t="s">
        <v>0</v>
      </c>
      <c r="C225" s="176" t="s">
        <v>30</v>
      </c>
      <c r="D225" s="176" t="s">
        <v>1</v>
      </c>
      <c r="E225">
        <v>2804663.0001198086</v>
      </c>
    </row>
    <row r="226" spans="1:5" x14ac:dyDescent="0.35">
      <c r="A226" s="176">
        <v>2031</v>
      </c>
      <c r="B226" t="s">
        <v>0</v>
      </c>
      <c r="C226" s="176" t="s">
        <v>32</v>
      </c>
      <c r="D226" s="176" t="s">
        <v>26</v>
      </c>
      <c r="E226">
        <v>3738796.1572663984</v>
      </c>
    </row>
    <row r="227" spans="1:5" x14ac:dyDescent="0.35">
      <c r="A227" s="176">
        <v>2032</v>
      </c>
      <c r="B227" t="s">
        <v>0</v>
      </c>
      <c r="C227" s="176" t="s">
        <v>31</v>
      </c>
      <c r="D227" s="176" t="s">
        <v>21</v>
      </c>
      <c r="E227">
        <v>15563546.129772738</v>
      </c>
    </row>
    <row r="228" spans="1:5" x14ac:dyDescent="0.35">
      <c r="A228" s="176">
        <v>2032</v>
      </c>
      <c r="B228" t="s">
        <v>0</v>
      </c>
      <c r="C228" s="176" t="s">
        <v>29</v>
      </c>
      <c r="D228" s="176" t="s">
        <v>9</v>
      </c>
      <c r="E228">
        <v>34673217.565789595</v>
      </c>
    </row>
    <row r="229" spans="1:5" x14ac:dyDescent="0.35">
      <c r="A229" s="176">
        <v>2032</v>
      </c>
      <c r="B229" t="s">
        <v>0</v>
      </c>
      <c r="C229" s="176" t="s">
        <v>29</v>
      </c>
      <c r="D229" s="176" t="s">
        <v>5</v>
      </c>
      <c r="E229">
        <v>50043847.235468842</v>
      </c>
    </row>
    <row r="230" spans="1:5" x14ac:dyDescent="0.35">
      <c r="A230" s="176">
        <v>2032</v>
      </c>
      <c r="B230" t="s">
        <v>0</v>
      </c>
      <c r="C230" s="176" t="s">
        <v>29</v>
      </c>
      <c r="D230" s="176" t="s">
        <v>6</v>
      </c>
      <c r="E230">
        <v>17096176.893912822</v>
      </c>
    </row>
    <row r="231" spans="1:5" x14ac:dyDescent="0.35">
      <c r="A231" s="176">
        <v>2032</v>
      </c>
      <c r="B231" t="s">
        <v>0</v>
      </c>
      <c r="C231" s="176" t="s">
        <v>32</v>
      </c>
      <c r="D231" s="176" t="s">
        <v>26</v>
      </c>
      <c r="E231">
        <v>4005582.0352878063</v>
      </c>
    </row>
    <row r="232" spans="1:5" x14ac:dyDescent="0.35">
      <c r="A232" s="176">
        <v>2032</v>
      </c>
      <c r="B232" t="s">
        <v>0</v>
      </c>
      <c r="C232" s="176" t="s">
        <v>29</v>
      </c>
      <c r="D232" s="176" t="s">
        <v>15</v>
      </c>
      <c r="E232">
        <v>7235318.9510712745</v>
      </c>
    </row>
    <row r="233" spans="1:5" x14ac:dyDescent="0.35">
      <c r="A233" s="176">
        <v>2032</v>
      </c>
      <c r="B233" t="s">
        <v>0</v>
      </c>
      <c r="C233" s="176" t="s">
        <v>31</v>
      </c>
      <c r="D233" s="176" t="s">
        <v>19</v>
      </c>
      <c r="E233">
        <v>13167638.836742116</v>
      </c>
    </row>
    <row r="234" spans="1:5" x14ac:dyDescent="0.35">
      <c r="A234" s="176">
        <v>2032</v>
      </c>
      <c r="B234" t="s">
        <v>0</v>
      </c>
      <c r="C234" s="176" t="s">
        <v>29</v>
      </c>
      <c r="D234" s="176" t="s">
        <v>16</v>
      </c>
      <c r="E234">
        <v>1158390.3964187307</v>
      </c>
    </row>
    <row r="235" spans="1:5" x14ac:dyDescent="0.35">
      <c r="A235" s="176">
        <v>2032</v>
      </c>
      <c r="B235" t="s">
        <v>0</v>
      </c>
      <c r="C235" s="176" t="s">
        <v>31</v>
      </c>
      <c r="D235" s="176" t="s">
        <v>18</v>
      </c>
      <c r="E235">
        <v>29575598.659152534</v>
      </c>
    </row>
    <row r="236" spans="1:5" x14ac:dyDescent="0.35">
      <c r="A236" s="176">
        <v>2032</v>
      </c>
      <c r="B236" t="s">
        <v>0</v>
      </c>
      <c r="C236" s="176" t="s">
        <v>31</v>
      </c>
      <c r="D236" s="176" t="s">
        <v>20</v>
      </c>
      <c r="E236">
        <v>33847598.063204132</v>
      </c>
    </row>
    <row r="237" spans="1:5" x14ac:dyDescent="0.35">
      <c r="A237" s="176">
        <v>2032</v>
      </c>
      <c r="B237" t="s">
        <v>0</v>
      </c>
      <c r="C237" s="176" t="s">
        <v>28</v>
      </c>
      <c r="D237" s="176" t="s">
        <v>162</v>
      </c>
      <c r="E237">
        <v>489867.42926918122</v>
      </c>
    </row>
    <row r="238" spans="1:5" x14ac:dyDescent="0.35">
      <c r="A238" s="176">
        <v>2032</v>
      </c>
      <c r="B238" t="s">
        <v>0</v>
      </c>
      <c r="C238" s="176" t="s">
        <v>31</v>
      </c>
      <c r="D238" s="176" t="s">
        <v>17</v>
      </c>
      <c r="E238">
        <v>17298388.943239074</v>
      </c>
    </row>
    <row r="239" spans="1:5" x14ac:dyDescent="0.35">
      <c r="A239" s="176">
        <v>2032</v>
      </c>
      <c r="B239" t="s">
        <v>0</v>
      </c>
      <c r="C239" s="176" t="s">
        <v>30</v>
      </c>
      <c r="D239" s="176" t="s">
        <v>12</v>
      </c>
      <c r="E239">
        <v>14973673.312147297</v>
      </c>
    </row>
    <row r="240" spans="1:5" x14ac:dyDescent="0.35">
      <c r="A240" s="176">
        <v>2032</v>
      </c>
      <c r="B240" t="s">
        <v>0</v>
      </c>
      <c r="C240" s="176" t="s">
        <v>30</v>
      </c>
      <c r="D240" s="176" t="s">
        <v>4</v>
      </c>
      <c r="E240">
        <v>33274890.069382261</v>
      </c>
    </row>
    <row r="241" spans="1:5" x14ac:dyDescent="0.35">
      <c r="A241" s="176">
        <v>2032</v>
      </c>
      <c r="B241" t="s">
        <v>0</v>
      </c>
      <c r="C241" s="176" t="s">
        <v>28</v>
      </c>
      <c r="D241" s="176" t="s">
        <v>7</v>
      </c>
      <c r="E241">
        <v>13433261.088461945</v>
      </c>
    </row>
    <row r="242" spans="1:5" x14ac:dyDescent="0.35">
      <c r="A242" s="176">
        <v>2032</v>
      </c>
      <c r="B242" t="s">
        <v>0</v>
      </c>
      <c r="C242" s="176" t="s">
        <v>28</v>
      </c>
      <c r="D242" s="176" t="s">
        <v>23</v>
      </c>
      <c r="E242">
        <v>10792268.692523006</v>
      </c>
    </row>
    <row r="243" spans="1:5" x14ac:dyDescent="0.35">
      <c r="A243" s="176">
        <v>2032</v>
      </c>
      <c r="B243" t="s">
        <v>0</v>
      </c>
      <c r="C243" s="176" t="s">
        <v>28</v>
      </c>
      <c r="D243" s="176" t="s">
        <v>22</v>
      </c>
      <c r="E243">
        <v>7133579.8048946587</v>
      </c>
    </row>
    <row r="244" spans="1:5" x14ac:dyDescent="0.35">
      <c r="A244" s="176">
        <v>2032</v>
      </c>
      <c r="B244" t="s">
        <v>0</v>
      </c>
      <c r="C244" s="176" t="s">
        <v>30</v>
      </c>
      <c r="D244" s="176" t="s">
        <v>1</v>
      </c>
      <c r="E244">
        <v>2974454.5453252494</v>
      </c>
    </row>
    <row r="245" spans="1:5" x14ac:dyDescent="0.35">
      <c r="A245" s="176">
        <v>2032</v>
      </c>
      <c r="B245" t="s">
        <v>0</v>
      </c>
      <c r="C245" s="176" t="s">
        <v>30</v>
      </c>
      <c r="D245" s="176" t="s">
        <v>3</v>
      </c>
      <c r="E245">
        <v>4965256.5755596915</v>
      </c>
    </row>
    <row r="246" spans="1:5" x14ac:dyDescent="0.35">
      <c r="A246" s="176">
        <v>2032</v>
      </c>
      <c r="B246" t="s">
        <v>0</v>
      </c>
      <c r="C246" s="176" t="s">
        <v>30</v>
      </c>
      <c r="D246" s="176" t="s">
        <v>2</v>
      </c>
      <c r="E246">
        <v>10986154.790010786</v>
      </c>
    </row>
    <row r="247" spans="1:5" x14ac:dyDescent="0.35">
      <c r="A247" s="176">
        <v>2032</v>
      </c>
      <c r="B247" t="s">
        <v>0</v>
      </c>
      <c r="C247" s="176" t="s">
        <v>30</v>
      </c>
      <c r="D247" s="176" t="s">
        <v>8</v>
      </c>
      <c r="E247">
        <v>19176648.739662472</v>
      </c>
    </row>
    <row r="248" spans="1:5" x14ac:dyDescent="0.35">
      <c r="A248" s="176">
        <v>2032</v>
      </c>
      <c r="B248" t="s">
        <v>0</v>
      </c>
      <c r="C248" s="176" t="s">
        <v>32</v>
      </c>
      <c r="D248" s="176" t="s">
        <v>25</v>
      </c>
      <c r="E248">
        <v>7399968.2717271466</v>
      </c>
    </row>
    <row r="249" spans="1:5" x14ac:dyDescent="0.35">
      <c r="A249" s="176">
        <v>2032</v>
      </c>
      <c r="B249" t="s">
        <v>0</v>
      </c>
      <c r="C249" s="176" t="s">
        <v>30</v>
      </c>
      <c r="D249" s="176" t="s">
        <v>14</v>
      </c>
      <c r="E249">
        <v>3170908.6391111808</v>
      </c>
    </row>
    <row r="250" spans="1:5" x14ac:dyDescent="0.35">
      <c r="A250" s="176">
        <v>2032</v>
      </c>
      <c r="B250" t="s">
        <v>0</v>
      </c>
      <c r="C250" s="176" t="s">
        <v>28</v>
      </c>
      <c r="D250" s="176" t="s">
        <v>24</v>
      </c>
      <c r="E250">
        <v>21023234.401196279</v>
      </c>
    </row>
    <row r="251" spans="1:5" x14ac:dyDescent="0.35">
      <c r="A251" s="176">
        <v>2032</v>
      </c>
      <c r="B251" t="s">
        <v>0</v>
      </c>
      <c r="C251" s="176" t="s">
        <v>30</v>
      </c>
      <c r="D251" s="176" t="s">
        <v>13</v>
      </c>
      <c r="E251">
        <v>14344147.183791425</v>
      </c>
    </row>
    <row r="252" spans="1:5" x14ac:dyDescent="0.35">
      <c r="A252" s="176">
        <v>2033</v>
      </c>
      <c r="B252" t="s">
        <v>0</v>
      </c>
      <c r="C252" s="176" t="s">
        <v>28</v>
      </c>
      <c r="D252" s="176" t="s">
        <v>22</v>
      </c>
      <c r="E252">
        <v>7748856.7281722222</v>
      </c>
    </row>
    <row r="253" spans="1:5" x14ac:dyDescent="0.35">
      <c r="A253" s="176">
        <v>2033</v>
      </c>
      <c r="B253" t="s">
        <v>0</v>
      </c>
      <c r="C253" s="176" t="s">
        <v>31</v>
      </c>
      <c r="D253" s="176" t="s">
        <v>19</v>
      </c>
      <c r="E253">
        <v>13947888.040371418</v>
      </c>
    </row>
    <row r="254" spans="1:5" x14ac:dyDescent="0.35">
      <c r="A254" s="176">
        <v>2033</v>
      </c>
      <c r="B254" t="s">
        <v>0</v>
      </c>
      <c r="C254" s="176" t="s">
        <v>32</v>
      </c>
      <c r="D254" s="176" t="s">
        <v>26</v>
      </c>
      <c r="E254">
        <v>4286836.0332082771</v>
      </c>
    </row>
    <row r="255" spans="1:5" x14ac:dyDescent="0.35">
      <c r="A255" s="176">
        <v>2033</v>
      </c>
      <c r="B255" t="s">
        <v>0</v>
      </c>
      <c r="C255" s="176" t="s">
        <v>30</v>
      </c>
      <c r="D255" s="176" t="s">
        <v>8</v>
      </c>
      <c r="E255">
        <v>20675011.59145911</v>
      </c>
    </row>
    <row r="256" spans="1:5" x14ac:dyDescent="0.35">
      <c r="A256" s="176">
        <v>2033</v>
      </c>
      <c r="B256" t="s">
        <v>0</v>
      </c>
      <c r="C256" s="176" t="s">
        <v>29</v>
      </c>
      <c r="D256" s="176" t="s">
        <v>9</v>
      </c>
      <c r="E256">
        <v>36915716.922125034</v>
      </c>
    </row>
    <row r="257" spans="1:5" x14ac:dyDescent="0.35">
      <c r="A257" s="176">
        <v>2033</v>
      </c>
      <c r="B257" t="s">
        <v>0</v>
      </c>
      <c r="C257" s="176" t="s">
        <v>29</v>
      </c>
      <c r="D257" s="176" t="s">
        <v>5</v>
      </c>
      <c r="E257">
        <v>53197916.641870484</v>
      </c>
    </row>
    <row r="258" spans="1:5" x14ac:dyDescent="0.35">
      <c r="A258" s="176">
        <v>2033</v>
      </c>
      <c r="B258" t="s">
        <v>0</v>
      </c>
      <c r="C258" s="176" t="s">
        <v>31</v>
      </c>
      <c r="D258" s="176" t="s">
        <v>21</v>
      </c>
      <c r="E258">
        <v>16399670.449764952</v>
      </c>
    </row>
    <row r="259" spans="1:5" x14ac:dyDescent="0.35">
      <c r="A259" s="176">
        <v>2033</v>
      </c>
      <c r="B259" t="s">
        <v>0</v>
      </c>
      <c r="C259" s="176" t="s">
        <v>30</v>
      </c>
      <c r="D259" s="176" t="s">
        <v>14</v>
      </c>
      <c r="E259">
        <v>3391248.9750114703</v>
      </c>
    </row>
    <row r="260" spans="1:5" x14ac:dyDescent="0.35">
      <c r="A260" s="176">
        <v>2033</v>
      </c>
      <c r="B260" t="s">
        <v>0</v>
      </c>
      <c r="C260" s="176" t="s">
        <v>31</v>
      </c>
      <c r="D260" s="176" t="s">
        <v>18</v>
      </c>
      <c r="E260">
        <v>31237094.790166914</v>
      </c>
    </row>
    <row r="261" spans="1:5" x14ac:dyDescent="0.35">
      <c r="A261" s="176">
        <v>2033</v>
      </c>
      <c r="B261" t="s">
        <v>0</v>
      </c>
      <c r="C261" s="176" t="s">
        <v>32</v>
      </c>
      <c r="D261" s="176" t="s">
        <v>25</v>
      </c>
      <c r="E261">
        <v>7966894.6409198502</v>
      </c>
    </row>
    <row r="262" spans="1:5" x14ac:dyDescent="0.35">
      <c r="A262" s="176">
        <v>2033</v>
      </c>
      <c r="B262" t="s">
        <v>0</v>
      </c>
      <c r="C262" s="176" t="s">
        <v>28</v>
      </c>
      <c r="D262" s="176" t="s">
        <v>23</v>
      </c>
      <c r="E262">
        <v>11517688.343897155</v>
      </c>
    </row>
    <row r="263" spans="1:5" x14ac:dyDescent="0.35">
      <c r="A263" s="176">
        <v>2033</v>
      </c>
      <c r="B263" t="s">
        <v>0</v>
      </c>
      <c r="C263" s="176" t="s">
        <v>30</v>
      </c>
      <c r="D263" s="176" t="s">
        <v>4</v>
      </c>
      <c r="E263">
        <v>36002048.805472389</v>
      </c>
    </row>
    <row r="264" spans="1:5" x14ac:dyDescent="0.35">
      <c r="A264" s="176">
        <v>2033</v>
      </c>
      <c r="B264" t="s">
        <v>0</v>
      </c>
      <c r="C264" s="176" t="s">
        <v>30</v>
      </c>
      <c r="D264" s="176" t="s">
        <v>13</v>
      </c>
      <c r="E264">
        <v>15224970.302397912</v>
      </c>
    </row>
    <row r="265" spans="1:5" x14ac:dyDescent="0.35">
      <c r="A265" s="176">
        <v>2033</v>
      </c>
      <c r="B265" t="s">
        <v>0</v>
      </c>
      <c r="C265" s="176" t="s">
        <v>29</v>
      </c>
      <c r="D265" s="176" t="s">
        <v>15</v>
      </c>
      <c r="E265">
        <v>7805212.1565677356</v>
      </c>
    </row>
    <row r="266" spans="1:5" x14ac:dyDescent="0.35">
      <c r="A266" s="176">
        <v>2033</v>
      </c>
      <c r="B266" t="s">
        <v>0</v>
      </c>
      <c r="C266" s="176" t="s">
        <v>31</v>
      </c>
      <c r="D266" s="176" t="s">
        <v>20</v>
      </c>
      <c r="E266">
        <v>35821851.707709573</v>
      </c>
    </row>
    <row r="267" spans="1:5" x14ac:dyDescent="0.35">
      <c r="A267" s="176">
        <v>2033</v>
      </c>
      <c r="B267" t="s">
        <v>0</v>
      </c>
      <c r="C267" s="176" t="s">
        <v>30</v>
      </c>
      <c r="D267" s="176" t="s">
        <v>1</v>
      </c>
      <c r="E267">
        <v>3152449.9344076621</v>
      </c>
    </row>
    <row r="268" spans="1:5" x14ac:dyDescent="0.35">
      <c r="A268" s="176">
        <v>2033</v>
      </c>
      <c r="B268" t="s">
        <v>0</v>
      </c>
      <c r="C268" s="176" t="s">
        <v>28</v>
      </c>
      <c r="D268" s="176" t="s">
        <v>162</v>
      </c>
      <c r="E268">
        <v>513610.78755689267</v>
      </c>
    </row>
    <row r="269" spans="1:5" x14ac:dyDescent="0.35">
      <c r="A269" s="176">
        <v>2033</v>
      </c>
      <c r="B269" t="s">
        <v>0</v>
      </c>
      <c r="C269" s="176" t="s">
        <v>29</v>
      </c>
      <c r="D269" s="176" t="s">
        <v>6</v>
      </c>
      <c r="E269">
        <v>18436619.207271643</v>
      </c>
    </row>
    <row r="270" spans="1:5" x14ac:dyDescent="0.35">
      <c r="A270" s="176">
        <v>2033</v>
      </c>
      <c r="B270" t="s">
        <v>0</v>
      </c>
      <c r="C270" s="176" t="s">
        <v>30</v>
      </c>
      <c r="D270" s="176" t="s">
        <v>2</v>
      </c>
      <c r="E270">
        <v>11663351.843529282</v>
      </c>
    </row>
    <row r="271" spans="1:5" x14ac:dyDescent="0.35">
      <c r="A271" s="176">
        <v>2033</v>
      </c>
      <c r="B271" t="s">
        <v>0</v>
      </c>
      <c r="C271" s="176" t="s">
        <v>28</v>
      </c>
      <c r="D271" s="176" t="s">
        <v>7</v>
      </c>
      <c r="E271">
        <v>14607374.8606558</v>
      </c>
    </row>
    <row r="272" spans="1:5" x14ac:dyDescent="0.35">
      <c r="A272" s="176">
        <v>2033</v>
      </c>
      <c r="B272" t="s">
        <v>0</v>
      </c>
      <c r="C272" s="176" t="s">
        <v>29</v>
      </c>
      <c r="D272" s="176" t="s">
        <v>16</v>
      </c>
      <c r="E272">
        <v>1210784.7786354111</v>
      </c>
    </row>
    <row r="273" spans="1:5" x14ac:dyDescent="0.35">
      <c r="A273" s="176">
        <v>2033</v>
      </c>
      <c r="B273" t="s">
        <v>0</v>
      </c>
      <c r="C273" s="176" t="s">
        <v>30</v>
      </c>
      <c r="D273" s="176" t="s">
        <v>12</v>
      </c>
      <c r="E273">
        <v>15915035.131901767</v>
      </c>
    </row>
    <row r="274" spans="1:5" x14ac:dyDescent="0.35">
      <c r="A274" s="176">
        <v>2033</v>
      </c>
      <c r="B274" t="s">
        <v>0</v>
      </c>
      <c r="C274" s="176" t="s">
        <v>31</v>
      </c>
      <c r="D274" s="176" t="s">
        <v>17</v>
      </c>
      <c r="E274">
        <v>18303060.386618041</v>
      </c>
    </row>
    <row r="275" spans="1:5" x14ac:dyDescent="0.35">
      <c r="A275" s="176">
        <v>2033</v>
      </c>
      <c r="B275" t="s">
        <v>0</v>
      </c>
      <c r="C275" s="176" t="s">
        <v>28</v>
      </c>
      <c r="D275" s="176" t="s">
        <v>24</v>
      </c>
      <c r="E275">
        <v>22399033.534548465</v>
      </c>
    </row>
    <row r="276" spans="1:5" x14ac:dyDescent="0.35">
      <c r="A276" s="176">
        <v>2033</v>
      </c>
      <c r="B276" t="s">
        <v>0</v>
      </c>
      <c r="C276" s="176" t="s">
        <v>30</v>
      </c>
      <c r="D276" s="176" t="s">
        <v>3</v>
      </c>
      <c r="E276">
        <v>5317055.6631446909</v>
      </c>
    </row>
    <row r="277" spans="1:5" x14ac:dyDescent="0.35">
      <c r="A277" s="176">
        <v>2034</v>
      </c>
      <c r="B277" t="s">
        <v>0</v>
      </c>
      <c r="C277" s="176" t="s">
        <v>30</v>
      </c>
      <c r="D277" s="176" t="s">
        <v>2</v>
      </c>
      <c r="E277">
        <v>12381657.131364629</v>
      </c>
    </row>
    <row r="278" spans="1:5" x14ac:dyDescent="0.35">
      <c r="A278" s="176">
        <v>2034</v>
      </c>
      <c r="B278" t="s">
        <v>0</v>
      </c>
      <c r="C278" s="176" t="s">
        <v>29</v>
      </c>
      <c r="D278" s="176" t="s">
        <v>5</v>
      </c>
      <c r="E278">
        <v>56545570.100806773</v>
      </c>
    </row>
    <row r="279" spans="1:5" x14ac:dyDescent="0.35">
      <c r="A279" s="176">
        <v>2034</v>
      </c>
      <c r="B279" t="s">
        <v>0</v>
      </c>
      <c r="C279" s="176" t="s">
        <v>31</v>
      </c>
      <c r="D279" s="176" t="s">
        <v>19</v>
      </c>
      <c r="E279">
        <v>14773341.744854517</v>
      </c>
    </row>
    <row r="280" spans="1:5" x14ac:dyDescent="0.35">
      <c r="A280" s="176">
        <v>2034</v>
      </c>
      <c r="B280" t="s">
        <v>0</v>
      </c>
      <c r="C280" s="176" t="s">
        <v>31</v>
      </c>
      <c r="D280" s="176" t="s">
        <v>20</v>
      </c>
      <c r="E280">
        <v>37909154.074872673</v>
      </c>
    </row>
    <row r="281" spans="1:5" x14ac:dyDescent="0.35">
      <c r="A281" s="176">
        <v>2034</v>
      </c>
      <c r="B281" t="s">
        <v>0</v>
      </c>
      <c r="C281" s="176" t="s">
        <v>30</v>
      </c>
      <c r="D281" s="176" t="s">
        <v>8</v>
      </c>
      <c r="E281">
        <v>22287642.865077052</v>
      </c>
    </row>
    <row r="282" spans="1:5" x14ac:dyDescent="0.35">
      <c r="A282" s="176">
        <v>2034</v>
      </c>
      <c r="B282" t="s">
        <v>0</v>
      </c>
      <c r="C282" s="176" t="s">
        <v>28</v>
      </c>
      <c r="D282" s="176" t="s">
        <v>24</v>
      </c>
      <c r="E282">
        <v>23863197.65230022</v>
      </c>
    </row>
    <row r="283" spans="1:5" x14ac:dyDescent="0.35">
      <c r="A283" s="176">
        <v>2034</v>
      </c>
      <c r="B283" t="s">
        <v>0</v>
      </c>
      <c r="C283" s="176" t="s">
        <v>29</v>
      </c>
      <c r="D283" s="176" t="s">
        <v>6</v>
      </c>
      <c r="E283">
        <v>19879373.545136034</v>
      </c>
    </row>
    <row r="284" spans="1:5" x14ac:dyDescent="0.35">
      <c r="A284" s="176">
        <v>2034</v>
      </c>
      <c r="B284" t="s">
        <v>0</v>
      </c>
      <c r="C284" s="176" t="s">
        <v>28</v>
      </c>
      <c r="D284" s="176" t="s">
        <v>23</v>
      </c>
      <c r="E284">
        <v>12291165.910695728</v>
      </c>
    </row>
    <row r="285" spans="1:5" x14ac:dyDescent="0.35">
      <c r="A285" s="176">
        <v>2034</v>
      </c>
      <c r="B285" t="s">
        <v>0</v>
      </c>
      <c r="C285" s="176" t="s">
        <v>29</v>
      </c>
      <c r="D285" s="176" t="s">
        <v>9</v>
      </c>
      <c r="E285">
        <v>39295778.005954131</v>
      </c>
    </row>
    <row r="286" spans="1:5" x14ac:dyDescent="0.35">
      <c r="A286" s="176">
        <v>2034</v>
      </c>
      <c r="B286" t="s">
        <v>0</v>
      </c>
      <c r="C286" s="176" t="s">
        <v>29</v>
      </c>
      <c r="D286" s="176" t="s">
        <v>16</v>
      </c>
      <c r="E286">
        <v>1265446.3730979783</v>
      </c>
    </row>
    <row r="287" spans="1:5" x14ac:dyDescent="0.35">
      <c r="A287" s="176">
        <v>2034</v>
      </c>
      <c r="B287" t="s">
        <v>0</v>
      </c>
      <c r="C287" s="176" t="s">
        <v>28</v>
      </c>
      <c r="D287" s="176" t="s">
        <v>162</v>
      </c>
      <c r="E287">
        <v>537724.25368356984</v>
      </c>
    </row>
    <row r="288" spans="1:5" x14ac:dyDescent="0.35">
      <c r="A288" s="176">
        <v>2034</v>
      </c>
      <c r="B288" t="s">
        <v>0</v>
      </c>
      <c r="C288" s="176" t="s">
        <v>30</v>
      </c>
      <c r="D288" s="176" t="s">
        <v>3</v>
      </c>
      <c r="E288">
        <v>5693107.3668865096</v>
      </c>
    </row>
    <row r="289" spans="1:5" x14ac:dyDescent="0.35">
      <c r="A289" s="176">
        <v>2034</v>
      </c>
      <c r="B289" t="s">
        <v>0</v>
      </c>
      <c r="C289" s="176" t="s">
        <v>30</v>
      </c>
      <c r="D289" s="176" t="s">
        <v>13</v>
      </c>
      <c r="E289">
        <v>16157441.786008706</v>
      </c>
    </row>
    <row r="290" spans="1:5" x14ac:dyDescent="0.35">
      <c r="A290" s="176">
        <v>2034</v>
      </c>
      <c r="B290" t="s">
        <v>0</v>
      </c>
      <c r="C290" s="176" t="s">
        <v>29</v>
      </c>
      <c r="D290" s="176" t="s">
        <v>15</v>
      </c>
      <c r="E290">
        <v>8419107.9660611022</v>
      </c>
    </row>
    <row r="291" spans="1:5" x14ac:dyDescent="0.35">
      <c r="A291" s="176">
        <v>2034</v>
      </c>
      <c r="B291" t="s">
        <v>0</v>
      </c>
      <c r="C291" s="176" t="s">
        <v>31</v>
      </c>
      <c r="D291" s="176" t="s">
        <v>17</v>
      </c>
      <c r="E291">
        <v>19365125.917600937</v>
      </c>
    </row>
    <row r="292" spans="1:5" x14ac:dyDescent="0.35">
      <c r="A292" s="176">
        <v>2034</v>
      </c>
      <c r="B292" t="s">
        <v>0</v>
      </c>
      <c r="C292" s="176" t="s">
        <v>28</v>
      </c>
      <c r="D292" s="176" t="s">
        <v>7</v>
      </c>
      <c r="E292">
        <v>15881280.823116796</v>
      </c>
    </row>
    <row r="293" spans="1:5" x14ac:dyDescent="0.35">
      <c r="A293" s="176">
        <v>2034</v>
      </c>
      <c r="B293" t="s">
        <v>0</v>
      </c>
      <c r="C293" s="176" t="s">
        <v>30</v>
      </c>
      <c r="D293" s="176" t="s">
        <v>1</v>
      </c>
      <c r="E293">
        <v>3340857.9229746484</v>
      </c>
    </row>
    <row r="294" spans="1:5" x14ac:dyDescent="0.35">
      <c r="A294" s="176">
        <v>2034</v>
      </c>
      <c r="B294" t="s">
        <v>0</v>
      </c>
      <c r="C294" s="176" t="s">
        <v>32</v>
      </c>
      <c r="D294" s="176" t="s">
        <v>26</v>
      </c>
      <c r="E294">
        <v>4587902.4583841525</v>
      </c>
    </row>
    <row r="295" spans="1:5" x14ac:dyDescent="0.35">
      <c r="A295" s="176">
        <v>2034</v>
      </c>
      <c r="B295" t="s">
        <v>0</v>
      </c>
      <c r="C295" s="176" t="s">
        <v>31</v>
      </c>
      <c r="D295" s="176" t="s">
        <v>21</v>
      </c>
      <c r="E295">
        <v>17279513.23786933</v>
      </c>
    </row>
    <row r="296" spans="1:5" x14ac:dyDescent="0.35">
      <c r="A296" s="176">
        <v>2034</v>
      </c>
      <c r="B296" t="s">
        <v>0</v>
      </c>
      <c r="C296" s="176" t="s">
        <v>31</v>
      </c>
      <c r="D296" s="176" t="s">
        <v>18</v>
      </c>
      <c r="E296">
        <v>32989257.282205932</v>
      </c>
    </row>
    <row r="297" spans="1:5" x14ac:dyDescent="0.35">
      <c r="A297" s="176">
        <v>2034</v>
      </c>
      <c r="B297" t="s">
        <v>0</v>
      </c>
      <c r="C297" s="176" t="s">
        <v>30</v>
      </c>
      <c r="D297" s="176" t="s">
        <v>12</v>
      </c>
      <c r="E297">
        <v>16909997.942563288</v>
      </c>
    </row>
    <row r="298" spans="1:5" x14ac:dyDescent="0.35">
      <c r="A298" s="176">
        <v>2034</v>
      </c>
      <c r="B298" t="s">
        <v>0</v>
      </c>
      <c r="C298" s="176" t="s">
        <v>30</v>
      </c>
      <c r="D298" s="176" t="s">
        <v>14</v>
      </c>
      <c r="E298">
        <v>3626553.8672002591</v>
      </c>
    </row>
    <row r="299" spans="1:5" x14ac:dyDescent="0.35">
      <c r="A299" s="176">
        <v>2034</v>
      </c>
      <c r="B299" t="s">
        <v>0</v>
      </c>
      <c r="C299" s="176" t="s">
        <v>30</v>
      </c>
      <c r="D299" s="176" t="s">
        <v>4</v>
      </c>
      <c r="E299">
        <v>38949045.035734408</v>
      </c>
    </row>
    <row r="300" spans="1:5" x14ac:dyDescent="0.35">
      <c r="A300" s="176">
        <v>2034</v>
      </c>
      <c r="B300" t="s">
        <v>0</v>
      </c>
      <c r="C300" s="176" t="s">
        <v>28</v>
      </c>
      <c r="D300" s="176" t="s">
        <v>22</v>
      </c>
      <c r="E300">
        <v>8415774.760308478</v>
      </c>
    </row>
    <row r="301" spans="1:5" x14ac:dyDescent="0.35">
      <c r="A301" s="176">
        <v>2034</v>
      </c>
      <c r="B301" t="s">
        <v>0</v>
      </c>
      <c r="C301" s="176" t="s">
        <v>32</v>
      </c>
      <c r="D301" s="176" t="s">
        <v>25</v>
      </c>
      <c r="E301">
        <v>8576562.3441033419</v>
      </c>
    </row>
    <row r="302" spans="1:5" x14ac:dyDescent="0.35">
      <c r="A302" s="176">
        <v>2035</v>
      </c>
      <c r="B302" t="s">
        <v>0</v>
      </c>
      <c r="C302" s="176" t="s">
        <v>30</v>
      </c>
      <c r="D302" s="176" t="s">
        <v>13</v>
      </c>
      <c r="E302">
        <v>17143977.03299484</v>
      </c>
    </row>
    <row r="303" spans="1:5" x14ac:dyDescent="0.35">
      <c r="A303" s="176">
        <v>2035</v>
      </c>
      <c r="B303" t="s">
        <v>0</v>
      </c>
      <c r="C303" s="176" t="s">
        <v>30</v>
      </c>
      <c r="D303" s="176" t="s">
        <v>14</v>
      </c>
      <c r="E303">
        <v>3878080.2038171333</v>
      </c>
    </row>
    <row r="304" spans="1:5" x14ac:dyDescent="0.35">
      <c r="A304" s="176">
        <v>2035</v>
      </c>
      <c r="B304" t="s">
        <v>0</v>
      </c>
      <c r="C304" s="176" t="s">
        <v>29</v>
      </c>
      <c r="D304" s="176" t="s">
        <v>15</v>
      </c>
      <c r="E304">
        <v>9079808.2329440154</v>
      </c>
    </row>
    <row r="305" spans="1:5" x14ac:dyDescent="0.35">
      <c r="A305" s="176">
        <v>2035</v>
      </c>
      <c r="B305" t="s">
        <v>0</v>
      </c>
      <c r="C305" s="176" t="s">
        <v>29</v>
      </c>
      <c r="D305" s="176" t="s">
        <v>16</v>
      </c>
      <c r="E305">
        <v>1321671.091012666</v>
      </c>
    </row>
    <row r="306" spans="1:5" x14ac:dyDescent="0.35">
      <c r="A306" s="176">
        <v>2035</v>
      </c>
      <c r="B306" t="s">
        <v>0</v>
      </c>
      <c r="C306" s="176" t="s">
        <v>32</v>
      </c>
      <c r="D306" s="176" t="s">
        <v>25</v>
      </c>
      <c r="E306">
        <v>9231678.2536411006</v>
      </c>
    </row>
    <row r="307" spans="1:5" x14ac:dyDescent="0.35">
      <c r="A307" s="176">
        <v>2035</v>
      </c>
      <c r="B307" t="s">
        <v>0</v>
      </c>
      <c r="C307" s="176" t="s">
        <v>31</v>
      </c>
      <c r="D307" s="176" t="s">
        <v>21</v>
      </c>
      <c r="E307">
        <v>18205316.090638995</v>
      </c>
    </row>
    <row r="308" spans="1:5" x14ac:dyDescent="0.35">
      <c r="A308" s="176">
        <v>2035</v>
      </c>
      <c r="B308" t="s">
        <v>0</v>
      </c>
      <c r="C308" s="176" t="s">
        <v>30</v>
      </c>
      <c r="D308" s="176" t="s">
        <v>1</v>
      </c>
      <c r="E308">
        <v>3539821.398860401</v>
      </c>
    </row>
    <row r="309" spans="1:5" x14ac:dyDescent="0.35">
      <c r="A309" s="176">
        <v>2035</v>
      </c>
      <c r="B309" t="s">
        <v>0</v>
      </c>
      <c r="C309" s="176" t="s">
        <v>31</v>
      </c>
      <c r="D309" s="176" t="s">
        <v>20</v>
      </c>
      <c r="E309">
        <v>40114900.136505291</v>
      </c>
    </row>
    <row r="310" spans="1:5" x14ac:dyDescent="0.35">
      <c r="A310" s="176">
        <v>2035</v>
      </c>
      <c r="B310" t="s">
        <v>0</v>
      </c>
      <c r="C310" s="176" t="s">
        <v>28</v>
      </c>
      <c r="D310" s="176" t="s">
        <v>24</v>
      </c>
      <c r="E310">
        <v>25421321.639037892</v>
      </c>
    </row>
    <row r="311" spans="1:5" x14ac:dyDescent="0.35">
      <c r="A311" s="176">
        <v>2035</v>
      </c>
      <c r="B311" t="s">
        <v>0</v>
      </c>
      <c r="C311" s="176" t="s">
        <v>29</v>
      </c>
      <c r="D311" s="176" t="s">
        <v>9</v>
      </c>
      <c r="E311">
        <v>41820496.244220719</v>
      </c>
    </row>
    <row r="312" spans="1:5" x14ac:dyDescent="0.35">
      <c r="A312" s="176">
        <v>2035</v>
      </c>
      <c r="B312" t="s">
        <v>0</v>
      </c>
      <c r="C312" s="176" t="s">
        <v>30</v>
      </c>
      <c r="D312" s="176" t="s">
        <v>2</v>
      </c>
      <c r="E312">
        <v>13142762.356842751</v>
      </c>
    </row>
    <row r="313" spans="1:5" x14ac:dyDescent="0.35">
      <c r="A313" s="176">
        <v>2035</v>
      </c>
      <c r="B313" t="s">
        <v>0</v>
      </c>
      <c r="C313" s="176" t="s">
        <v>32</v>
      </c>
      <c r="D313" s="176" t="s">
        <v>26</v>
      </c>
      <c r="E313">
        <v>4909322.0030053137</v>
      </c>
    </row>
    <row r="314" spans="1:5" x14ac:dyDescent="0.35">
      <c r="A314" s="176">
        <v>2035</v>
      </c>
      <c r="B314" t="s">
        <v>0</v>
      </c>
      <c r="C314" s="176" t="s">
        <v>28</v>
      </c>
      <c r="D314" s="176" t="s">
        <v>22</v>
      </c>
      <c r="E314">
        <v>9138776.4504692573</v>
      </c>
    </row>
    <row r="315" spans="1:5" x14ac:dyDescent="0.35">
      <c r="A315" s="176">
        <v>2035</v>
      </c>
      <c r="B315" t="s">
        <v>0</v>
      </c>
      <c r="C315" s="176" t="s">
        <v>28</v>
      </c>
      <c r="D315" s="176" t="s">
        <v>7</v>
      </c>
      <c r="E315">
        <v>17263268.091187149</v>
      </c>
    </row>
    <row r="316" spans="1:5" x14ac:dyDescent="0.35">
      <c r="A316" s="176">
        <v>2035</v>
      </c>
      <c r="B316" t="s">
        <v>0</v>
      </c>
      <c r="C316" s="176" t="s">
        <v>30</v>
      </c>
      <c r="D316" s="176" t="s">
        <v>3</v>
      </c>
      <c r="E316">
        <v>6095046.4608952878</v>
      </c>
    </row>
    <row r="317" spans="1:5" x14ac:dyDescent="0.35">
      <c r="A317" s="176">
        <v>2035</v>
      </c>
      <c r="B317" t="s">
        <v>0</v>
      </c>
      <c r="C317" s="176" t="s">
        <v>29</v>
      </c>
      <c r="D317" s="176" t="s">
        <v>5</v>
      </c>
      <c r="E317">
        <v>60097996.982352324</v>
      </c>
    </row>
    <row r="318" spans="1:5" x14ac:dyDescent="0.35">
      <c r="A318" s="176">
        <v>2035</v>
      </c>
      <c r="B318" t="s">
        <v>0</v>
      </c>
      <c r="C318" s="176" t="s">
        <v>30</v>
      </c>
      <c r="D318" s="176" t="s">
        <v>8</v>
      </c>
      <c r="E318">
        <v>24023083.109555598</v>
      </c>
    </row>
    <row r="319" spans="1:5" x14ac:dyDescent="0.35">
      <c r="A319" s="176">
        <v>2035</v>
      </c>
      <c r="B319" t="s">
        <v>0</v>
      </c>
      <c r="C319" s="176" t="s">
        <v>31</v>
      </c>
      <c r="D319" s="176" t="s">
        <v>19</v>
      </c>
      <c r="E319">
        <v>15646575.429362543</v>
      </c>
    </row>
    <row r="320" spans="1:5" x14ac:dyDescent="0.35">
      <c r="A320" s="176">
        <v>2035</v>
      </c>
      <c r="B320" t="s">
        <v>0</v>
      </c>
      <c r="C320" s="176" t="s">
        <v>28</v>
      </c>
      <c r="D320" s="176" t="s">
        <v>23</v>
      </c>
      <c r="E320">
        <v>13115045.087356005</v>
      </c>
    </row>
    <row r="321" spans="1:5" x14ac:dyDescent="0.35">
      <c r="A321" s="176">
        <v>2035</v>
      </c>
      <c r="B321" t="s">
        <v>0</v>
      </c>
      <c r="C321" s="176" t="s">
        <v>29</v>
      </c>
      <c r="D321" s="176" t="s">
        <v>6</v>
      </c>
      <c r="E321">
        <v>21432520.419270959</v>
      </c>
    </row>
    <row r="322" spans="1:5" x14ac:dyDescent="0.35">
      <c r="A322" s="176">
        <v>2035</v>
      </c>
      <c r="B322" t="s">
        <v>0</v>
      </c>
      <c r="C322" s="176" t="s">
        <v>31</v>
      </c>
      <c r="D322" s="176" t="s">
        <v>17</v>
      </c>
      <c r="E322">
        <v>20487076.396522872</v>
      </c>
    </row>
    <row r="323" spans="1:5" x14ac:dyDescent="0.35">
      <c r="A323" s="176">
        <v>2035</v>
      </c>
      <c r="B323" t="s">
        <v>0</v>
      </c>
      <c r="C323" s="176" t="s">
        <v>30</v>
      </c>
      <c r="D323" s="176" t="s">
        <v>12</v>
      </c>
      <c r="E323">
        <v>17960715.483802468</v>
      </c>
    </row>
    <row r="324" spans="1:5" x14ac:dyDescent="0.35">
      <c r="A324" s="176">
        <v>2035</v>
      </c>
      <c r="B324" t="s">
        <v>0</v>
      </c>
      <c r="C324" s="176" t="s">
        <v>28</v>
      </c>
      <c r="D324" s="176" t="s">
        <v>162</v>
      </c>
      <c r="E324">
        <v>563665.76740844082</v>
      </c>
    </row>
    <row r="325" spans="1:5" x14ac:dyDescent="0.35">
      <c r="A325" s="176">
        <v>2035</v>
      </c>
      <c r="B325" t="s">
        <v>0</v>
      </c>
      <c r="C325" s="176" t="s">
        <v>31</v>
      </c>
      <c r="D325" s="176" t="s">
        <v>18</v>
      </c>
      <c r="E325">
        <v>34837411.265729845</v>
      </c>
    </row>
    <row r="326" spans="1:5" x14ac:dyDescent="0.35">
      <c r="A326" s="176">
        <v>2035</v>
      </c>
      <c r="B326" t="s">
        <v>0</v>
      </c>
      <c r="C326" s="176" t="s">
        <v>30</v>
      </c>
      <c r="D326" s="176" t="s">
        <v>4</v>
      </c>
      <c r="E326">
        <v>42133028.292374909</v>
      </c>
    </row>
    <row r="327" spans="1:5" x14ac:dyDescent="0.35">
      <c r="A327" s="176">
        <v>2036</v>
      </c>
      <c r="B327" t="s">
        <v>0</v>
      </c>
      <c r="C327" s="176" t="s">
        <v>32</v>
      </c>
      <c r="D327" s="176" t="s">
        <v>26</v>
      </c>
      <c r="E327">
        <v>5252701.3995239884</v>
      </c>
    </row>
    <row r="328" spans="1:5" x14ac:dyDescent="0.35">
      <c r="A328" s="176">
        <v>2036</v>
      </c>
      <c r="B328" t="s">
        <v>0</v>
      </c>
      <c r="C328" s="176" t="s">
        <v>29</v>
      </c>
      <c r="D328" s="176" t="s">
        <v>16</v>
      </c>
      <c r="E328">
        <v>1381115.2472481106</v>
      </c>
    </row>
    <row r="329" spans="1:5" x14ac:dyDescent="0.35">
      <c r="A329" s="176">
        <v>2036</v>
      </c>
      <c r="B329" t="s">
        <v>0</v>
      </c>
      <c r="C329" s="176" t="s">
        <v>30</v>
      </c>
      <c r="D329" s="176" t="s">
        <v>4</v>
      </c>
      <c r="E329">
        <v>45572870.769758485</v>
      </c>
    </row>
    <row r="330" spans="1:5" x14ac:dyDescent="0.35">
      <c r="A330" s="176">
        <v>2036</v>
      </c>
      <c r="B330" t="s">
        <v>0</v>
      </c>
      <c r="C330" s="176" t="s">
        <v>32</v>
      </c>
      <c r="D330" s="176" t="s">
        <v>25</v>
      </c>
      <c r="E330">
        <v>9936006.6685802024</v>
      </c>
    </row>
    <row r="331" spans="1:5" x14ac:dyDescent="0.35">
      <c r="A331" s="176">
        <v>2036</v>
      </c>
      <c r="B331" t="s">
        <v>0</v>
      </c>
      <c r="C331" s="176" t="s">
        <v>29</v>
      </c>
      <c r="D331" s="176" t="s">
        <v>15</v>
      </c>
      <c r="E331">
        <v>9791024.1735356692</v>
      </c>
    </row>
    <row r="332" spans="1:5" x14ac:dyDescent="0.35">
      <c r="A332" s="176">
        <v>2036</v>
      </c>
      <c r="B332" t="s">
        <v>0</v>
      </c>
      <c r="C332" s="176" t="s">
        <v>28</v>
      </c>
      <c r="D332" s="176" t="s">
        <v>7</v>
      </c>
      <c r="E332">
        <v>18762195.649229877</v>
      </c>
    </row>
    <row r="333" spans="1:5" x14ac:dyDescent="0.35">
      <c r="A333" s="176">
        <v>2036</v>
      </c>
      <c r="B333" t="s">
        <v>0</v>
      </c>
      <c r="C333" s="176" t="s">
        <v>30</v>
      </c>
      <c r="D333" s="176" t="s">
        <v>12</v>
      </c>
      <c r="E333">
        <v>19071417.455245476</v>
      </c>
    </row>
    <row r="334" spans="1:5" x14ac:dyDescent="0.35">
      <c r="A334" s="176">
        <v>2036</v>
      </c>
      <c r="B334" t="s">
        <v>0</v>
      </c>
      <c r="C334" s="176" t="s">
        <v>28</v>
      </c>
      <c r="D334" s="176" t="s">
        <v>162</v>
      </c>
      <c r="E334">
        <v>590010.25631137844</v>
      </c>
    </row>
    <row r="335" spans="1:5" x14ac:dyDescent="0.35">
      <c r="A335" s="176">
        <v>2036</v>
      </c>
      <c r="B335" t="s">
        <v>0</v>
      </c>
      <c r="C335" s="176" t="s">
        <v>31</v>
      </c>
      <c r="D335" s="176" t="s">
        <v>17</v>
      </c>
      <c r="E335">
        <v>21672487.736276962</v>
      </c>
    </row>
    <row r="336" spans="1:5" x14ac:dyDescent="0.35">
      <c r="A336" s="176">
        <v>2036</v>
      </c>
      <c r="B336" t="s">
        <v>0</v>
      </c>
      <c r="C336" s="176" t="s">
        <v>30</v>
      </c>
      <c r="D336" s="176" t="s">
        <v>1</v>
      </c>
      <c r="E336">
        <v>3750837.6347297286</v>
      </c>
    </row>
    <row r="337" spans="1:5" x14ac:dyDescent="0.35">
      <c r="A337" s="176">
        <v>2036</v>
      </c>
      <c r="B337" t="s">
        <v>0</v>
      </c>
      <c r="C337" s="176" t="s">
        <v>30</v>
      </c>
      <c r="D337" s="176" t="s">
        <v>3</v>
      </c>
      <c r="E337">
        <v>6524579.1293420428</v>
      </c>
    </row>
    <row r="338" spans="1:5" x14ac:dyDescent="0.35">
      <c r="A338" s="176">
        <v>2036</v>
      </c>
      <c r="B338" t="s">
        <v>0</v>
      </c>
      <c r="C338" s="176" t="s">
        <v>30</v>
      </c>
      <c r="D338" s="176" t="s">
        <v>13</v>
      </c>
      <c r="E338">
        <v>18188534.323318046</v>
      </c>
    </row>
    <row r="339" spans="1:5" x14ac:dyDescent="0.35">
      <c r="A339" s="176">
        <v>2036</v>
      </c>
      <c r="B339" t="s">
        <v>0</v>
      </c>
      <c r="C339" s="176" t="s">
        <v>29</v>
      </c>
      <c r="D339" s="176" t="s">
        <v>9</v>
      </c>
      <c r="E339">
        <v>44498547.192302428</v>
      </c>
    </row>
    <row r="340" spans="1:5" x14ac:dyDescent="0.35">
      <c r="A340" s="176">
        <v>2036</v>
      </c>
      <c r="B340" t="s">
        <v>0</v>
      </c>
      <c r="C340" s="176" t="s">
        <v>28</v>
      </c>
      <c r="D340" s="176" t="s">
        <v>24</v>
      </c>
      <c r="E340">
        <v>27079198.106855139</v>
      </c>
    </row>
    <row r="341" spans="1:5" x14ac:dyDescent="0.35">
      <c r="A341" s="176">
        <v>2036</v>
      </c>
      <c r="B341" t="s">
        <v>0</v>
      </c>
      <c r="C341" s="176" t="s">
        <v>30</v>
      </c>
      <c r="D341" s="176" t="s">
        <v>14</v>
      </c>
      <c r="E341">
        <v>4146089.5894076172</v>
      </c>
    </row>
    <row r="342" spans="1:5" x14ac:dyDescent="0.35">
      <c r="A342" s="176">
        <v>2036</v>
      </c>
      <c r="B342" t="s">
        <v>0</v>
      </c>
      <c r="C342" s="176" t="s">
        <v>30</v>
      </c>
      <c r="D342" s="176" t="s">
        <v>8</v>
      </c>
      <c r="E342">
        <v>25890354.701188046</v>
      </c>
    </row>
    <row r="343" spans="1:5" x14ac:dyDescent="0.35">
      <c r="A343" s="176">
        <v>2036</v>
      </c>
      <c r="B343" t="s">
        <v>0</v>
      </c>
      <c r="C343" s="176" t="s">
        <v>31</v>
      </c>
      <c r="D343" s="176" t="s">
        <v>19</v>
      </c>
      <c r="E343">
        <v>16569767.36422611</v>
      </c>
    </row>
    <row r="344" spans="1:5" x14ac:dyDescent="0.35">
      <c r="A344" s="176">
        <v>2036</v>
      </c>
      <c r="B344" t="s">
        <v>0</v>
      </c>
      <c r="C344" s="176" t="s">
        <v>29</v>
      </c>
      <c r="D344" s="176" t="s">
        <v>6</v>
      </c>
      <c r="E344">
        <v>23103745.466136388</v>
      </c>
    </row>
    <row r="345" spans="1:5" x14ac:dyDescent="0.35">
      <c r="A345" s="176">
        <v>2036</v>
      </c>
      <c r="B345" t="s">
        <v>0</v>
      </c>
      <c r="C345" s="176" t="s">
        <v>30</v>
      </c>
      <c r="D345" s="176" t="s">
        <v>2</v>
      </c>
      <c r="E345">
        <v>13949891.504614251</v>
      </c>
    </row>
    <row r="346" spans="1:5" x14ac:dyDescent="0.35">
      <c r="A346" s="176">
        <v>2036</v>
      </c>
      <c r="B346" t="s">
        <v>0</v>
      </c>
      <c r="C346" s="176" t="s">
        <v>31</v>
      </c>
      <c r="D346" s="176" t="s">
        <v>20</v>
      </c>
      <c r="E346">
        <v>42446490.39024666</v>
      </c>
    </row>
    <row r="347" spans="1:5" x14ac:dyDescent="0.35">
      <c r="A347" s="176">
        <v>2036</v>
      </c>
      <c r="B347" t="s">
        <v>0</v>
      </c>
      <c r="C347" s="176" t="s">
        <v>28</v>
      </c>
      <c r="D347" s="176" t="s">
        <v>23</v>
      </c>
      <c r="E347">
        <v>13993590.918376654</v>
      </c>
    </row>
    <row r="348" spans="1:5" x14ac:dyDescent="0.35">
      <c r="A348" s="176">
        <v>2036</v>
      </c>
      <c r="B348" t="s">
        <v>0</v>
      </c>
      <c r="C348" s="176" t="s">
        <v>29</v>
      </c>
      <c r="D348" s="176" t="s">
        <v>5</v>
      </c>
      <c r="E348">
        <v>63868015.741648965</v>
      </c>
    </row>
    <row r="349" spans="1:5" x14ac:dyDescent="0.35">
      <c r="A349" s="176">
        <v>2036</v>
      </c>
      <c r="B349" t="s">
        <v>0</v>
      </c>
      <c r="C349" s="176" t="s">
        <v>28</v>
      </c>
      <c r="D349" s="176" t="s">
        <v>22</v>
      </c>
      <c r="E349">
        <v>9922431.774374336</v>
      </c>
    </row>
    <row r="350" spans="1:5" x14ac:dyDescent="0.35">
      <c r="A350" s="176">
        <v>2036</v>
      </c>
      <c r="B350" t="s">
        <v>0</v>
      </c>
      <c r="C350" s="176" t="s">
        <v>31</v>
      </c>
      <c r="D350" s="176" t="s">
        <v>18</v>
      </c>
      <c r="E350">
        <v>36785493.650057688</v>
      </c>
    </row>
    <row r="351" spans="1:5" x14ac:dyDescent="0.35">
      <c r="A351" s="176">
        <v>2036</v>
      </c>
      <c r="B351" t="s">
        <v>0</v>
      </c>
      <c r="C351" s="176" t="s">
        <v>31</v>
      </c>
      <c r="D351" s="176" t="s">
        <v>21</v>
      </c>
      <c r="E351">
        <v>19179325.812369294</v>
      </c>
    </row>
    <row r="352" spans="1:5" x14ac:dyDescent="0.35">
      <c r="A352" s="176">
        <v>2037</v>
      </c>
      <c r="B352" t="s">
        <v>0</v>
      </c>
      <c r="C352" s="176" t="s">
        <v>28</v>
      </c>
      <c r="D352" s="176" t="s">
        <v>23</v>
      </c>
      <c r="E352">
        <v>14929472.105639858</v>
      </c>
    </row>
    <row r="353" spans="1:5" x14ac:dyDescent="0.35">
      <c r="A353" s="176">
        <v>2037</v>
      </c>
      <c r="B353" t="s">
        <v>0</v>
      </c>
      <c r="C353" s="176" t="s">
        <v>30</v>
      </c>
      <c r="D353" s="176" t="s">
        <v>13</v>
      </c>
      <c r="E353">
        <v>19293280.142690104</v>
      </c>
    </row>
    <row r="354" spans="1:5" x14ac:dyDescent="0.35">
      <c r="A354" s="176">
        <v>2037</v>
      </c>
      <c r="B354" t="s">
        <v>0</v>
      </c>
      <c r="C354" s="176" t="s">
        <v>29</v>
      </c>
      <c r="D354" s="176" t="s">
        <v>6</v>
      </c>
      <c r="E354">
        <v>24902293.84815501</v>
      </c>
    </row>
    <row r="355" spans="1:5" x14ac:dyDescent="0.35">
      <c r="A355" s="176">
        <v>2037</v>
      </c>
      <c r="B355" t="s">
        <v>0</v>
      </c>
      <c r="C355" s="176" t="s">
        <v>28</v>
      </c>
      <c r="D355" s="176" t="s">
        <v>162</v>
      </c>
      <c r="E355">
        <v>618337.23478540347</v>
      </c>
    </row>
    <row r="356" spans="1:5" x14ac:dyDescent="0.35">
      <c r="A356" s="176">
        <v>2037</v>
      </c>
      <c r="B356" t="s">
        <v>0</v>
      </c>
      <c r="C356" s="176" t="s">
        <v>28</v>
      </c>
      <c r="D356" s="176" t="s">
        <v>22</v>
      </c>
      <c r="E356">
        <v>10771712.541955832</v>
      </c>
    </row>
    <row r="357" spans="1:5" x14ac:dyDescent="0.35">
      <c r="A357" s="176">
        <v>2037</v>
      </c>
      <c r="B357" t="s">
        <v>0</v>
      </c>
      <c r="C357" s="176" t="s">
        <v>29</v>
      </c>
      <c r="D357" s="176" t="s">
        <v>5</v>
      </c>
      <c r="E357">
        <v>67867596.052058786</v>
      </c>
    </row>
    <row r="358" spans="1:5" x14ac:dyDescent="0.35">
      <c r="A358" s="176">
        <v>2037</v>
      </c>
      <c r="B358" t="s">
        <v>0</v>
      </c>
      <c r="C358" s="176" t="s">
        <v>32</v>
      </c>
      <c r="D358" s="176" t="s">
        <v>26</v>
      </c>
      <c r="E358">
        <v>5619501.8733806359</v>
      </c>
    </row>
    <row r="359" spans="1:5" x14ac:dyDescent="0.35">
      <c r="A359" s="176">
        <v>2037</v>
      </c>
      <c r="B359" t="s">
        <v>0</v>
      </c>
      <c r="C359" s="176" t="s">
        <v>28</v>
      </c>
      <c r="D359" s="176" t="s">
        <v>7</v>
      </c>
      <c r="E359">
        <v>20387701.86267142</v>
      </c>
    </row>
    <row r="360" spans="1:5" x14ac:dyDescent="0.35">
      <c r="A360" s="176">
        <v>2037</v>
      </c>
      <c r="B360" t="s">
        <v>0</v>
      </c>
      <c r="C360" s="176" t="s">
        <v>29</v>
      </c>
      <c r="D360" s="176" t="s">
        <v>9</v>
      </c>
      <c r="E360">
        <v>47339323.074853115</v>
      </c>
    </row>
    <row r="361" spans="1:5" x14ac:dyDescent="0.35">
      <c r="A361" s="176">
        <v>2037</v>
      </c>
      <c r="B361" t="s">
        <v>0</v>
      </c>
      <c r="C361" s="176" t="s">
        <v>32</v>
      </c>
      <c r="D361" s="176" t="s">
        <v>25</v>
      </c>
      <c r="E361">
        <v>10692636.493521702</v>
      </c>
    </row>
    <row r="362" spans="1:5" x14ac:dyDescent="0.35">
      <c r="A362" s="176">
        <v>2037</v>
      </c>
      <c r="B362" t="s">
        <v>0</v>
      </c>
      <c r="C362" s="176" t="s">
        <v>29</v>
      </c>
      <c r="D362" s="176" t="s">
        <v>16</v>
      </c>
      <c r="E362">
        <v>1443111.2285995139</v>
      </c>
    </row>
    <row r="363" spans="1:5" x14ac:dyDescent="0.35">
      <c r="A363" s="176">
        <v>2037</v>
      </c>
      <c r="B363" t="s">
        <v>0</v>
      </c>
      <c r="C363" s="176" t="s">
        <v>28</v>
      </c>
      <c r="D363" s="176" t="s">
        <v>24</v>
      </c>
      <c r="E363">
        <v>28842793.98173501</v>
      </c>
    </row>
    <row r="364" spans="1:5" x14ac:dyDescent="0.35">
      <c r="A364" s="176">
        <v>2037</v>
      </c>
      <c r="B364" t="s">
        <v>0</v>
      </c>
      <c r="C364" s="176" t="s">
        <v>31</v>
      </c>
      <c r="D364" s="176" t="s">
        <v>20</v>
      </c>
      <c r="E364">
        <v>44910384.245824039</v>
      </c>
    </row>
    <row r="365" spans="1:5" x14ac:dyDescent="0.35">
      <c r="A365" s="176">
        <v>2037</v>
      </c>
      <c r="B365" t="s">
        <v>0</v>
      </c>
      <c r="C365" s="176" t="s">
        <v>30</v>
      </c>
      <c r="D365" s="176" t="s">
        <v>12</v>
      </c>
      <c r="E365">
        <v>20244533.185572866</v>
      </c>
    </row>
    <row r="366" spans="1:5" x14ac:dyDescent="0.35">
      <c r="A366" s="176">
        <v>2037</v>
      </c>
      <c r="B366" t="s">
        <v>0</v>
      </c>
      <c r="C366" s="176" t="s">
        <v>30</v>
      </c>
      <c r="D366" s="176" t="s">
        <v>1</v>
      </c>
      <c r="E366">
        <v>3974134.8138816832</v>
      </c>
    </row>
    <row r="367" spans="1:5" x14ac:dyDescent="0.35">
      <c r="A367" s="176">
        <v>2037</v>
      </c>
      <c r="B367" t="s">
        <v>0</v>
      </c>
      <c r="C367" s="176" t="s">
        <v>30</v>
      </c>
      <c r="D367" s="176" t="s">
        <v>2</v>
      </c>
      <c r="E367">
        <v>14805338.473846994</v>
      </c>
    </row>
    <row r="368" spans="1:5" x14ac:dyDescent="0.35">
      <c r="A368" s="176">
        <v>2037</v>
      </c>
      <c r="B368" t="s">
        <v>0</v>
      </c>
      <c r="C368" s="176" t="s">
        <v>30</v>
      </c>
      <c r="D368" s="176" t="s">
        <v>14</v>
      </c>
      <c r="E368">
        <v>4432481.7565973252</v>
      </c>
    </row>
    <row r="369" spans="1:5" x14ac:dyDescent="0.35">
      <c r="A369" s="176">
        <v>2037</v>
      </c>
      <c r="B369" t="s">
        <v>0</v>
      </c>
      <c r="C369" s="176" t="s">
        <v>31</v>
      </c>
      <c r="D369" s="176" t="s">
        <v>21</v>
      </c>
      <c r="E369">
        <v>20203970.504602868</v>
      </c>
    </row>
    <row r="370" spans="1:5" x14ac:dyDescent="0.35">
      <c r="A370" s="176">
        <v>2037</v>
      </c>
      <c r="B370" t="s">
        <v>0</v>
      </c>
      <c r="C370" s="176" t="s">
        <v>31</v>
      </c>
      <c r="D370" s="176" t="s">
        <v>18</v>
      </c>
      <c r="E370">
        <v>38839236.806639463</v>
      </c>
    </row>
    <row r="371" spans="1:5" x14ac:dyDescent="0.35">
      <c r="A371" s="176">
        <v>2037</v>
      </c>
      <c r="B371" t="s">
        <v>0</v>
      </c>
      <c r="C371" s="176" t="s">
        <v>30</v>
      </c>
      <c r="D371" s="176" t="s">
        <v>4</v>
      </c>
      <c r="E371">
        <v>49288386.403163187</v>
      </c>
    </row>
    <row r="372" spans="1:5" x14ac:dyDescent="0.35">
      <c r="A372" s="176">
        <v>2037</v>
      </c>
      <c r="B372" t="s">
        <v>0</v>
      </c>
      <c r="C372" s="176" t="s">
        <v>29</v>
      </c>
      <c r="D372" s="176" t="s">
        <v>15</v>
      </c>
      <c r="E372">
        <v>10556827.724468838</v>
      </c>
    </row>
    <row r="373" spans="1:5" x14ac:dyDescent="0.35">
      <c r="A373" s="176">
        <v>2037</v>
      </c>
      <c r="B373" t="s">
        <v>0</v>
      </c>
      <c r="C373" s="176" t="s">
        <v>31</v>
      </c>
      <c r="D373" s="176" t="s">
        <v>17</v>
      </c>
      <c r="E373">
        <v>22925274.594076544</v>
      </c>
    </row>
    <row r="374" spans="1:5" x14ac:dyDescent="0.35">
      <c r="A374" s="176">
        <v>2037</v>
      </c>
      <c r="B374" t="s">
        <v>0</v>
      </c>
      <c r="C374" s="176" t="s">
        <v>31</v>
      </c>
      <c r="D374" s="176" t="s">
        <v>19</v>
      </c>
      <c r="E374">
        <v>17546621.314998355</v>
      </c>
    </row>
    <row r="375" spans="1:5" x14ac:dyDescent="0.35">
      <c r="A375" s="176">
        <v>2037</v>
      </c>
      <c r="B375" t="s">
        <v>0</v>
      </c>
      <c r="C375" s="176" t="s">
        <v>30</v>
      </c>
      <c r="D375" s="176" t="s">
        <v>8</v>
      </c>
      <c r="E375">
        <v>27899225.941798486</v>
      </c>
    </row>
    <row r="376" spans="1:5" x14ac:dyDescent="0.35">
      <c r="A376" s="176">
        <v>2037</v>
      </c>
      <c r="B376" t="s">
        <v>0</v>
      </c>
      <c r="C376" s="176" t="s">
        <v>30</v>
      </c>
      <c r="D376" s="176" t="s">
        <v>3</v>
      </c>
      <c r="E376">
        <v>6983545.9719928242</v>
      </c>
    </row>
    <row r="377" spans="1:5" x14ac:dyDescent="0.35">
      <c r="A377" s="176">
        <v>2038</v>
      </c>
      <c r="B377" t="s">
        <v>0</v>
      </c>
      <c r="C377" s="176" t="s">
        <v>29</v>
      </c>
      <c r="D377" s="176" t="s">
        <v>9</v>
      </c>
      <c r="E377">
        <v>50390563.680350848</v>
      </c>
    </row>
    <row r="378" spans="1:5" x14ac:dyDescent="0.35">
      <c r="A378" s="176">
        <v>2038</v>
      </c>
      <c r="B378" t="s">
        <v>0</v>
      </c>
      <c r="C378" s="176" t="s">
        <v>28</v>
      </c>
      <c r="D378" s="176" t="s">
        <v>7</v>
      </c>
      <c r="E378">
        <v>22159060.077773534</v>
      </c>
    </row>
    <row r="379" spans="1:5" x14ac:dyDescent="0.35">
      <c r="A379" s="176">
        <v>2038</v>
      </c>
      <c r="B379" t="s">
        <v>0</v>
      </c>
      <c r="C379" s="176" t="s">
        <v>31</v>
      </c>
      <c r="D379" s="176" t="s">
        <v>18</v>
      </c>
      <c r="E379">
        <v>41018766.860838965</v>
      </c>
    </row>
    <row r="380" spans="1:5" x14ac:dyDescent="0.35">
      <c r="A380" s="176">
        <v>2038</v>
      </c>
      <c r="B380" t="s">
        <v>0</v>
      </c>
      <c r="C380" s="176" t="s">
        <v>30</v>
      </c>
      <c r="D380" s="176" t="s">
        <v>8</v>
      </c>
      <c r="E380">
        <v>30064729.889121745</v>
      </c>
    </row>
    <row r="381" spans="1:5" x14ac:dyDescent="0.35">
      <c r="A381" s="176">
        <v>2038</v>
      </c>
      <c r="B381" t="s">
        <v>0</v>
      </c>
      <c r="C381" s="176" t="s">
        <v>30</v>
      </c>
      <c r="D381" s="176" t="s">
        <v>14</v>
      </c>
      <c r="E381">
        <v>4739063.4886438278</v>
      </c>
    </row>
    <row r="382" spans="1:5" x14ac:dyDescent="0.35">
      <c r="A382" s="176">
        <v>2038</v>
      </c>
      <c r="B382" t="s">
        <v>0</v>
      </c>
      <c r="C382" s="176" t="s">
        <v>30</v>
      </c>
      <c r="D382" s="176" t="s">
        <v>4</v>
      </c>
      <c r="E382">
        <v>53309400.991800316</v>
      </c>
    </row>
    <row r="383" spans="1:5" x14ac:dyDescent="0.35">
      <c r="A383" s="176">
        <v>2038</v>
      </c>
      <c r="B383" t="s">
        <v>0</v>
      </c>
      <c r="C383" s="176" t="s">
        <v>30</v>
      </c>
      <c r="D383" s="176" t="s">
        <v>3</v>
      </c>
      <c r="E383">
        <v>7477463.6461064294</v>
      </c>
    </row>
    <row r="384" spans="1:5" x14ac:dyDescent="0.35">
      <c r="A384" s="176">
        <v>2038</v>
      </c>
      <c r="B384" t="s">
        <v>0</v>
      </c>
      <c r="C384" s="176" t="s">
        <v>31</v>
      </c>
      <c r="D384" s="176" t="s">
        <v>20</v>
      </c>
      <c r="E384">
        <v>47527584.901791647</v>
      </c>
    </row>
    <row r="385" spans="1:5" x14ac:dyDescent="0.35">
      <c r="A385" s="176">
        <v>2038</v>
      </c>
      <c r="B385" t="s">
        <v>0</v>
      </c>
      <c r="C385" s="176" t="s">
        <v>28</v>
      </c>
      <c r="D385" s="176" t="s">
        <v>23</v>
      </c>
      <c r="E385">
        <v>15928369.964750132</v>
      </c>
    </row>
    <row r="386" spans="1:5" x14ac:dyDescent="0.35">
      <c r="A386" s="176">
        <v>2038</v>
      </c>
      <c r="B386" t="s">
        <v>0</v>
      </c>
      <c r="C386" s="176" t="s">
        <v>29</v>
      </c>
      <c r="D386" s="176" t="s">
        <v>5</v>
      </c>
      <c r="E386">
        <v>72122903.570288599</v>
      </c>
    </row>
    <row r="387" spans="1:5" x14ac:dyDescent="0.35">
      <c r="A387" s="176">
        <v>2038</v>
      </c>
      <c r="B387" t="s">
        <v>0</v>
      </c>
      <c r="C387" s="176" t="s">
        <v>28</v>
      </c>
      <c r="D387" s="176" t="s">
        <v>24</v>
      </c>
      <c r="E387">
        <v>30728499.860212073</v>
      </c>
    </row>
    <row r="388" spans="1:5" x14ac:dyDescent="0.35">
      <c r="A388" s="176">
        <v>2038</v>
      </c>
      <c r="B388" t="s">
        <v>0</v>
      </c>
      <c r="C388" s="176" t="s">
        <v>31</v>
      </c>
      <c r="D388" s="176" t="s">
        <v>19</v>
      </c>
      <c r="E388">
        <v>18723965.923235707</v>
      </c>
    </row>
    <row r="389" spans="1:5" x14ac:dyDescent="0.35">
      <c r="A389" s="176">
        <v>2038</v>
      </c>
      <c r="B389" t="s">
        <v>0</v>
      </c>
      <c r="C389" s="176" t="s">
        <v>29</v>
      </c>
      <c r="D389" s="176" t="s">
        <v>6</v>
      </c>
      <c r="E389">
        <v>26842982.258381158</v>
      </c>
    </row>
    <row r="390" spans="1:5" x14ac:dyDescent="0.35">
      <c r="A390" s="176">
        <v>2038</v>
      </c>
      <c r="B390" t="s">
        <v>0</v>
      </c>
      <c r="C390" s="176" t="s">
        <v>28</v>
      </c>
      <c r="D390" s="176" t="s">
        <v>22</v>
      </c>
      <c r="E390">
        <v>11695555.726333175</v>
      </c>
    </row>
    <row r="391" spans="1:5" x14ac:dyDescent="0.35">
      <c r="A391" s="176">
        <v>2038</v>
      </c>
      <c r="B391" t="s">
        <v>0</v>
      </c>
      <c r="C391" s="176" t="s">
        <v>28</v>
      </c>
      <c r="D391" s="176" t="s">
        <v>162</v>
      </c>
      <c r="E391">
        <v>651284.56558990013</v>
      </c>
    </row>
    <row r="392" spans="1:5" x14ac:dyDescent="0.35">
      <c r="A392" s="176">
        <v>2038</v>
      </c>
      <c r="B392" t="s">
        <v>0</v>
      </c>
      <c r="C392" s="176" t="s">
        <v>31</v>
      </c>
      <c r="D392" s="176" t="s">
        <v>17</v>
      </c>
      <c r="E392">
        <v>24263212.452880144</v>
      </c>
    </row>
    <row r="393" spans="1:5" x14ac:dyDescent="0.35">
      <c r="A393" s="176">
        <v>2038</v>
      </c>
      <c r="B393" t="s">
        <v>0</v>
      </c>
      <c r="C393" s="176" t="s">
        <v>30</v>
      </c>
      <c r="D393" s="176" t="s">
        <v>13</v>
      </c>
      <c r="E393">
        <v>20476204.493296936</v>
      </c>
    </row>
    <row r="394" spans="1:5" x14ac:dyDescent="0.35">
      <c r="A394" s="176">
        <v>2038</v>
      </c>
      <c r="B394" t="s">
        <v>0</v>
      </c>
      <c r="C394" s="176" t="s">
        <v>30</v>
      </c>
      <c r="D394" s="176" t="s">
        <v>1</v>
      </c>
      <c r="E394">
        <v>4210282.5678588795</v>
      </c>
    </row>
    <row r="395" spans="1:5" x14ac:dyDescent="0.35">
      <c r="A395" s="176">
        <v>2038</v>
      </c>
      <c r="B395" t="s">
        <v>0</v>
      </c>
      <c r="C395" s="176" t="s">
        <v>29</v>
      </c>
      <c r="D395" s="176" t="s">
        <v>15</v>
      </c>
      <c r="E395">
        <v>11384810.438520303</v>
      </c>
    </row>
    <row r="396" spans="1:5" x14ac:dyDescent="0.35">
      <c r="A396" s="176">
        <v>2038</v>
      </c>
      <c r="B396" t="s">
        <v>0</v>
      </c>
      <c r="C396" s="176" t="s">
        <v>29</v>
      </c>
      <c r="D396" s="176" t="s">
        <v>16</v>
      </c>
      <c r="E396">
        <v>1510774.1731354455</v>
      </c>
    </row>
    <row r="397" spans="1:5" x14ac:dyDescent="0.35">
      <c r="A397" s="176">
        <v>2038</v>
      </c>
      <c r="B397" t="s">
        <v>0</v>
      </c>
      <c r="C397" s="176" t="s">
        <v>32</v>
      </c>
      <c r="D397" s="176" t="s">
        <v>26</v>
      </c>
      <c r="E397">
        <v>6015358.8878087318</v>
      </c>
    </row>
    <row r="398" spans="1:5" x14ac:dyDescent="0.35">
      <c r="A398" s="176">
        <v>2038</v>
      </c>
      <c r="B398" t="s">
        <v>0</v>
      </c>
      <c r="C398" s="176" t="s">
        <v>32</v>
      </c>
      <c r="D398" s="176" t="s">
        <v>25</v>
      </c>
      <c r="E398">
        <v>11507642.717978043</v>
      </c>
    </row>
    <row r="399" spans="1:5" x14ac:dyDescent="0.35">
      <c r="A399" s="176">
        <v>2038</v>
      </c>
      <c r="B399" t="s">
        <v>0</v>
      </c>
      <c r="C399" s="176" t="s">
        <v>31</v>
      </c>
      <c r="D399" s="176" t="s">
        <v>21</v>
      </c>
      <c r="E399">
        <v>21299740.377872668</v>
      </c>
    </row>
    <row r="400" spans="1:5" x14ac:dyDescent="0.35">
      <c r="A400" s="176">
        <v>2038</v>
      </c>
      <c r="B400" t="s">
        <v>0</v>
      </c>
      <c r="C400" s="176" t="s">
        <v>30</v>
      </c>
      <c r="D400" s="176" t="s">
        <v>2</v>
      </c>
      <c r="E400">
        <v>15715012.382887574</v>
      </c>
    </row>
    <row r="401" spans="1:5" x14ac:dyDescent="0.35">
      <c r="A401" s="176">
        <v>2038</v>
      </c>
      <c r="B401" t="s">
        <v>0</v>
      </c>
      <c r="C401" s="176" t="s">
        <v>30</v>
      </c>
      <c r="D401" s="176" t="s">
        <v>12</v>
      </c>
      <c r="E401">
        <v>21499281.599673919</v>
      </c>
    </row>
    <row r="402" spans="1:5" x14ac:dyDescent="0.35">
      <c r="A402" s="176">
        <v>2039</v>
      </c>
      <c r="B402" t="s">
        <v>0</v>
      </c>
      <c r="C402" s="176" t="s">
        <v>30</v>
      </c>
      <c r="D402" s="176" t="s">
        <v>3</v>
      </c>
      <c r="E402">
        <v>8006313.5172030805</v>
      </c>
    </row>
    <row r="403" spans="1:5" x14ac:dyDescent="0.35">
      <c r="A403" s="176">
        <v>2039</v>
      </c>
      <c r="B403" t="s">
        <v>0</v>
      </c>
      <c r="C403" s="176" t="s">
        <v>30</v>
      </c>
      <c r="D403" s="176" t="s">
        <v>1</v>
      </c>
      <c r="E403">
        <v>4460052.1722225212</v>
      </c>
    </row>
    <row r="404" spans="1:5" x14ac:dyDescent="0.35">
      <c r="A404" s="176">
        <v>2039</v>
      </c>
      <c r="B404" t="s">
        <v>0</v>
      </c>
      <c r="C404" s="176" t="s">
        <v>29</v>
      </c>
      <c r="D404" s="176" t="s">
        <v>5</v>
      </c>
      <c r="E404">
        <v>76640215.764990374</v>
      </c>
    </row>
    <row r="405" spans="1:5" x14ac:dyDescent="0.35">
      <c r="A405" s="176">
        <v>2039</v>
      </c>
      <c r="B405" t="s">
        <v>0</v>
      </c>
      <c r="C405" s="176" t="s">
        <v>29</v>
      </c>
      <c r="D405" s="176" t="s">
        <v>6</v>
      </c>
      <c r="E405">
        <v>28932392.583284941</v>
      </c>
    </row>
    <row r="406" spans="1:5" x14ac:dyDescent="0.35">
      <c r="A406" s="176">
        <v>2039</v>
      </c>
      <c r="B406" t="s">
        <v>0</v>
      </c>
      <c r="C406" s="176" t="s">
        <v>30</v>
      </c>
      <c r="D406" s="176" t="s">
        <v>8</v>
      </c>
      <c r="E406">
        <v>32395638.865767993</v>
      </c>
    </row>
    <row r="407" spans="1:5" x14ac:dyDescent="0.35">
      <c r="A407" s="176">
        <v>2039</v>
      </c>
      <c r="B407" t="s">
        <v>0</v>
      </c>
      <c r="C407" s="176" t="s">
        <v>30</v>
      </c>
      <c r="D407" s="176" t="s">
        <v>13</v>
      </c>
      <c r="E407">
        <v>21732476.444150273</v>
      </c>
    </row>
    <row r="408" spans="1:5" x14ac:dyDescent="0.35">
      <c r="A408" s="176">
        <v>2039</v>
      </c>
      <c r="B408" t="s">
        <v>0</v>
      </c>
      <c r="C408" s="176" t="s">
        <v>29</v>
      </c>
      <c r="D408" s="176" t="s">
        <v>9</v>
      </c>
      <c r="E408">
        <v>53640562.446491688</v>
      </c>
    </row>
    <row r="409" spans="1:5" x14ac:dyDescent="0.35">
      <c r="A409" s="176">
        <v>2039</v>
      </c>
      <c r="B409" t="s">
        <v>0</v>
      </c>
      <c r="C409" s="176" t="s">
        <v>31</v>
      </c>
      <c r="D409" s="176" t="s">
        <v>18</v>
      </c>
      <c r="E409">
        <v>43320795.138044551</v>
      </c>
    </row>
    <row r="410" spans="1:5" x14ac:dyDescent="0.35">
      <c r="A410" s="176">
        <v>2039</v>
      </c>
      <c r="B410" t="s">
        <v>0</v>
      </c>
      <c r="C410" s="176" t="s">
        <v>28</v>
      </c>
      <c r="D410" s="176" t="s">
        <v>23</v>
      </c>
      <c r="E410">
        <v>16992923.317372657</v>
      </c>
    </row>
    <row r="411" spans="1:5" x14ac:dyDescent="0.35">
      <c r="A411" s="176">
        <v>2039</v>
      </c>
      <c r="B411" t="s">
        <v>0</v>
      </c>
      <c r="C411" s="176" t="s">
        <v>29</v>
      </c>
      <c r="D411" s="176" t="s">
        <v>15</v>
      </c>
      <c r="E411">
        <v>12277204.483074624</v>
      </c>
    </row>
    <row r="412" spans="1:5" x14ac:dyDescent="0.35">
      <c r="A412" s="176">
        <v>2039</v>
      </c>
      <c r="B412" t="s">
        <v>0</v>
      </c>
      <c r="C412" s="176" t="s">
        <v>32</v>
      </c>
      <c r="D412" s="176" t="s">
        <v>26</v>
      </c>
      <c r="E412">
        <v>6439482.912938593</v>
      </c>
    </row>
    <row r="413" spans="1:5" x14ac:dyDescent="0.35">
      <c r="A413" s="176">
        <v>2039</v>
      </c>
      <c r="B413" t="s">
        <v>0</v>
      </c>
      <c r="C413" s="176" t="s">
        <v>31</v>
      </c>
      <c r="D413" s="176" t="s">
        <v>19</v>
      </c>
      <c r="E413">
        <v>20002376.379220404</v>
      </c>
    </row>
    <row r="414" spans="1:5" x14ac:dyDescent="0.35">
      <c r="A414" s="176">
        <v>2039</v>
      </c>
      <c r="B414" t="s">
        <v>0</v>
      </c>
      <c r="C414" s="176" t="s">
        <v>31</v>
      </c>
      <c r="D414" s="176" t="s">
        <v>17</v>
      </c>
      <c r="E414">
        <v>25681417.219782792</v>
      </c>
    </row>
    <row r="415" spans="1:5" x14ac:dyDescent="0.35">
      <c r="A415" s="176">
        <v>2039</v>
      </c>
      <c r="B415" t="s">
        <v>0</v>
      </c>
      <c r="C415" s="176" t="s">
        <v>32</v>
      </c>
      <c r="D415" s="176" t="s">
        <v>25</v>
      </c>
      <c r="E415">
        <v>12383762.402245617</v>
      </c>
    </row>
    <row r="416" spans="1:5" x14ac:dyDescent="0.35">
      <c r="A416" s="176">
        <v>2039</v>
      </c>
      <c r="B416" t="s">
        <v>0</v>
      </c>
      <c r="C416" s="176" t="s">
        <v>29</v>
      </c>
      <c r="D416" s="176" t="s">
        <v>16</v>
      </c>
      <c r="E416">
        <v>1582298.963155316</v>
      </c>
    </row>
    <row r="417" spans="1:5" x14ac:dyDescent="0.35">
      <c r="A417" s="176">
        <v>2039</v>
      </c>
      <c r="B417" t="s">
        <v>0</v>
      </c>
      <c r="C417" s="176" t="s">
        <v>28</v>
      </c>
      <c r="D417" s="176" t="s">
        <v>24</v>
      </c>
      <c r="E417">
        <v>32737142.974141765</v>
      </c>
    </row>
    <row r="418" spans="1:5" x14ac:dyDescent="0.35">
      <c r="A418" s="176">
        <v>2039</v>
      </c>
      <c r="B418" t="s">
        <v>0</v>
      </c>
      <c r="C418" s="176" t="s">
        <v>30</v>
      </c>
      <c r="D418" s="176" t="s">
        <v>14</v>
      </c>
      <c r="E418">
        <v>5066556.5364730312</v>
      </c>
    </row>
    <row r="419" spans="1:5" x14ac:dyDescent="0.35">
      <c r="A419" s="176">
        <v>2039</v>
      </c>
      <c r="B419" t="s">
        <v>0</v>
      </c>
      <c r="C419" s="176" t="s">
        <v>31</v>
      </c>
      <c r="D419" s="176" t="s">
        <v>21</v>
      </c>
      <c r="E419">
        <v>22458026.272828169</v>
      </c>
    </row>
    <row r="420" spans="1:5" x14ac:dyDescent="0.35">
      <c r="A420" s="176">
        <v>2039</v>
      </c>
      <c r="B420" t="s">
        <v>0</v>
      </c>
      <c r="C420" s="176" t="s">
        <v>30</v>
      </c>
      <c r="D420" s="176" t="s">
        <v>12</v>
      </c>
      <c r="E420">
        <v>22829683.844838761</v>
      </c>
    </row>
    <row r="421" spans="1:5" x14ac:dyDescent="0.35">
      <c r="A421" s="176">
        <v>2039</v>
      </c>
      <c r="B421" t="s">
        <v>0</v>
      </c>
      <c r="C421" s="176" t="s">
        <v>30</v>
      </c>
      <c r="D421" s="176" t="s">
        <v>4</v>
      </c>
      <c r="E421">
        <v>57653763.78492257</v>
      </c>
    </row>
    <row r="422" spans="1:5" x14ac:dyDescent="0.35">
      <c r="A422" s="176">
        <v>2039</v>
      </c>
      <c r="B422" t="s">
        <v>0</v>
      </c>
      <c r="C422" s="176" t="s">
        <v>28</v>
      </c>
      <c r="D422" s="176" t="s">
        <v>7</v>
      </c>
      <c r="E422">
        <v>24082216.3024262</v>
      </c>
    </row>
    <row r="423" spans="1:5" x14ac:dyDescent="0.35">
      <c r="A423" s="176">
        <v>2039</v>
      </c>
      <c r="B423" t="s">
        <v>0</v>
      </c>
      <c r="C423" s="176" t="s">
        <v>30</v>
      </c>
      <c r="D423" s="176" t="s">
        <v>2</v>
      </c>
      <c r="E423">
        <v>16679922.25367449</v>
      </c>
    </row>
    <row r="424" spans="1:5" x14ac:dyDescent="0.35">
      <c r="A424" s="176">
        <v>2039</v>
      </c>
      <c r="B424" t="s">
        <v>0</v>
      </c>
      <c r="C424" s="176" t="s">
        <v>28</v>
      </c>
      <c r="D424" s="176" t="s">
        <v>162</v>
      </c>
      <c r="E424">
        <v>686888.71889518038</v>
      </c>
    </row>
    <row r="425" spans="1:5" x14ac:dyDescent="0.35">
      <c r="A425" s="176">
        <v>2039</v>
      </c>
      <c r="B425" t="s">
        <v>0</v>
      </c>
      <c r="C425" s="176" t="s">
        <v>28</v>
      </c>
      <c r="D425" s="176" t="s">
        <v>22</v>
      </c>
      <c r="E425">
        <v>12697638.54618909</v>
      </c>
    </row>
    <row r="426" spans="1:5" x14ac:dyDescent="0.35">
      <c r="A426" s="176">
        <v>2039</v>
      </c>
      <c r="B426" t="s">
        <v>0</v>
      </c>
      <c r="C426" s="176" t="s">
        <v>31</v>
      </c>
      <c r="D426" s="176" t="s">
        <v>20</v>
      </c>
      <c r="E426">
        <v>50297056.095012605</v>
      </c>
    </row>
    <row r="427" spans="1:5" x14ac:dyDescent="0.35">
      <c r="A427" s="176">
        <v>2040</v>
      </c>
      <c r="B427" t="s">
        <v>0</v>
      </c>
      <c r="C427" s="176" t="s">
        <v>28</v>
      </c>
      <c r="D427" s="176" t="s">
        <v>22</v>
      </c>
      <c r="E427">
        <v>13784541.329674926</v>
      </c>
    </row>
    <row r="428" spans="1:5" x14ac:dyDescent="0.35">
      <c r="A428" s="176">
        <v>2040</v>
      </c>
      <c r="B428" t="s">
        <v>0</v>
      </c>
      <c r="C428" s="176" t="s">
        <v>28</v>
      </c>
      <c r="D428" s="176" t="s">
        <v>7</v>
      </c>
      <c r="E428">
        <v>26170071.558705539</v>
      </c>
    </row>
    <row r="429" spans="1:5" x14ac:dyDescent="0.35">
      <c r="A429" s="176">
        <v>2040</v>
      </c>
      <c r="B429" t="s">
        <v>0</v>
      </c>
      <c r="C429" s="176" t="s">
        <v>29</v>
      </c>
      <c r="D429" s="176" t="s">
        <v>5</v>
      </c>
      <c r="E429">
        <v>81435595.856588632</v>
      </c>
    </row>
    <row r="430" spans="1:5" x14ac:dyDescent="0.35">
      <c r="A430" s="176">
        <v>2040</v>
      </c>
      <c r="B430" t="s">
        <v>0</v>
      </c>
      <c r="C430" s="176" t="s">
        <v>31</v>
      </c>
      <c r="D430" s="176" t="s">
        <v>17</v>
      </c>
      <c r="E430">
        <v>27184919.098229613</v>
      </c>
    </row>
    <row r="431" spans="1:5" x14ac:dyDescent="0.35">
      <c r="A431" s="176">
        <v>2040</v>
      </c>
      <c r="B431" t="s">
        <v>0</v>
      </c>
      <c r="C431" s="176" t="s">
        <v>32</v>
      </c>
      <c r="D431" s="176" t="s">
        <v>26</v>
      </c>
      <c r="E431">
        <v>6893942.9608567972</v>
      </c>
    </row>
    <row r="432" spans="1:5" x14ac:dyDescent="0.35">
      <c r="A432" s="176">
        <v>2040</v>
      </c>
      <c r="B432" t="s">
        <v>0</v>
      </c>
      <c r="C432" s="176" t="s">
        <v>30</v>
      </c>
      <c r="D432" s="176" t="s">
        <v>4</v>
      </c>
      <c r="E432">
        <v>62347273.866847537</v>
      </c>
    </row>
    <row r="433" spans="1:5" x14ac:dyDescent="0.35">
      <c r="A433" s="176">
        <v>2040</v>
      </c>
      <c r="B433" t="s">
        <v>0</v>
      </c>
      <c r="C433" s="176" t="s">
        <v>31</v>
      </c>
      <c r="D433" s="176" t="s">
        <v>18</v>
      </c>
      <c r="E433">
        <v>45752347.652105823</v>
      </c>
    </row>
    <row r="434" spans="1:5" x14ac:dyDescent="0.35">
      <c r="A434" s="176">
        <v>2040</v>
      </c>
      <c r="B434" t="s">
        <v>0</v>
      </c>
      <c r="C434" s="176" t="s">
        <v>30</v>
      </c>
      <c r="D434" s="176" t="s">
        <v>14</v>
      </c>
      <c r="E434">
        <v>5416381.9690803681</v>
      </c>
    </row>
    <row r="435" spans="1:5" x14ac:dyDescent="0.35">
      <c r="A435" s="176">
        <v>2040</v>
      </c>
      <c r="B435" t="s">
        <v>0</v>
      </c>
      <c r="C435" s="176" t="s">
        <v>31</v>
      </c>
      <c r="D435" s="176" t="s">
        <v>21</v>
      </c>
      <c r="E435">
        <v>23682594.514190752</v>
      </c>
    </row>
    <row r="436" spans="1:5" x14ac:dyDescent="0.35">
      <c r="A436" s="176">
        <v>2040</v>
      </c>
      <c r="B436" t="s">
        <v>0</v>
      </c>
      <c r="C436" s="176" t="s">
        <v>29</v>
      </c>
      <c r="D436" s="176" t="s">
        <v>9</v>
      </c>
      <c r="E436">
        <v>57102539.186382525</v>
      </c>
    </row>
    <row r="437" spans="1:5" x14ac:dyDescent="0.35">
      <c r="A437" s="176">
        <v>2040</v>
      </c>
      <c r="B437" t="s">
        <v>0</v>
      </c>
      <c r="C437" s="176" t="s">
        <v>30</v>
      </c>
      <c r="D437" s="176" t="s">
        <v>12</v>
      </c>
      <c r="E437">
        <v>24240239.139059708</v>
      </c>
    </row>
    <row r="438" spans="1:5" x14ac:dyDescent="0.35">
      <c r="A438" s="176">
        <v>2040</v>
      </c>
      <c r="B438" t="s">
        <v>0</v>
      </c>
      <c r="C438" s="176" t="s">
        <v>32</v>
      </c>
      <c r="D438" s="176" t="s">
        <v>25</v>
      </c>
      <c r="E438">
        <v>13325541.140992794</v>
      </c>
    </row>
    <row r="439" spans="1:5" x14ac:dyDescent="0.35">
      <c r="A439" s="176">
        <v>2040</v>
      </c>
      <c r="B439" t="s">
        <v>0</v>
      </c>
      <c r="C439" s="176" t="s">
        <v>29</v>
      </c>
      <c r="D439" s="176" t="s">
        <v>15</v>
      </c>
      <c r="E439">
        <v>13239021.379190054</v>
      </c>
    </row>
    <row r="440" spans="1:5" x14ac:dyDescent="0.35">
      <c r="A440" s="176">
        <v>2040</v>
      </c>
      <c r="B440" t="s">
        <v>0</v>
      </c>
      <c r="C440" s="176" t="s">
        <v>28</v>
      </c>
      <c r="D440" s="176" t="s">
        <v>162</v>
      </c>
      <c r="E440">
        <v>725344.64057565248</v>
      </c>
    </row>
    <row r="441" spans="1:5" x14ac:dyDescent="0.35">
      <c r="A441" s="176">
        <v>2040</v>
      </c>
      <c r="B441" t="s">
        <v>0</v>
      </c>
      <c r="C441" s="176" t="s">
        <v>29</v>
      </c>
      <c r="D441" s="176" t="s">
        <v>16</v>
      </c>
      <c r="E441">
        <v>1657886.2726003579</v>
      </c>
    </row>
    <row r="442" spans="1:5" x14ac:dyDescent="0.35">
      <c r="A442" s="176">
        <v>2040</v>
      </c>
      <c r="B442" t="s">
        <v>0</v>
      </c>
      <c r="C442" s="176" t="s">
        <v>30</v>
      </c>
      <c r="D442" s="176" t="s">
        <v>1</v>
      </c>
      <c r="E442">
        <v>4724218.0686860466</v>
      </c>
    </row>
    <row r="443" spans="1:5" x14ac:dyDescent="0.35">
      <c r="A443" s="176">
        <v>2040</v>
      </c>
      <c r="B443" t="s">
        <v>0</v>
      </c>
      <c r="C443" s="176" t="s">
        <v>28</v>
      </c>
      <c r="D443" s="176" t="s">
        <v>23</v>
      </c>
      <c r="E443">
        <v>18127422.983699806</v>
      </c>
    </row>
    <row r="444" spans="1:5" x14ac:dyDescent="0.35">
      <c r="A444" s="176">
        <v>2040</v>
      </c>
      <c r="B444" t="s">
        <v>0</v>
      </c>
      <c r="C444" s="176" t="s">
        <v>30</v>
      </c>
      <c r="D444" s="176" t="s">
        <v>2</v>
      </c>
      <c r="E444">
        <v>17703431.772993706</v>
      </c>
    </row>
    <row r="445" spans="1:5" x14ac:dyDescent="0.35">
      <c r="A445" s="176">
        <v>2040</v>
      </c>
      <c r="B445" t="s">
        <v>0</v>
      </c>
      <c r="C445" s="176" t="s">
        <v>30</v>
      </c>
      <c r="D445" s="176" t="s">
        <v>3</v>
      </c>
      <c r="E445">
        <v>8572593.3429363202</v>
      </c>
    </row>
    <row r="446" spans="1:5" x14ac:dyDescent="0.35">
      <c r="A446" s="176">
        <v>2040</v>
      </c>
      <c r="B446" t="s">
        <v>0</v>
      </c>
      <c r="C446" s="176" t="s">
        <v>29</v>
      </c>
      <c r="D446" s="176" t="s">
        <v>6</v>
      </c>
      <c r="E446">
        <v>31181813.614100743</v>
      </c>
    </row>
    <row r="447" spans="1:5" x14ac:dyDescent="0.35">
      <c r="A447" s="176">
        <v>2040</v>
      </c>
      <c r="B447" t="s">
        <v>0</v>
      </c>
      <c r="C447" s="176" t="s">
        <v>31</v>
      </c>
      <c r="D447" s="176" t="s">
        <v>19</v>
      </c>
      <c r="E447">
        <v>21386695.307013195</v>
      </c>
    </row>
    <row r="448" spans="1:5" x14ac:dyDescent="0.35">
      <c r="A448" s="176">
        <v>2040</v>
      </c>
      <c r="B448" t="s">
        <v>0</v>
      </c>
      <c r="C448" s="176" t="s">
        <v>30</v>
      </c>
      <c r="D448" s="176" t="s">
        <v>8</v>
      </c>
      <c r="E448">
        <v>34904479.862975784</v>
      </c>
    </row>
    <row r="449" spans="1:5" x14ac:dyDescent="0.35">
      <c r="A449" s="176">
        <v>2040</v>
      </c>
      <c r="B449" t="s">
        <v>0</v>
      </c>
      <c r="C449" s="176" t="s">
        <v>30</v>
      </c>
      <c r="D449" s="176" t="s">
        <v>13</v>
      </c>
      <c r="E449">
        <v>23066762.241164956</v>
      </c>
    </row>
    <row r="450" spans="1:5" x14ac:dyDescent="0.35">
      <c r="A450" s="176">
        <v>2040</v>
      </c>
      <c r="B450" t="s">
        <v>0</v>
      </c>
      <c r="C450" s="176" t="s">
        <v>31</v>
      </c>
      <c r="D450" s="176" t="s">
        <v>20</v>
      </c>
      <c r="E450">
        <v>53227778.202798553</v>
      </c>
    </row>
    <row r="451" spans="1:5" x14ac:dyDescent="0.35">
      <c r="A451" s="176">
        <v>2040</v>
      </c>
      <c r="B451" t="s">
        <v>0</v>
      </c>
      <c r="C451" s="176" t="s">
        <v>28</v>
      </c>
      <c r="D451" s="176" t="s">
        <v>24</v>
      </c>
      <c r="E451">
        <v>34876824.654773742</v>
      </c>
    </row>
    <row r="452" spans="1:5" x14ac:dyDescent="0.35">
      <c r="A452" s="176">
        <v>2041</v>
      </c>
      <c r="B452" t="s">
        <v>0</v>
      </c>
      <c r="C452" s="176" t="s">
        <v>28</v>
      </c>
      <c r="D452" s="176" t="s">
        <v>162</v>
      </c>
      <c r="E452">
        <v>766858.98115813034</v>
      </c>
    </row>
    <row r="453" spans="1:5" x14ac:dyDescent="0.35">
      <c r="A453" s="176">
        <v>2041</v>
      </c>
      <c r="B453" t="s">
        <v>0</v>
      </c>
      <c r="C453" s="176" t="s">
        <v>30</v>
      </c>
      <c r="D453" s="176" t="s">
        <v>12</v>
      </c>
      <c r="E453">
        <v>25735702.220127739</v>
      </c>
    </row>
    <row r="454" spans="1:5" x14ac:dyDescent="0.35">
      <c r="A454" s="176">
        <v>2041</v>
      </c>
      <c r="B454" t="s">
        <v>0</v>
      </c>
      <c r="C454" s="176" t="s">
        <v>30</v>
      </c>
      <c r="D454" s="176" t="s">
        <v>3</v>
      </c>
      <c r="E454">
        <v>9178979.328315869</v>
      </c>
    </row>
    <row r="455" spans="1:5" x14ac:dyDescent="0.35">
      <c r="A455" s="176">
        <v>2041</v>
      </c>
      <c r="B455" t="s">
        <v>0</v>
      </c>
      <c r="C455" s="176" t="s">
        <v>32</v>
      </c>
      <c r="D455" s="176" t="s">
        <v>26</v>
      </c>
      <c r="E455">
        <v>7380960.0419928199</v>
      </c>
    </row>
    <row r="456" spans="1:5" x14ac:dyDescent="0.35">
      <c r="A456" s="176">
        <v>2041</v>
      </c>
      <c r="B456" t="s">
        <v>0</v>
      </c>
      <c r="C456" s="176" t="s">
        <v>28</v>
      </c>
      <c r="D456" s="176" t="s">
        <v>7</v>
      </c>
      <c r="E456">
        <v>28436607.430850718</v>
      </c>
    </row>
    <row r="457" spans="1:5" x14ac:dyDescent="0.35">
      <c r="A457" s="176">
        <v>2041</v>
      </c>
      <c r="B457" t="s">
        <v>0</v>
      </c>
      <c r="C457" s="176" t="s">
        <v>30</v>
      </c>
      <c r="D457" s="176" t="s">
        <v>14</v>
      </c>
      <c r="E457">
        <v>5790058.1930243978</v>
      </c>
    </row>
    <row r="458" spans="1:5" x14ac:dyDescent="0.35">
      <c r="A458" s="176">
        <v>2041</v>
      </c>
      <c r="B458" t="s">
        <v>0</v>
      </c>
      <c r="C458" s="176" t="s">
        <v>31</v>
      </c>
      <c r="D458" s="176" t="s">
        <v>21</v>
      </c>
      <c r="E458">
        <v>24977436.919948436</v>
      </c>
    </row>
    <row r="459" spans="1:5" x14ac:dyDescent="0.35">
      <c r="A459" s="176">
        <v>2041</v>
      </c>
      <c r="B459" t="s">
        <v>0</v>
      </c>
      <c r="C459" s="176" t="s">
        <v>31</v>
      </c>
      <c r="D459" s="176" t="s">
        <v>20</v>
      </c>
      <c r="E459">
        <v>56329250.159498356</v>
      </c>
    </row>
    <row r="460" spans="1:5" x14ac:dyDescent="0.35">
      <c r="A460" s="176">
        <v>2041</v>
      </c>
      <c r="B460" t="s">
        <v>0</v>
      </c>
      <c r="C460" s="176" t="s">
        <v>28</v>
      </c>
      <c r="D460" s="176" t="s">
        <v>24</v>
      </c>
      <c r="E460">
        <v>37156173.514126271</v>
      </c>
    </row>
    <row r="461" spans="1:5" x14ac:dyDescent="0.35">
      <c r="A461" s="176">
        <v>2041</v>
      </c>
      <c r="B461" t="s">
        <v>0</v>
      </c>
      <c r="C461" s="176" t="s">
        <v>29</v>
      </c>
      <c r="D461" s="176" t="s">
        <v>9</v>
      </c>
      <c r="E461">
        <v>60790589.379419602</v>
      </c>
    </row>
    <row r="462" spans="1:5" x14ac:dyDescent="0.35">
      <c r="A462" s="176">
        <v>2041</v>
      </c>
      <c r="B462" t="s">
        <v>0</v>
      </c>
      <c r="C462" s="176" t="s">
        <v>29</v>
      </c>
      <c r="D462" s="176" t="s">
        <v>15</v>
      </c>
      <c r="E462">
        <v>14275659.131469931</v>
      </c>
    </row>
    <row r="463" spans="1:5" x14ac:dyDescent="0.35">
      <c r="A463" s="176">
        <v>2041</v>
      </c>
      <c r="B463" t="s">
        <v>0</v>
      </c>
      <c r="C463" s="176" t="s">
        <v>30</v>
      </c>
      <c r="D463" s="176" t="s">
        <v>13</v>
      </c>
      <c r="E463">
        <v>24484021.520767797</v>
      </c>
    </row>
    <row r="464" spans="1:5" x14ac:dyDescent="0.35">
      <c r="A464" s="176">
        <v>2041</v>
      </c>
      <c r="B464" t="s">
        <v>0</v>
      </c>
      <c r="C464" s="176" t="s">
        <v>30</v>
      </c>
      <c r="D464" s="176" t="s">
        <v>1</v>
      </c>
      <c r="E464">
        <v>5003597.3783115437</v>
      </c>
    </row>
    <row r="465" spans="1:5" x14ac:dyDescent="0.35">
      <c r="A465" s="176">
        <v>2041</v>
      </c>
      <c r="B465" t="s">
        <v>0</v>
      </c>
      <c r="C465" s="176" t="s">
        <v>32</v>
      </c>
      <c r="D465" s="176" t="s">
        <v>25</v>
      </c>
      <c r="E465">
        <v>14337855.229329864</v>
      </c>
    </row>
    <row r="466" spans="1:5" x14ac:dyDescent="0.35">
      <c r="A466" s="176">
        <v>2041</v>
      </c>
      <c r="B466" t="s">
        <v>0</v>
      </c>
      <c r="C466" s="176" t="s">
        <v>29</v>
      </c>
      <c r="D466" s="176" t="s">
        <v>16</v>
      </c>
      <c r="E466">
        <v>1737748.3128062566</v>
      </c>
    </row>
    <row r="467" spans="1:5" x14ac:dyDescent="0.35">
      <c r="A467" s="176">
        <v>2041</v>
      </c>
      <c r="B467" t="s">
        <v>0</v>
      </c>
      <c r="C467" s="176" t="s">
        <v>29</v>
      </c>
      <c r="D467" s="176" t="s">
        <v>5</v>
      </c>
      <c r="E467">
        <v>86526061.361883327</v>
      </c>
    </row>
    <row r="468" spans="1:5" x14ac:dyDescent="0.35">
      <c r="A468" s="176">
        <v>2041</v>
      </c>
      <c r="B468" t="s">
        <v>0</v>
      </c>
      <c r="C468" s="176" t="s">
        <v>31</v>
      </c>
      <c r="D468" s="176" t="s">
        <v>18</v>
      </c>
      <c r="E468">
        <v>48320846.750995666</v>
      </c>
    </row>
    <row r="469" spans="1:5" x14ac:dyDescent="0.35">
      <c r="A469" s="176">
        <v>2041</v>
      </c>
      <c r="B469" t="s">
        <v>0</v>
      </c>
      <c r="C469" s="176" t="s">
        <v>28</v>
      </c>
      <c r="D469" s="176" t="s">
        <v>22</v>
      </c>
      <c r="E469">
        <v>14963392.314785134</v>
      </c>
    </row>
    <row r="470" spans="1:5" x14ac:dyDescent="0.35">
      <c r="A470" s="176">
        <v>2041</v>
      </c>
      <c r="B470" t="s">
        <v>0</v>
      </c>
      <c r="C470" s="176" t="s">
        <v>31</v>
      </c>
      <c r="D470" s="176" t="s">
        <v>17</v>
      </c>
      <c r="E470">
        <v>28779063.744297136</v>
      </c>
    </row>
    <row r="471" spans="1:5" x14ac:dyDescent="0.35">
      <c r="A471" s="176">
        <v>2041</v>
      </c>
      <c r="B471" t="s">
        <v>0</v>
      </c>
      <c r="C471" s="176" t="s">
        <v>30</v>
      </c>
      <c r="D471" s="176" t="s">
        <v>4</v>
      </c>
      <c r="E471">
        <v>67417756.957307383</v>
      </c>
    </row>
    <row r="472" spans="1:5" x14ac:dyDescent="0.35">
      <c r="A472" s="176">
        <v>2041</v>
      </c>
      <c r="B472" t="s">
        <v>0</v>
      </c>
      <c r="C472" s="176" t="s">
        <v>31</v>
      </c>
      <c r="D472" s="176" t="s">
        <v>19</v>
      </c>
      <c r="E472">
        <v>22882438.044304296</v>
      </c>
    </row>
    <row r="473" spans="1:5" x14ac:dyDescent="0.35">
      <c r="A473" s="176">
        <v>2041</v>
      </c>
      <c r="B473" t="s">
        <v>0</v>
      </c>
      <c r="C473" s="176" t="s">
        <v>30</v>
      </c>
      <c r="D473" s="176" t="s">
        <v>2</v>
      </c>
      <c r="E473">
        <v>18789106.919979155</v>
      </c>
    </row>
    <row r="474" spans="1:5" x14ac:dyDescent="0.35">
      <c r="A474" s="176">
        <v>2041</v>
      </c>
      <c r="B474" t="s">
        <v>0</v>
      </c>
      <c r="C474" s="176" t="s">
        <v>29</v>
      </c>
      <c r="D474" s="176" t="s">
        <v>6</v>
      </c>
      <c r="E474">
        <v>33603376.702945806</v>
      </c>
    </row>
    <row r="475" spans="1:5" x14ac:dyDescent="0.35">
      <c r="A475" s="176">
        <v>2041</v>
      </c>
      <c r="B475" t="s">
        <v>0</v>
      </c>
      <c r="C475" s="176" t="s">
        <v>30</v>
      </c>
      <c r="D475" s="176" t="s">
        <v>8</v>
      </c>
      <c r="E475">
        <v>37604710.677155986</v>
      </c>
    </row>
    <row r="476" spans="1:5" x14ac:dyDescent="0.35">
      <c r="A476" s="176">
        <v>2041</v>
      </c>
      <c r="B476" t="s">
        <v>0</v>
      </c>
      <c r="C476" s="176" t="s">
        <v>28</v>
      </c>
      <c r="D476" s="176" t="s">
        <v>23</v>
      </c>
      <c r="E476">
        <v>19336434.630678542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0"/>
  <sheetViews>
    <sheetView topLeftCell="V13" zoomScale="80" zoomScaleNormal="80" workbookViewId="0">
      <selection activeCell="AG30" sqref="AG30"/>
    </sheetView>
  </sheetViews>
  <sheetFormatPr defaultRowHeight="14.5" x14ac:dyDescent="0.35"/>
  <cols>
    <col min="3" max="3" width="15.54296875" bestFit="1" customWidth="1"/>
    <col min="4" max="4" width="16" bestFit="1" customWidth="1"/>
    <col min="5" max="9" width="15.1796875" bestFit="1" customWidth="1"/>
    <col min="10" max="11" width="15.54296875" bestFit="1" customWidth="1"/>
    <col min="12" max="12" width="16.453125" bestFit="1" customWidth="1"/>
    <col min="13" max="13" width="13" bestFit="1" customWidth="1"/>
    <col min="14" max="15" width="15.54296875" bestFit="1" customWidth="1"/>
    <col min="16" max="16" width="16" bestFit="1" customWidth="1"/>
    <col min="17" max="17" width="16.453125" bestFit="1" customWidth="1"/>
    <col min="18" max="18" width="15.453125" bestFit="1" customWidth="1"/>
    <col min="19" max="19" width="15.54296875" bestFit="1" customWidth="1"/>
    <col min="20" max="21" width="16.453125" bestFit="1" customWidth="1"/>
    <col min="22" max="22" width="16" bestFit="1" customWidth="1"/>
    <col min="23" max="23" width="16.54296875" bestFit="1" customWidth="1"/>
    <col min="24" max="25" width="16" bestFit="1" customWidth="1"/>
    <col min="26" max="27" width="16.453125" bestFit="1" customWidth="1"/>
    <col min="28" max="28" width="16" bestFit="1" customWidth="1"/>
    <col min="29" max="29" width="16.453125" bestFit="1" customWidth="1"/>
    <col min="30" max="30" width="16.54296875" bestFit="1" customWidth="1"/>
    <col min="31" max="33" width="16.453125" bestFit="1" customWidth="1"/>
  </cols>
  <sheetData>
    <row r="1" spans="1:33" x14ac:dyDescent="0.35">
      <c r="A1" s="1" t="s">
        <v>159</v>
      </c>
    </row>
    <row r="2" spans="1:33" ht="15.5" x14ac:dyDescent="0.35">
      <c r="C2" s="161" t="s">
        <v>91</v>
      </c>
    </row>
    <row r="3" spans="1:33" x14ac:dyDescent="0.35">
      <c r="D3" s="1" t="str">
        <f>'GSDP-Ref'!D145</f>
        <v>2011-12</v>
      </c>
      <c r="E3" s="1" t="str">
        <f>'GSDP-Ref'!E145</f>
        <v>2012-13</v>
      </c>
      <c r="F3" s="1" t="str">
        <f>'GSDP-Ref'!F145</f>
        <v>2013-14</v>
      </c>
      <c r="G3" s="1" t="str">
        <f>'GSDP-Ref'!G145</f>
        <v>2014-15</v>
      </c>
      <c r="H3" s="1" t="str">
        <f>'GSDP-Ref'!H145</f>
        <v>2015-16</v>
      </c>
      <c r="I3" s="1" t="str">
        <f>'GSDP-Ref'!I145</f>
        <v>2016-17</v>
      </c>
      <c r="J3" s="1" t="str">
        <f>'GSDP-Ref'!J145</f>
        <v>2017-18</v>
      </c>
      <c r="K3" s="1" t="str">
        <f>'GSDP-Ref'!K145</f>
        <v>2018-19</v>
      </c>
      <c r="L3" s="1" t="str">
        <f>'GSDP-Ref'!L145</f>
        <v>2019-20</v>
      </c>
      <c r="M3" s="1" t="str">
        <f>'GSDP-Ref'!M145</f>
        <v>2020-21</v>
      </c>
      <c r="N3" s="1" t="str">
        <f>'GSDP-Ref'!N145</f>
        <v>2021-22</v>
      </c>
      <c r="O3" s="1" t="str">
        <f>'GSDP-Ref'!O145</f>
        <v>2022-23</v>
      </c>
      <c r="P3" s="1" t="str">
        <f>'GSDP-Ref'!P145</f>
        <v>2023-24</v>
      </c>
      <c r="Q3" s="1" t="str">
        <f>'GSDP-Ref'!Q145</f>
        <v>2024-25</v>
      </c>
      <c r="R3" s="1" t="str">
        <f>'GSDP-Ref'!R145</f>
        <v>2025-26</v>
      </c>
      <c r="S3" s="1" t="str">
        <f>'GSDP-Ref'!S145</f>
        <v>2026-27</v>
      </c>
      <c r="T3" s="1" t="str">
        <f>'GSDP-Ref'!T145</f>
        <v>2027-28</v>
      </c>
      <c r="U3" s="1" t="str">
        <f>'GSDP-Ref'!U145</f>
        <v>2028-29</v>
      </c>
      <c r="V3" s="1" t="str">
        <f>'GSDP-Ref'!V145</f>
        <v>2029-30</v>
      </c>
      <c r="W3" s="1" t="str">
        <f>'GSDP-Ref'!W145</f>
        <v>2030-31</v>
      </c>
      <c r="X3" s="1" t="str">
        <f>'GSDP-Ref'!X145</f>
        <v>2031-32</v>
      </c>
      <c r="Y3" s="1" t="str">
        <f>'GSDP-Ref'!Y145</f>
        <v>2032-33</v>
      </c>
      <c r="Z3" s="1" t="str">
        <f>'GSDP-Ref'!Z145</f>
        <v>2033-34</v>
      </c>
      <c r="AA3" s="1" t="str">
        <f>'GSDP-Ref'!AA145</f>
        <v>2034-35</v>
      </c>
      <c r="AB3" s="1" t="str">
        <f>'GSDP-Ref'!AB145</f>
        <v>2035-36</v>
      </c>
      <c r="AC3" s="1" t="str">
        <f>'GSDP-Ref'!AC145</f>
        <v>2036-37</v>
      </c>
      <c r="AD3" s="1" t="str">
        <f>'GSDP-Ref'!AD145</f>
        <v>2037-38</v>
      </c>
      <c r="AE3" s="1" t="str">
        <f>'GSDP-Ref'!AE145</f>
        <v>2038-39</v>
      </c>
      <c r="AF3" s="1" t="str">
        <f>'GSDP-Ref'!AF145</f>
        <v>2039-40</v>
      </c>
      <c r="AG3" s="1" t="str">
        <f>'GSDP-Ref'!AG145</f>
        <v>2040-41</v>
      </c>
    </row>
    <row r="4" spans="1:33" x14ac:dyDescent="0.35">
      <c r="C4" t="str">
        <f>'GSDP-Ref'!C146</f>
        <v>BR</v>
      </c>
      <c r="D4" s="115"/>
      <c r="E4" s="115"/>
      <c r="F4" s="115"/>
      <c r="G4" s="115"/>
      <c r="H4" s="115">
        <f>'GSDP-Ref'!H146</f>
        <v>301466.74140599213</v>
      </c>
      <c r="I4" s="115"/>
      <c r="J4" s="115"/>
      <c r="K4" s="115"/>
      <c r="L4" s="115">
        <f>'GSDP-Ref'!L146</f>
        <v>407347.76061346213</v>
      </c>
      <c r="M4" s="115">
        <f>'GSDP-Ref'!M146</f>
        <v>405024.90485911479</v>
      </c>
      <c r="N4" s="115">
        <f>'GSDP-Ref'!N146</f>
        <v>439934.2881381358</v>
      </c>
      <c r="O4" s="115">
        <f>'GSDP-Ref'!O146</f>
        <v>469153.83241193241</v>
      </c>
      <c r="P4" s="115">
        <f>'GSDP-Ref'!P146</f>
        <v>496582.53814399033</v>
      </c>
      <c r="Q4" s="115">
        <f>'GSDP-Ref'!Q146</f>
        <v>542474.97119822877</v>
      </c>
      <c r="R4" s="115">
        <f>'GSDP-Ref'!R146</f>
        <v>592437.21714469965</v>
      </c>
      <c r="S4" s="115">
        <f>'GSDP-Ref'!S146</f>
        <v>646541.12919354776</v>
      </c>
      <c r="T4" s="115">
        <f>'GSDP-Ref'!T146</f>
        <v>705191.86255115422</v>
      </c>
      <c r="U4" s="115">
        <f>'GSDP-Ref'!U146</f>
        <v>768976.18577347964</v>
      </c>
      <c r="V4" s="115">
        <f>'GSDP-Ref'!V146</f>
        <v>838330.2417537421</v>
      </c>
      <c r="W4" s="115">
        <f>'GSDP-Ref'!W146</f>
        <v>913724.62680482736</v>
      </c>
      <c r="X4" s="115">
        <f>'GSDP-Ref'!X146</f>
        <v>994570.19567309297</v>
      </c>
      <c r="Y4" s="115">
        <f>'GSDP-Ref'!Y146</f>
        <v>1081499.0922726169</v>
      </c>
      <c r="Z4" s="115">
        <f>'GSDP-Ref'!Z146</f>
        <v>1175816.3912524001</v>
      </c>
      <c r="AA4" s="115">
        <f>'GSDP-Ref'!AA146</f>
        <v>1278135.8011537697</v>
      </c>
      <c r="AB4" s="115">
        <f>'GSDP-Ref'!AB146</f>
        <v>1389113.2224132142</v>
      </c>
      <c r="AC4" s="115">
        <f>'GSDP-Ref'!AC146</f>
        <v>1509462.2591902169</v>
      </c>
      <c r="AD4" s="115">
        <f>'GSDP-Ref'!AD146</f>
        <v>1640609.8692157853</v>
      </c>
      <c r="AE4" s="115">
        <f>'GSDP-Ref'!AE146</f>
        <v>1782996.2823188249</v>
      </c>
      <c r="AF4" s="115">
        <f>'GSDP-Ref'!AF146</f>
        <v>1937576.6628459627</v>
      </c>
      <c r="AG4" s="115">
        <f>'GSDP-Ref'!AG146</f>
        <v>2105386.1776774512</v>
      </c>
    </row>
    <row r="5" spans="1:33" x14ac:dyDescent="0.35">
      <c r="C5" t="str">
        <f>'GSDP-Ref'!C147</f>
        <v>JH</v>
      </c>
      <c r="D5" s="115"/>
      <c r="E5" s="115"/>
      <c r="F5" s="115"/>
      <c r="G5" s="115"/>
      <c r="H5" s="115">
        <f>'GSDP-Ref'!H147</f>
        <v>177817.7140951539</v>
      </c>
      <c r="I5" s="115"/>
      <c r="J5" s="115"/>
      <c r="K5" s="115"/>
      <c r="L5" s="115">
        <f>'GSDP-Ref'!L147</f>
        <v>237058.76887180586</v>
      </c>
      <c r="M5" s="115">
        <f>'GSDP-Ref'!M147</f>
        <v>219046.47157044659</v>
      </c>
      <c r="N5" s="115">
        <f>'GSDP-Ref'!N147</f>
        <v>237395.03785827715</v>
      </c>
      <c r="O5" s="115">
        <f>'GSDP-Ref'!O147</f>
        <v>252597.11448692565</v>
      </c>
      <c r="P5" s="115">
        <f>'GSDP-Ref'!P147</f>
        <v>266768.07352723676</v>
      </c>
      <c r="Q5" s="115">
        <f>'GSDP-Ref'!Q147</f>
        <v>291048.62859705306</v>
      </c>
      <c r="R5" s="115">
        <f>'GSDP-Ref'!R147</f>
        <v>317472.82379391044</v>
      </c>
      <c r="S5" s="115">
        <f>'GSDP-Ref'!S147</f>
        <v>345952.73265670304</v>
      </c>
      <c r="T5" s="115">
        <f>'GSDP-Ref'!T147</f>
        <v>376709.8762210136</v>
      </c>
      <c r="U5" s="115">
        <f>'GSDP-Ref'!U147</f>
        <v>410123.27451552154</v>
      </c>
      <c r="V5" s="115">
        <f>'GSDP-Ref'!V147</f>
        <v>446427.13467372191</v>
      </c>
      <c r="W5" s="115">
        <f>'GSDP-Ref'!W147</f>
        <v>485842.55585418449</v>
      </c>
      <c r="X5" s="115">
        <f>'GSDP-Ref'!X147</f>
        <v>528155.1378836513</v>
      </c>
      <c r="Y5" s="115">
        <f>'GSDP-Ref'!Y147</f>
        <v>573708.93795851967</v>
      </c>
      <c r="Z5" s="115">
        <f>'GSDP-Ref'!Z147</f>
        <v>623086.13634331001</v>
      </c>
      <c r="AA5" s="115">
        <f>'GSDP-Ref'!AA147</f>
        <v>676615.64996772772</v>
      </c>
      <c r="AB5" s="115">
        <f>'GSDP-Ref'!AB147</f>
        <v>734635.83015360788</v>
      </c>
      <c r="AC5" s="115">
        <f>'GSDP-Ref'!AC147</f>
        <v>797514.77917667304</v>
      </c>
      <c r="AD5" s="115">
        <f>'GSDP-Ref'!AD147</f>
        <v>865914.17159573524</v>
      </c>
      <c r="AE5" s="115">
        <f>'GSDP-Ref'!AE147</f>
        <v>940106.26089270983</v>
      </c>
      <c r="AF5" s="115">
        <f>'GSDP-Ref'!AF147</f>
        <v>1020578.2406249898</v>
      </c>
      <c r="AG5" s="115">
        <f>'GSDP-Ref'!AG147</f>
        <v>1107857.8704341296</v>
      </c>
    </row>
    <row r="6" spans="1:33" x14ac:dyDescent="0.35">
      <c r="C6" t="str">
        <f>'GSDP-Ref'!C148</f>
        <v>OD</v>
      </c>
      <c r="D6" s="115"/>
      <c r="E6" s="115"/>
      <c r="F6" s="115"/>
      <c r="G6" s="115"/>
      <c r="H6" s="115">
        <f>'GSDP-Ref'!H148</f>
        <v>297135.9710584745</v>
      </c>
      <c r="I6" s="115"/>
      <c r="J6" s="115"/>
      <c r="K6" s="115"/>
      <c r="L6" s="115">
        <f>'GSDP-Ref'!L148</f>
        <v>407960.4857491891</v>
      </c>
      <c r="M6" s="115">
        <f>'GSDP-Ref'!M148</f>
        <v>374586.52817837178</v>
      </c>
      <c r="N6" s="115">
        <f>'GSDP-Ref'!N148</f>
        <v>410188.2181393085</v>
      </c>
      <c r="O6" s="115">
        <f>'GSDP-Ref'!O148</f>
        <v>439504.34020029037</v>
      </c>
      <c r="P6" s="115">
        <f>'GSDP-Ref'!P148</f>
        <v>465895.41923210298</v>
      </c>
      <c r="Q6" s="115">
        <f>'GSDP-Ref'!Q148</f>
        <v>499183.38395008328</v>
      </c>
      <c r="R6" s="115">
        <f>'GSDP-Ref'!R148</f>
        <v>534785.87295371294</v>
      </c>
      <c r="S6" s="115">
        <f>'GSDP-Ref'!S148</f>
        <v>572339.97461863805</v>
      </c>
      <c r="T6" s="115">
        <f>'GSDP-Ref'!T148</f>
        <v>612062.54387317353</v>
      </c>
      <c r="U6" s="115">
        <f>'GSDP-Ref'!U148</f>
        <v>654492.9266567548</v>
      </c>
      <c r="V6" s="115">
        <f>'GSDP-Ref'!V148</f>
        <v>699783.50033579872</v>
      </c>
      <c r="W6" s="115">
        <f>'GSDP-Ref'!W148</f>
        <v>748151.89986558363</v>
      </c>
      <c r="X6" s="115">
        <f>'GSDP-Ref'!X148</f>
        <v>799036.71302112436</v>
      </c>
      <c r="Y6" s="115">
        <f>'GSDP-Ref'!Y148</f>
        <v>852745.24737187743</v>
      </c>
      <c r="Z6" s="115">
        <f>'GSDP-Ref'!Z148</f>
        <v>910011.88798086171</v>
      </c>
      <c r="AA6" s="115">
        <f>'GSDP-Ref'!AA148</f>
        <v>971010.15701962856</v>
      </c>
      <c r="AB6" s="115">
        <f>'GSDP-Ref'!AB148</f>
        <v>1036055.8293483298</v>
      </c>
      <c r="AC6" s="115">
        <f>'GSDP-Ref'!AC148</f>
        <v>1105346.4900012824</v>
      </c>
      <c r="AD6" s="115">
        <f>'GSDP-Ref'!AD148</f>
        <v>1179302.7715512668</v>
      </c>
      <c r="AE6" s="115">
        <f>'GSDP-Ref'!AE148</f>
        <v>1258120.0467646273</v>
      </c>
      <c r="AF6" s="115">
        <f>'GSDP-Ref'!AF148</f>
        <v>1342115.9988792781</v>
      </c>
      <c r="AG6" s="115">
        <f>'GSDP-Ref'!AG148</f>
        <v>1431628.6602046425</v>
      </c>
    </row>
    <row r="7" spans="1:33" x14ac:dyDescent="0.35">
      <c r="C7" t="str">
        <f>'GSDP-Ref'!C149</f>
        <v>WB</v>
      </c>
      <c r="D7" s="115"/>
      <c r="E7" s="115"/>
      <c r="F7" s="115"/>
      <c r="G7" s="115"/>
      <c r="H7" s="115">
        <f>'GSDP-Ref'!H149</f>
        <v>619780.00406724762</v>
      </c>
      <c r="I7" s="115"/>
      <c r="J7" s="115"/>
      <c r="K7" s="115"/>
      <c r="L7" s="115">
        <f>'GSDP-Ref'!L149</f>
        <v>780025.86684242904</v>
      </c>
      <c r="M7" s="115">
        <f>'GSDP-Ref'!M149</f>
        <v>764668.44245959318</v>
      </c>
      <c r="N7" s="115">
        <f>'GSDP-Ref'!N149</f>
        <v>824774.17757490312</v>
      </c>
      <c r="O7" s="115">
        <f>'GSDP-Ref'!O149</f>
        <v>873410.31495834957</v>
      </c>
      <c r="P7" s="115">
        <f>'GSDP-Ref'!P149</f>
        <v>918016.09822152241</v>
      </c>
      <c r="Q7" s="115">
        <f>'GSDP-Ref'!Q149</f>
        <v>982226.5792718411</v>
      </c>
      <c r="R7" s="115">
        <f>'GSDP-Ref'!R149</f>
        <v>1050808.4280728844</v>
      </c>
      <c r="S7" s="115">
        <f>'GSDP-Ref'!S149</f>
        <v>1122999.320939335</v>
      </c>
      <c r="T7" s="115">
        <f>'GSDP-Ref'!T149</f>
        <v>1199231.5555029181</v>
      </c>
      <c r="U7" s="115">
        <f>'GSDP-Ref'!U149</f>
        <v>1280530.1692652197</v>
      </c>
      <c r="V7" s="115">
        <f>'GSDP-Ref'!V149</f>
        <v>1367225.4565585775</v>
      </c>
      <c r="W7" s="115">
        <f>'GSDP-Ref'!W149</f>
        <v>1459666.1977813661</v>
      </c>
      <c r="X7" s="115">
        <f>'GSDP-Ref'!X149</f>
        <v>1556515.7421110685</v>
      </c>
      <c r="Y7" s="115">
        <f>'GSDP-Ref'!Y149</f>
        <v>1658376.9956260647</v>
      </c>
      <c r="Z7" s="115">
        <f>'GSDP-Ref'!Z149</f>
        <v>1766780.6054048289</v>
      </c>
      <c r="AA7" s="115">
        <f>'GSDP-Ref'!AA149</f>
        <v>1882140.8048506402</v>
      </c>
      <c r="AB7" s="115">
        <f>'GSDP-Ref'!AB149</f>
        <v>2004886.4666925783</v>
      </c>
      <c r="AC7" s="115">
        <f>'GSDP-Ref'!AC149</f>
        <v>2135459.3694908489</v>
      </c>
      <c r="AD7" s="115">
        <f>'GSDP-Ref'!AD149</f>
        <v>2275073.0382931107</v>
      </c>
      <c r="AE7" s="115">
        <f>'GSDP-Ref'!AE149</f>
        <v>2423788.7195936367</v>
      </c>
      <c r="AF7" s="115">
        <f>'GSDP-Ref'!AF149</f>
        <v>2582206.2187973191</v>
      </c>
      <c r="AG7" s="115">
        <f>'GSDP-Ref'!AG149</f>
        <v>2750964.3800602327</v>
      </c>
    </row>
    <row r="8" spans="1:33" x14ac:dyDescent="0.35">
      <c r="C8" t="str">
        <f>'GSDP-Ref'!C150</f>
        <v>AS</v>
      </c>
      <c r="D8" s="115"/>
      <c r="E8" s="115"/>
      <c r="F8" s="115"/>
      <c r="G8" s="115"/>
      <c r="H8" s="115">
        <f>'GSDP-Ref'!H150</f>
        <v>194318.0584243114</v>
      </c>
      <c r="I8" s="115"/>
      <c r="J8" s="115"/>
      <c r="K8" s="115"/>
      <c r="L8" s="115">
        <f>'GSDP-Ref'!L150</f>
        <v>250510.98823444892</v>
      </c>
      <c r="M8" s="115">
        <f>'GSDP-Ref'!M150</f>
        <v>242043.53089329839</v>
      </c>
      <c r="N8" s="115">
        <f>'GSDP-Ref'!N150</f>
        <v>263715.11901497573</v>
      </c>
      <c r="O8" s="115">
        <f>'GSDP-Ref'!O150</f>
        <v>281208.33765747689</v>
      </c>
      <c r="P8" s="115">
        <f>'GSDP-Ref'!P150</f>
        <v>297625.45775973616</v>
      </c>
      <c r="Q8" s="115">
        <f>'GSDP-Ref'!Q150</f>
        <v>321682.87551384192</v>
      </c>
      <c r="R8" s="115">
        <f>'GSDP-Ref'!R150</f>
        <v>347636.71863236069</v>
      </c>
      <c r="S8" s="115">
        <f>'GSDP-Ref'!S150</f>
        <v>375357.58189867641</v>
      </c>
      <c r="T8" s="115">
        <f>'GSDP-Ref'!T150</f>
        <v>405034.23290702264</v>
      </c>
      <c r="U8" s="115">
        <f>'GSDP-Ref'!U150</f>
        <v>436997.11168327078</v>
      </c>
      <c r="V8" s="115">
        <f>'GSDP-Ref'!V150</f>
        <v>471418.30690763984</v>
      </c>
      <c r="W8" s="115">
        <f>'GSDP-Ref'!W150</f>
        <v>508481.66288897023</v>
      </c>
      <c r="X8" s="115">
        <f>'GSDP-Ref'!X150</f>
        <v>547877.97568438505</v>
      </c>
      <c r="Y8" s="115">
        <f>'GSDP-Ref'!Y150</f>
        <v>589852.00315449224</v>
      </c>
      <c r="Z8" s="115">
        <f>'GSDP-Ref'!Z150</f>
        <v>634990.508455456</v>
      </c>
      <c r="AA8" s="115">
        <f>'GSDP-Ref'!AA150</f>
        <v>683493.90268317331</v>
      </c>
      <c r="AB8" s="115">
        <f>'GSDP-Ref'!AB150</f>
        <v>735640.88656527607</v>
      </c>
      <c r="AC8" s="115">
        <f>'GSDP-Ref'!AC150</f>
        <v>791660.15605528222</v>
      </c>
      <c r="AD8" s="115">
        <f>'GSDP-Ref'!AD150</f>
        <v>852001.49050820642</v>
      </c>
      <c r="AE8" s="115">
        <f>'GSDP-Ref'!AE150</f>
        <v>916867.53607055126</v>
      </c>
      <c r="AF8" s="115">
        <f>'GSDP-Ref'!AF150</f>
        <v>986594.83894275245</v>
      </c>
      <c r="AG8" s="115">
        <f>'GSDP-Ref'!AG150</f>
        <v>1061544.4296854499</v>
      </c>
    </row>
    <row r="9" spans="1:33" x14ac:dyDescent="0.35">
      <c r="C9" t="str">
        <f>'GSDP-Ref'!C151</f>
        <v>HR</v>
      </c>
      <c r="D9" s="115"/>
      <c r="E9" s="115"/>
      <c r="F9" s="115"/>
      <c r="G9" s="115"/>
      <c r="H9" s="115">
        <f>'GSDP-Ref'!H151</f>
        <v>420346.58826172596</v>
      </c>
      <c r="I9" s="115"/>
      <c r="J9" s="115"/>
      <c r="K9" s="115"/>
      <c r="L9" s="115">
        <f>'GSDP-Ref'!L151</f>
        <v>562860.0411690101</v>
      </c>
      <c r="M9" s="115">
        <f>'GSDP-Ref'!M151</f>
        <v>517250.41352107126</v>
      </c>
      <c r="N9" s="115">
        <f>'GSDP-Ref'!N151</f>
        <v>568114.40601906588</v>
      </c>
      <c r="O9" s="115">
        <f>'GSDP-Ref'!O151</f>
        <v>610462.25097357517</v>
      </c>
      <c r="P9" s="115">
        <f>'GSDP-Ref'!P151</f>
        <v>648886.68373641069</v>
      </c>
      <c r="Q9" s="115">
        <f>'GSDP-Ref'!Q151</f>
        <v>691231.56581277354</v>
      </c>
      <c r="R9" s="115">
        <f>'GSDP-Ref'!R151</f>
        <v>736153.61039188935</v>
      </c>
      <c r="S9" s="115">
        <f>'GSDP-Ref'!S151</f>
        <v>783262.95254968083</v>
      </c>
      <c r="T9" s="115">
        <f>'GSDP-Ref'!T151</f>
        <v>832842.14513151522</v>
      </c>
      <c r="U9" s="115">
        <f>'GSDP-Ref'!U151</f>
        <v>885371.22369139572</v>
      </c>
      <c r="V9" s="115">
        <f>'GSDP-Ref'!V151</f>
        <v>941045.79274085315</v>
      </c>
      <c r="W9" s="115">
        <f>'GSDP-Ref'!W151</f>
        <v>1000074.6606536699</v>
      </c>
      <c r="X9" s="115">
        <f>'GSDP-Ref'!X151</f>
        <v>1062010.2726657058</v>
      </c>
      <c r="Y9" s="115">
        <f>'GSDP-Ref'!Y151</f>
        <v>1127224.550543345</v>
      </c>
      <c r="Z9" s="115">
        <f>'GSDP-Ref'!Z151</f>
        <v>1196262.7639605573</v>
      </c>
      <c r="AA9" s="115">
        <f>'GSDP-Ref'!AA151</f>
        <v>1269303.7438962597</v>
      </c>
      <c r="AB9" s="115">
        <f>'GSDP-Ref'!AB151</f>
        <v>1346640.553014101</v>
      </c>
      <c r="AC9" s="115">
        <f>'GSDP-Ref'!AC151</f>
        <v>1428433.5933269728</v>
      </c>
      <c r="AD9" s="115">
        <f>'GSDP-Ref'!AD151</f>
        <v>1516014.8064889815</v>
      </c>
      <c r="AE9" s="115">
        <f>'GSDP-Ref'!AE151</f>
        <v>1609026.5206029874</v>
      </c>
      <c r="AF9" s="115">
        <f>'GSDP-Ref'!AF151</f>
        <v>1707814.2146321414</v>
      </c>
      <c r="AG9" s="115">
        <f>'GSDP-Ref'!AG151</f>
        <v>1812745.0895516207</v>
      </c>
    </row>
    <row r="10" spans="1:33" x14ac:dyDescent="0.35">
      <c r="C10" t="str">
        <f>'GSDP-Ref'!C152</f>
        <v>HP</v>
      </c>
      <c r="D10" s="115"/>
      <c r="E10" s="115"/>
      <c r="F10" s="115"/>
      <c r="G10" s="115"/>
      <c r="H10" s="115">
        <f>'GSDP-Ref'!H152</f>
        <v>97890.671898370361</v>
      </c>
      <c r="I10" s="115"/>
      <c r="J10" s="115"/>
      <c r="K10" s="115"/>
      <c r="L10" s="115">
        <f>'GSDP-Ref'!L152</f>
        <v>120488.3338561314</v>
      </c>
      <c r="M10" s="115">
        <f>'GSDP-Ref'!M152</f>
        <v>110750.88482423237</v>
      </c>
      <c r="N10" s="115">
        <f>'GSDP-Ref'!N152</f>
        <v>120535.53173414388</v>
      </c>
      <c r="O10" s="115">
        <f>'GSDP-Ref'!O152</f>
        <v>128397.58633838622</v>
      </c>
      <c r="P10" s="115">
        <f>'GSDP-Ref'!P152</f>
        <v>135752.34821128935</v>
      </c>
      <c r="Q10" s="115">
        <f>'GSDP-Ref'!Q152</f>
        <v>144435.29378885799</v>
      </c>
      <c r="R10" s="115">
        <f>'GSDP-Ref'!R152</f>
        <v>153657.46373862663</v>
      </c>
      <c r="S10" s="115">
        <f>'GSDP-Ref'!S152</f>
        <v>163308.81329109703</v>
      </c>
      <c r="T10" s="115">
        <f>'GSDP-Ref'!T152</f>
        <v>173427.67214913669</v>
      </c>
      <c r="U10" s="115">
        <f>'GSDP-Ref'!U152</f>
        <v>184181.80230232968</v>
      </c>
      <c r="V10" s="115">
        <f>'GSDP-Ref'!V152</f>
        <v>195560.51321628698</v>
      </c>
      <c r="W10" s="115">
        <f>'GSDP-Ref'!W152</f>
        <v>207651.30748646989</v>
      </c>
      <c r="X10" s="115">
        <f>'GSDP-Ref'!X152</f>
        <v>220222.31382860499</v>
      </c>
      <c r="Y10" s="115">
        <f>'GSDP-Ref'!Y152</f>
        <v>233400.71539340873</v>
      </c>
      <c r="Z10" s="115">
        <f>'GSDP-Ref'!Z152</f>
        <v>247350.04376732002</v>
      </c>
      <c r="AA10" s="115">
        <f>'GSDP-Ref'!AA152</f>
        <v>262080.8780629072</v>
      </c>
      <c r="AB10" s="115">
        <f>'GSDP-Ref'!AB152</f>
        <v>277704.07317664009</v>
      </c>
      <c r="AC10" s="115">
        <f>'GSDP-Ref'!AC152</f>
        <v>294236.52331662591</v>
      </c>
      <c r="AD10" s="115">
        <f>'GSDP-Ref'!AD152</f>
        <v>311720.40279564477</v>
      </c>
      <c r="AE10" s="115">
        <f>'GSDP-Ref'!AE152</f>
        <v>330212.81522247568</v>
      </c>
      <c r="AF10" s="115">
        <f>'GSDP-Ref'!AF152</f>
        <v>349771.09862110263</v>
      </c>
      <c r="AG10" s="115">
        <f>'GSDP-Ref'!AG152</f>
        <v>370455.75090407691</v>
      </c>
    </row>
    <row r="11" spans="1:33" x14ac:dyDescent="0.35">
      <c r="C11" t="str">
        <f>'GSDP-Ref'!C153</f>
        <v>JK</v>
      </c>
      <c r="D11" s="115"/>
      <c r="E11" s="115"/>
      <c r="F11" s="115"/>
      <c r="G11" s="115"/>
      <c r="H11" s="115">
        <f>'GSDP-Ref'!H153</f>
        <v>98630.164217051497</v>
      </c>
      <c r="I11" s="115"/>
      <c r="J11" s="115"/>
      <c r="K11" s="115"/>
      <c r="L11" s="115">
        <f>'GSDP-Ref'!L153</f>
        <v>117778.75189414484</v>
      </c>
      <c r="M11" s="115">
        <f>'GSDP-Ref'!M153</f>
        <v>112552.2328757272</v>
      </c>
      <c r="N11" s="115">
        <f>'GSDP-Ref'!N153</f>
        <v>121411.83711296176</v>
      </c>
      <c r="O11" s="115">
        <f>'GSDP-Ref'!O153</f>
        <v>128584.70688666082</v>
      </c>
      <c r="P11" s="115">
        <f>'GSDP-Ref'!P153</f>
        <v>135165.64681120819</v>
      </c>
      <c r="Q11" s="115">
        <f>'GSDP-Ref'!Q153</f>
        <v>144955.42270747709</v>
      </c>
      <c r="R11" s="115">
        <f>'GSDP-Ref'!R153</f>
        <v>155422.83177689844</v>
      </c>
      <c r="S11" s="115">
        <f>'GSDP-Ref'!S153</f>
        <v>166575.65654882579</v>
      </c>
      <c r="T11" s="115">
        <f>'GSDP-Ref'!T153</f>
        <v>178473.16068793429</v>
      </c>
      <c r="U11" s="115">
        <f>'GSDP-Ref'!U153</f>
        <v>191211.29571994636</v>
      </c>
      <c r="V11" s="115">
        <f>'GSDP-Ref'!V153</f>
        <v>204820.60638260501</v>
      </c>
      <c r="W11" s="115">
        <f>'GSDP-Ref'!W153</f>
        <v>219373.03070170394</v>
      </c>
      <c r="X11" s="115">
        <f>'GSDP-Ref'!X153</f>
        <v>234767.35878907819</v>
      </c>
      <c r="Y11" s="115">
        <f>'GSDP-Ref'!Y153</f>
        <v>251080.89051811249</v>
      </c>
      <c r="Z11" s="115">
        <f>'GSDP-Ref'!Z153</f>
        <v>268502.36629572912</v>
      </c>
      <c r="AA11" s="115">
        <f>'GSDP-Ref'!AA153</f>
        <v>287124.84345735062</v>
      </c>
      <c r="AB11" s="115">
        <f>'GSDP-Ref'!AB153</f>
        <v>306967.69064937759</v>
      </c>
      <c r="AC11" s="115">
        <f>'GSDP-Ref'!AC153</f>
        <v>328171.56005125801</v>
      </c>
      <c r="AD11" s="115">
        <f>'GSDP-Ref'!AD153</f>
        <v>350870.22206812183</v>
      </c>
      <c r="AE11" s="115">
        <f>'GSDP-Ref'!AE153</f>
        <v>375117.11360965751</v>
      </c>
      <c r="AF11" s="115">
        <f>'GSDP-Ref'!AF153</f>
        <v>401017.44761407463</v>
      </c>
      <c r="AG11" s="115">
        <f>'GSDP-Ref'!AG153</f>
        <v>428683.64368656889</v>
      </c>
    </row>
    <row r="12" spans="1:33" x14ac:dyDescent="0.35">
      <c r="C12" t="str">
        <f>'GSDP-Ref'!C154</f>
        <v>PB</v>
      </c>
      <c r="D12" s="115"/>
      <c r="E12" s="115"/>
      <c r="F12" s="115"/>
      <c r="G12" s="115"/>
      <c r="H12" s="115">
        <f>'GSDP-Ref'!H154</f>
        <v>360944.98263172165</v>
      </c>
      <c r="I12" s="115"/>
      <c r="J12" s="115"/>
      <c r="K12" s="115"/>
      <c r="L12" s="115">
        <f>'GSDP-Ref'!L154</f>
        <v>440705.64146214508</v>
      </c>
      <c r="M12" s="115">
        <f>'GSDP-Ref'!M154</f>
        <v>409833.22305351397</v>
      </c>
      <c r="N12" s="115">
        <f>'GSDP-Ref'!N154</f>
        <v>443082.37606472283</v>
      </c>
      <c r="O12" s="115">
        <f>'GSDP-Ref'!O154</f>
        <v>470210.75659390906</v>
      </c>
      <c r="P12" s="115">
        <f>'GSDP-Ref'!P154</f>
        <v>495278.69814654469</v>
      </c>
      <c r="Q12" s="115">
        <f>'GSDP-Ref'!Q154</f>
        <v>527766.78320428473</v>
      </c>
      <c r="R12" s="115">
        <f>'GSDP-Ref'!R154</f>
        <v>562317.0907097297</v>
      </c>
      <c r="S12" s="115">
        <f>'GSDP-Ref'!S154</f>
        <v>598530.55621104501</v>
      </c>
      <c r="T12" s="115">
        <f>'GSDP-Ref'!T154</f>
        <v>636626.69365656597</v>
      </c>
      <c r="U12" s="115">
        <f>'GSDP-Ref'!U154</f>
        <v>677060.05941559619</v>
      </c>
      <c r="V12" s="115">
        <f>'GSDP-Ref'!V154</f>
        <v>720034.43620156241</v>
      </c>
      <c r="W12" s="115">
        <f>'GSDP-Ref'!W154</f>
        <v>765637.51828875265</v>
      </c>
      <c r="X12" s="115">
        <f>'GSDP-Ref'!X154</f>
        <v>813391.6289754</v>
      </c>
      <c r="Y12" s="115">
        <f>'GSDP-Ref'!Y154</f>
        <v>863529.86432955624</v>
      </c>
      <c r="Z12" s="115">
        <f>'GSDP-Ref'!Z154</f>
        <v>916711.66627406189</v>
      </c>
      <c r="AA12" s="115">
        <f>'GSDP-Ref'!AA154</f>
        <v>973062.28493967885</v>
      </c>
      <c r="AB12" s="115">
        <f>'GSDP-Ref'!AB154</f>
        <v>1032820.4173206574</v>
      </c>
      <c r="AC12" s="115">
        <f>'GSDP-Ref'!AC154</f>
        <v>1096155.8988522813</v>
      </c>
      <c r="AD12" s="115">
        <f>'GSDP-Ref'!AD154</f>
        <v>1163506.2281398054</v>
      </c>
      <c r="AE12" s="115">
        <f>'GSDP-Ref'!AE154</f>
        <v>1234946.1110301721</v>
      </c>
      <c r="AF12" s="115">
        <f>'GSDP-Ref'!AF154</f>
        <v>1310724.5877678068</v>
      </c>
      <c r="AG12" s="115">
        <f>'GSDP-Ref'!AG154</f>
        <v>1391105.6758940679</v>
      </c>
    </row>
    <row r="13" spans="1:33" x14ac:dyDescent="0.35">
      <c r="C13" t="str">
        <f>'GSDP-Ref'!C155</f>
        <v>RJ</v>
      </c>
      <c r="D13" s="115"/>
      <c r="E13" s="115"/>
      <c r="F13" s="115"/>
      <c r="G13" s="115"/>
      <c r="H13" s="115">
        <f>'GSDP-Ref'!H155</f>
        <v>572798.99797112716</v>
      </c>
      <c r="I13" s="115"/>
      <c r="J13" s="115"/>
      <c r="K13" s="115"/>
      <c r="L13" s="115">
        <f>'GSDP-Ref'!L155</f>
        <v>675753.27019226353</v>
      </c>
      <c r="M13" s="115">
        <f>'GSDP-Ref'!M155</f>
        <v>636758.48346314637</v>
      </c>
      <c r="N13" s="115">
        <f>'GSDP-Ref'!N155</f>
        <v>687428.22368209972</v>
      </c>
      <c r="O13" s="115">
        <f>'GSDP-Ref'!O155</f>
        <v>728620.44184204261</v>
      </c>
      <c r="P13" s="115">
        <f>'GSDP-Ref'!P155</f>
        <v>766521.00982568623</v>
      </c>
      <c r="Q13" s="115">
        <f>'GSDP-Ref'!Q155</f>
        <v>829623.55524072761</v>
      </c>
      <c r="R13" s="115">
        <f>'GSDP-Ref'!R155</f>
        <v>897747.69853976602</v>
      </c>
      <c r="S13" s="115">
        <f>'GSDP-Ref'!S155</f>
        <v>970127.13098119746</v>
      </c>
      <c r="T13" s="115">
        <f>'GSDP-Ref'!T155</f>
        <v>1047278.8565687693</v>
      </c>
      <c r="U13" s="115">
        <f>'GSDP-Ref'!U155</f>
        <v>1130402.9548778371</v>
      </c>
      <c r="V13" s="115">
        <f>'GSDP-Ref'!V155</f>
        <v>1219950.7897754922</v>
      </c>
      <c r="W13" s="115">
        <f>'GSDP-Ref'!W155</f>
        <v>1316404.7030734627</v>
      </c>
      <c r="X13" s="115">
        <f>'GSDP-Ref'!X155</f>
        <v>1419798.4513039794</v>
      </c>
      <c r="Y13" s="115">
        <f>'GSDP-Ref'!Y155</f>
        <v>1530734.0629091659</v>
      </c>
      <c r="Z13" s="115">
        <f>'GSDP-Ref'!Z155</f>
        <v>1650129.8664142685</v>
      </c>
      <c r="AA13" s="115">
        <f>'GSDP-Ref'!AA155</f>
        <v>1778618.1859789416</v>
      </c>
      <c r="AB13" s="115">
        <f>'GSDP-Ref'!AB155</f>
        <v>1916867.0192320833</v>
      </c>
      <c r="AC13" s="115">
        <f>'GSDP-Ref'!AC155</f>
        <v>2065599.5905488175</v>
      </c>
      <c r="AD13" s="115">
        <f>'GSDP-Ref'!AD155</f>
        <v>2225928.9156797072</v>
      </c>
      <c r="AE13" s="115">
        <f>'GSDP-Ref'!AE155</f>
        <v>2398504.4788086349</v>
      </c>
      <c r="AF13" s="115">
        <f>'GSDP-Ref'!AF155</f>
        <v>2584253.7518313127</v>
      </c>
      <c r="AG13" s="115">
        <f>'GSDP-Ref'!AG155</f>
        <v>2784173.1214867122</v>
      </c>
    </row>
    <row r="14" spans="1:33" x14ac:dyDescent="0.35">
      <c r="C14" t="str">
        <f>'GSDP-Ref'!C156</f>
        <v>UP</v>
      </c>
      <c r="D14" s="115"/>
      <c r="E14" s="115"/>
      <c r="F14" s="115"/>
      <c r="G14" s="115"/>
      <c r="H14" s="115">
        <f>'GSDP-Ref'!H156</f>
        <v>923492.30976204306</v>
      </c>
      <c r="I14" s="115"/>
      <c r="J14" s="115"/>
      <c r="K14" s="115"/>
      <c r="L14" s="115">
        <f>'GSDP-Ref'!L156</f>
        <v>1131247.2970154227</v>
      </c>
      <c r="M14" s="115">
        <f>'GSDP-Ref'!M156</f>
        <v>1051054.7509810925</v>
      </c>
      <c r="N14" s="115">
        <f>'GSDP-Ref'!N156</f>
        <v>1139337.8322581975</v>
      </c>
      <c r="O14" s="115">
        <f>'GSDP-Ref'!O156</f>
        <v>1212553.9501274372</v>
      </c>
      <c r="P14" s="115">
        <f>'GSDP-Ref'!P156</f>
        <v>1280850.2048792785</v>
      </c>
      <c r="Q14" s="115">
        <f>'GSDP-Ref'!Q156</f>
        <v>1393304.1931596831</v>
      </c>
      <c r="R14" s="115">
        <f>'GSDP-Ref'!R156</f>
        <v>1515363.8695455326</v>
      </c>
      <c r="S14" s="115">
        <f>'GSDP-Ref'!S156</f>
        <v>1645439.6260588504</v>
      </c>
      <c r="T14" s="115">
        <f>'GSDP-Ref'!T156</f>
        <v>1784605.7987679681</v>
      </c>
      <c r="U14" s="115">
        <f>'GSDP-Ref'!U156</f>
        <v>1935292.5154504413</v>
      </c>
      <c r="V14" s="115">
        <f>'GSDP-Ref'!V156</f>
        <v>2098435.2054472645</v>
      </c>
      <c r="W14" s="115">
        <f>'GSDP-Ref'!W156</f>
        <v>2275039.768169994</v>
      </c>
      <c r="X14" s="115">
        <f>'GSDP-Ref'!X156</f>
        <v>2463602.3754299958</v>
      </c>
      <c r="Y14" s="115">
        <f>'GSDP-Ref'!Y156</f>
        <v>2665515.4313829117</v>
      </c>
      <c r="Z14" s="115">
        <f>'GSDP-Ref'!Z156</f>
        <v>2883704.7897284469</v>
      </c>
      <c r="AA14" s="115">
        <f>'GSDP-Ref'!AA156</f>
        <v>3119440.1655037845</v>
      </c>
      <c r="AB14" s="115">
        <f>'GSDP-Ref'!AB156</f>
        <v>3374118.8160032155</v>
      </c>
      <c r="AC14" s="115">
        <f>'GSDP-Ref'!AC156</f>
        <v>3649207.7230233983</v>
      </c>
      <c r="AD14" s="115">
        <f>'GSDP-Ref'!AD156</f>
        <v>3946915.1255587479</v>
      </c>
      <c r="AE14" s="115">
        <f>'GSDP-Ref'!AE156</f>
        <v>4268562.5442143483</v>
      </c>
      <c r="AF14" s="115">
        <f>'GSDP-Ref'!AF156</f>
        <v>4616060.0885435659</v>
      </c>
      <c r="AG14" s="115">
        <f>'GSDP-Ref'!AG156</f>
        <v>4991467.9158928925</v>
      </c>
    </row>
    <row r="15" spans="1:33" x14ac:dyDescent="0.35">
      <c r="C15" t="str">
        <f>'GSDP-Ref'!C157</f>
        <v>UK</v>
      </c>
      <c r="D15" s="115"/>
      <c r="E15" s="115"/>
      <c r="F15" s="115"/>
      <c r="G15" s="115"/>
      <c r="H15" s="115">
        <f>'GSDP-Ref'!H157</f>
        <v>155262.80182658884</v>
      </c>
      <c r="I15" s="115"/>
      <c r="J15" s="115"/>
      <c r="K15" s="115"/>
      <c r="L15" s="115">
        <f>'GSDP-Ref'!L157</f>
        <v>187180.26989500134</v>
      </c>
      <c r="M15" s="115">
        <f>'GSDP-Ref'!M157</f>
        <v>169684.78134452086</v>
      </c>
      <c r="N15" s="115">
        <f>'GSDP-Ref'!N157</f>
        <v>184870.26464425455</v>
      </c>
      <c r="O15" s="115">
        <f>'GSDP-Ref'!O157</f>
        <v>197125.88875865247</v>
      </c>
      <c r="P15" s="115">
        <f>'GSDP-Ref'!P157</f>
        <v>208626.26595314103</v>
      </c>
      <c r="Q15" s="115">
        <f>'GSDP-Ref'!Q157</f>
        <v>224256.85365582403</v>
      </c>
      <c r="R15" s="115">
        <f>'GSDP-Ref'!R157</f>
        <v>241035.17290006252</v>
      </c>
      <c r="S15" s="115">
        <f>'GSDP-Ref'!S157</f>
        <v>258850.41549336963</v>
      </c>
      <c r="T15" s="115">
        <f>'GSDP-Ref'!T157</f>
        <v>277786.08484290511</v>
      </c>
      <c r="U15" s="115">
        <f>'GSDP-Ref'!U157</f>
        <v>298062.21727911831</v>
      </c>
      <c r="V15" s="115">
        <f>'GSDP-Ref'!V157</f>
        <v>319796.83906674501</v>
      </c>
      <c r="W15" s="115">
        <f>'GSDP-Ref'!W157</f>
        <v>343037.63680598279</v>
      </c>
      <c r="X15" s="115">
        <f>'GSDP-Ref'!X157</f>
        <v>367617.07908462378</v>
      </c>
      <c r="Y15" s="115">
        <f>'GSDP-Ref'!Y157</f>
        <v>393663.53832284658</v>
      </c>
      <c r="Z15" s="115">
        <f>'GSDP-Ref'!Z157</f>
        <v>421505.60988765402</v>
      </c>
      <c r="AA15" s="115">
        <f>'GSDP-Ref'!AA157</f>
        <v>451264.32899126282</v>
      </c>
      <c r="AB15" s="115">
        <f>'GSDP-Ref'!AB157</f>
        <v>483066.01789553073</v>
      </c>
      <c r="AC15" s="115">
        <f>'GSDP-Ref'!AC157</f>
        <v>517046.95070824318</v>
      </c>
      <c r="AD15" s="115">
        <f>'GSDP-Ref'!AD157</f>
        <v>553615.56904705428</v>
      </c>
      <c r="AE15" s="115">
        <f>'GSDP-Ref'!AE157</f>
        <v>592770.49325455423</v>
      </c>
      <c r="AF15" s="115">
        <f>'GSDP-Ref'!AF157</f>
        <v>634696.65201647836</v>
      </c>
      <c r="AG15" s="115">
        <f>'GSDP-Ref'!AG157</f>
        <v>679592.18588281306</v>
      </c>
    </row>
    <row r="16" spans="1:33" x14ac:dyDescent="0.35">
      <c r="C16" t="str">
        <f>'GSDP-Ref'!C158</f>
        <v>DL</v>
      </c>
      <c r="D16" s="115"/>
      <c r="E16" s="115"/>
      <c r="F16" s="115"/>
      <c r="G16" s="115"/>
      <c r="H16" s="115">
        <f>'GSDP-Ref'!H158</f>
        <v>483609.04375470045</v>
      </c>
      <c r="I16" s="115"/>
      <c r="J16" s="115"/>
      <c r="K16" s="115"/>
      <c r="L16" s="115">
        <f>'GSDP-Ref'!L158</f>
        <v>584023.02322511806</v>
      </c>
      <c r="M16" s="115">
        <f>'GSDP-Ref'!M158</f>
        <v>544687.49198585912</v>
      </c>
      <c r="N16" s="115">
        <f>'GSDP-Ref'!N158</f>
        <v>594980.18790656945</v>
      </c>
      <c r="O16" s="115">
        <f>'GSDP-Ref'!O158</f>
        <v>635999.75671921798</v>
      </c>
      <c r="P16" s="115">
        <f>'GSDP-Ref'!P158</f>
        <v>672674.33540382201</v>
      </c>
      <c r="Q16" s="115">
        <f>'GSDP-Ref'!Q158</f>
        <v>716865.0246285121</v>
      </c>
      <c r="R16" s="115">
        <f>'GSDP-Ref'!R158</f>
        <v>763651.53370683885</v>
      </c>
      <c r="S16" s="115">
        <f>'GSDP-Ref'!S158</f>
        <v>813284.92889451166</v>
      </c>
      <c r="T16" s="115">
        <f>'GSDP-Ref'!T158</f>
        <v>865880.59568918648</v>
      </c>
      <c r="U16" s="115">
        <f>'GSDP-Ref'!U158</f>
        <v>921571.11178024556</v>
      </c>
      <c r="V16" s="115">
        <f>'GSDP-Ref'!V158</f>
        <v>980444.11513654108</v>
      </c>
      <c r="W16" s="115">
        <f>'GSDP-Ref'!W158</f>
        <v>1042750.0945566735</v>
      </c>
      <c r="X16" s="115">
        <f>'GSDP-Ref'!X158</f>
        <v>1108619.0537008632</v>
      </c>
      <c r="Y16" s="115">
        <f>'GSDP-Ref'!Y158</f>
        <v>1178315.4887739925</v>
      </c>
      <c r="Z16" s="115">
        <f>'GSDP-Ref'!Z158</f>
        <v>1251980.4276723384</v>
      </c>
      <c r="AA16" s="115">
        <f>'GSDP-Ref'!AA158</f>
        <v>1329773.3287189044</v>
      </c>
      <c r="AB16" s="115">
        <f>'GSDP-Ref'!AB158</f>
        <v>1412007.3499143522</v>
      </c>
      <c r="AC16" s="115">
        <f>'GSDP-Ref'!AC158</f>
        <v>1498862.3536082082</v>
      </c>
      <c r="AD16" s="115">
        <f>'GSDP-Ref'!AD158</f>
        <v>1591761.2682883418</v>
      </c>
      <c r="AE16" s="115">
        <f>'GSDP-Ref'!AE158</f>
        <v>1690261.4323649579</v>
      </c>
      <c r="AF16" s="115">
        <f>'GSDP-Ref'!AF158</f>
        <v>1794695.9584076337</v>
      </c>
      <c r="AG16" s="115">
        <f>'GSDP-Ref'!AG158</f>
        <v>1905416.8771305804</v>
      </c>
    </row>
    <row r="17" spans="3:33" x14ac:dyDescent="0.35">
      <c r="C17" t="str">
        <f>'GSDP-Ref'!C159</f>
        <v>AP</v>
      </c>
      <c r="D17" s="115"/>
      <c r="E17" s="115"/>
      <c r="F17" s="115"/>
      <c r="G17" s="115"/>
      <c r="H17" s="115">
        <f>'GSDP-Ref'!H159</f>
        <v>506978.74177253508</v>
      </c>
      <c r="I17" s="115"/>
      <c r="J17" s="115"/>
      <c r="K17" s="115"/>
      <c r="L17" s="115">
        <f>'GSDP-Ref'!L159</f>
        <v>666027.95658880391</v>
      </c>
      <c r="M17" s="115">
        <f>'GSDP-Ref'!M159</f>
        <v>646601.11913169525</v>
      </c>
      <c r="N17" s="115">
        <f>'GSDP-Ref'!N159</f>
        <v>706725.55673875322</v>
      </c>
      <c r="O17" s="115">
        <f>'GSDP-Ref'!O159</f>
        <v>755879.09301596286</v>
      </c>
      <c r="P17" s="115">
        <f>'GSDP-Ref'!P159</f>
        <v>799900.03530143667</v>
      </c>
      <c r="Q17" s="115">
        <f>'GSDP-Ref'!Q159</f>
        <v>849820.94515032624</v>
      </c>
      <c r="R17" s="115">
        <f>'GSDP-Ref'!R159</f>
        <v>902756.6407283725</v>
      </c>
      <c r="S17" s="115">
        <f>'GSDP-Ref'!S159</f>
        <v>957877.33711747569</v>
      </c>
      <c r="T17" s="115">
        <f>'GSDP-Ref'!T159</f>
        <v>1015512.0622800009</v>
      </c>
      <c r="U17" s="115">
        <f>'GSDP-Ref'!U159</f>
        <v>1076551.5908723304</v>
      </c>
      <c r="V17" s="115">
        <f>'GSDP-Ref'!V159</f>
        <v>1141151.700204944</v>
      </c>
      <c r="W17" s="115">
        <f>'GSDP-Ref'!W159</f>
        <v>1209534.523870761</v>
      </c>
      <c r="X17" s="115">
        <f>'GSDP-Ref'!X159</f>
        <v>1280736.0746441353</v>
      </c>
      <c r="Y17" s="115">
        <f>'GSDP-Ref'!Y159</f>
        <v>1355119.8201433448</v>
      </c>
      <c r="Z17" s="115">
        <f>'GSDP-Ref'!Z159</f>
        <v>1433752.9023123931</v>
      </c>
      <c r="AA17" s="115">
        <f>'GSDP-Ref'!AA159</f>
        <v>1516819.739174169</v>
      </c>
      <c r="AB17" s="115">
        <f>'GSDP-Ref'!AB159</f>
        <v>1604585.083744518</v>
      </c>
      <c r="AC17" s="115">
        <f>'GSDP-Ref'!AC159</f>
        <v>1697338.7689512034</v>
      </c>
      <c r="AD17" s="115">
        <f>'GSDP-Ref'!AD159</f>
        <v>1796396.8538991443</v>
      </c>
      <c r="AE17" s="115">
        <f>'GSDP-Ref'!AE159</f>
        <v>1901397.7306955007</v>
      </c>
      <c r="AF17" s="115">
        <f>'GSDP-Ref'!AF159</f>
        <v>2012713.8249480042</v>
      </c>
      <c r="AG17" s="115">
        <f>'GSDP-Ref'!AG159</f>
        <v>2130740.9177090013</v>
      </c>
    </row>
    <row r="18" spans="3:33" x14ac:dyDescent="0.35">
      <c r="C18" t="str">
        <f>'GSDP-Ref'!C160</f>
        <v>KA</v>
      </c>
      <c r="D18" s="115"/>
      <c r="E18" s="115"/>
      <c r="F18" s="115"/>
      <c r="G18" s="115"/>
      <c r="H18" s="115">
        <f>'GSDP-Ref'!H160</f>
        <v>845289.41086635133</v>
      </c>
      <c r="I18" s="115"/>
      <c r="J18" s="115"/>
      <c r="K18" s="115"/>
      <c r="L18" s="115">
        <f>'GSDP-Ref'!L160</f>
        <v>1143382.0549137644</v>
      </c>
      <c r="M18" s="115">
        <f>'GSDP-Ref'!M160</f>
        <v>1103395.6304832324</v>
      </c>
      <c r="N18" s="115">
        <f>'GSDP-Ref'!N160</f>
        <v>1214093.4393273343</v>
      </c>
      <c r="O18" s="115">
        <f>'GSDP-Ref'!O160</f>
        <v>1306845.9559112329</v>
      </c>
      <c r="P18" s="115">
        <f>'GSDP-Ref'!P160</f>
        <v>1391389.384030839</v>
      </c>
      <c r="Q18" s="115">
        <f>'GSDP-Ref'!Q160</f>
        <v>1474632.0074029295</v>
      </c>
      <c r="R18" s="115">
        <f>'GSDP-Ref'!R160</f>
        <v>1562668.4567312384</v>
      </c>
      <c r="S18" s="115">
        <f>'GSDP-Ref'!S160</f>
        <v>1654455.1341546944</v>
      </c>
      <c r="T18" s="115">
        <f>'GSDP-Ref'!T160</f>
        <v>1750452.8461002102</v>
      </c>
      <c r="U18" s="115">
        <f>'GSDP-Ref'!U160</f>
        <v>1851839.667774607</v>
      </c>
      <c r="V18" s="115">
        <f>'GSDP-Ref'!V160</f>
        <v>1958909.1914791036</v>
      </c>
      <c r="W18" s="115">
        <f>'GSDP-Ref'!W160</f>
        <v>2071966.7808274925</v>
      </c>
      <c r="X18" s="115">
        <f>'GSDP-Ref'!X160</f>
        <v>2189714.6755263512</v>
      </c>
      <c r="Y18" s="115">
        <f>'GSDP-Ref'!Y160</f>
        <v>2312728.3295639693</v>
      </c>
      <c r="Z18" s="115">
        <f>'GSDP-Ref'!Z160</f>
        <v>2442454.7289157314</v>
      </c>
      <c r="AA18" s="115">
        <f>'GSDP-Ref'!AA160</f>
        <v>2579288.1349608335</v>
      </c>
      <c r="AB18" s="115">
        <f>'GSDP-Ref'!AB160</f>
        <v>2723520.0281258081</v>
      </c>
      <c r="AC18" s="115">
        <f>'GSDP-Ref'!AC160</f>
        <v>2875574.8210500837</v>
      </c>
      <c r="AD18" s="115">
        <f>'GSDP-Ref'!AD160</f>
        <v>3036942.6094229645</v>
      </c>
      <c r="AE18" s="115">
        <f>'GSDP-Ref'!AE160</f>
        <v>3207379.9067425164</v>
      </c>
      <c r="AF18" s="115">
        <f>'GSDP-Ref'!AF160</f>
        <v>3387406.9041911471</v>
      </c>
      <c r="AG18" s="115">
        <f>'GSDP-Ref'!AG160</f>
        <v>3577573.1366902068</v>
      </c>
    </row>
    <row r="19" spans="3:33" x14ac:dyDescent="0.35">
      <c r="C19" t="str">
        <f>'GSDP-Ref'!C161</f>
        <v>KL</v>
      </c>
      <c r="D19" s="115"/>
      <c r="E19" s="115"/>
      <c r="F19" s="115"/>
      <c r="G19" s="115"/>
      <c r="H19" s="115">
        <f>'GSDP-Ref'!H161</f>
        <v>458786.63499884738</v>
      </c>
      <c r="I19" s="115"/>
      <c r="J19" s="115"/>
      <c r="K19" s="115"/>
      <c r="L19" s="115">
        <f>'GSDP-Ref'!L161</f>
        <v>563346.25961551117</v>
      </c>
      <c r="M19" s="115">
        <f>'GSDP-Ref'!M161</f>
        <v>496197.13706830656</v>
      </c>
      <c r="N19" s="115">
        <f>'GSDP-Ref'!N161</f>
        <v>537923.16952100443</v>
      </c>
      <c r="O19" s="115">
        <f>'GSDP-Ref'!O161</f>
        <v>572542.35558037856</v>
      </c>
      <c r="P19" s="115">
        <f>'GSDP-Ref'!P161</f>
        <v>604844.46314119</v>
      </c>
      <c r="Q19" s="115">
        <f>'GSDP-Ref'!Q161</f>
        <v>642921.56735739019</v>
      </c>
      <c r="R19" s="115">
        <f>'GSDP-Ref'!R161</f>
        <v>683348.57106651156</v>
      </c>
      <c r="S19" s="115">
        <f>'GSDP-Ref'!S161</f>
        <v>725627.05319715338</v>
      </c>
      <c r="T19" s="115">
        <f>'GSDP-Ref'!T161</f>
        <v>770034.42846353969</v>
      </c>
      <c r="U19" s="115">
        <f>'GSDP-Ref'!U161</f>
        <v>817092.98694481072</v>
      </c>
      <c r="V19" s="115">
        <f>'GSDP-Ref'!V161</f>
        <v>866933.79558609147</v>
      </c>
      <c r="W19" s="115">
        <f>'GSDP-Ref'!W161</f>
        <v>919764.86042001203</v>
      </c>
      <c r="X19" s="115">
        <f>'GSDP-Ref'!X161</f>
        <v>974904.08681624779</v>
      </c>
      <c r="Y19" s="115">
        <f>'GSDP-Ref'!Y161</f>
        <v>1032672.0850720025</v>
      </c>
      <c r="Z19" s="115">
        <f>'GSDP-Ref'!Z161</f>
        <v>1093786.928815491</v>
      </c>
      <c r="AA19" s="115">
        <f>'GSDP-Ref'!AA161</f>
        <v>1158439.3010689751</v>
      </c>
      <c r="AB19" s="115">
        <f>'GSDP-Ref'!AB161</f>
        <v>1226790.4763535617</v>
      </c>
      <c r="AC19" s="115">
        <f>'GSDP-Ref'!AC161</f>
        <v>1299114.673625218</v>
      </c>
      <c r="AD19" s="115">
        <f>'GSDP-Ref'!AD161</f>
        <v>1386282.774481609</v>
      </c>
      <c r="AE19" s="115">
        <f>'GSDP-Ref'!AE161</f>
        <v>1480933.5766201392</v>
      </c>
      <c r="AF19" s="115">
        <f>'GSDP-Ref'!AF161</f>
        <v>1583425.6176682659</v>
      </c>
      <c r="AG19" s="115">
        <f>'GSDP-Ref'!AG161</f>
        <v>1694167.2415455803</v>
      </c>
    </row>
    <row r="20" spans="3:33" x14ac:dyDescent="0.35">
      <c r="C20" t="str">
        <f>'GSDP-Ref'!C162</f>
        <v>TN</v>
      </c>
      <c r="D20" s="115"/>
      <c r="E20" s="115"/>
      <c r="F20" s="115"/>
      <c r="G20" s="115"/>
      <c r="H20" s="115">
        <f>'GSDP-Ref'!H162</f>
        <v>1003189.8417204415</v>
      </c>
      <c r="I20" s="115"/>
      <c r="J20" s="115"/>
      <c r="K20" s="115"/>
      <c r="L20" s="115">
        <f>'GSDP-Ref'!L162</f>
        <v>1297368.7077550301</v>
      </c>
      <c r="M20" s="115">
        <f>'GSDP-Ref'!M162</f>
        <v>1275446.3577640527</v>
      </c>
      <c r="N20" s="115">
        <f>'GSDP-Ref'!N162</f>
        <v>1388339.634715134</v>
      </c>
      <c r="O20" s="115">
        <f>'GSDP-Ref'!O162</f>
        <v>1479194.7790118218</v>
      </c>
      <c r="P20" s="115">
        <f>'GSDP-Ref'!P162</f>
        <v>1564241.2616535071</v>
      </c>
      <c r="Q20" s="115">
        <f>'GSDP-Ref'!Q162</f>
        <v>1661712.0484593334</v>
      </c>
      <c r="R20" s="115">
        <f>'GSDP-Ref'!R162</f>
        <v>1765115.7823721666</v>
      </c>
      <c r="S20" s="115">
        <f>'GSDP-Ref'!S162</f>
        <v>1872974.6923561532</v>
      </c>
      <c r="T20" s="115">
        <f>'GSDP-Ref'!T162</f>
        <v>1985936.5189685435</v>
      </c>
      <c r="U20" s="115">
        <f>'GSDP-Ref'!U162</f>
        <v>2105521.4912341046</v>
      </c>
      <c r="V20" s="115">
        <f>'GSDP-Ref'!V162</f>
        <v>2232163.9283694932</v>
      </c>
      <c r="W20" s="115">
        <f>'GSDP-Ref'!W162</f>
        <v>2366239.1683068341</v>
      </c>
      <c r="X20" s="115">
        <f>'GSDP-Ref'!X162</f>
        <v>2506004.4621405858</v>
      </c>
      <c r="Y20" s="115">
        <f>'GSDP-Ref'!Y162</f>
        <v>2652174.0199712315</v>
      </c>
      <c r="Z20" s="115">
        <f>'GSDP-Ref'!Z162</f>
        <v>2806713.4657593728</v>
      </c>
      <c r="AA20" s="115">
        <f>'GSDP-Ref'!AA162</f>
        <v>2970022.2317899363</v>
      </c>
      <c r="AB20" s="115">
        <f>'GSDP-Ref'!AB162</f>
        <v>3142648.2352318554</v>
      </c>
      <c r="AC20" s="115">
        <f>'GSDP-Ref'!AC162</f>
        <v>3325069.717098542</v>
      </c>
      <c r="AD20" s="115">
        <f>'GSDP-Ref'!AD162</f>
        <v>3518841.7097204379</v>
      </c>
      <c r="AE20" s="115">
        <f>'GSDP-Ref'!AE162</f>
        <v>3723887.4903699779</v>
      </c>
      <c r="AF20" s="115">
        <f>'GSDP-Ref'!AF162</f>
        <v>3940871.9471604219</v>
      </c>
      <c r="AG20" s="115">
        <f>'GSDP-Ref'!AG162</f>
        <v>4170498.3610696234</v>
      </c>
    </row>
    <row r="21" spans="3:33" x14ac:dyDescent="0.35">
      <c r="C21" t="str">
        <f>'GSDP-Ref'!C163</f>
        <v>TS</v>
      </c>
      <c r="D21" s="115"/>
      <c r="E21" s="115"/>
      <c r="F21" s="115"/>
      <c r="G21" s="115"/>
      <c r="H21" s="115">
        <f>'GSDP-Ref'!H163</f>
        <v>472342.92993261531</v>
      </c>
      <c r="I21" s="115"/>
      <c r="J21" s="115"/>
      <c r="K21" s="115"/>
      <c r="L21" s="115">
        <f>'GSDP-Ref'!L163</f>
        <v>635100.49178532348</v>
      </c>
      <c r="M21" s="115">
        <f>'GSDP-Ref'!M163</f>
        <v>594557.60101061605</v>
      </c>
      <c r="N21" s="115">
        <f>'GSDP-Ref'!N163</f>
        <v>652020.93553954887</v>
      </c>
      <c r="O21" s="115">
        <f>'GSDP-Ref'!O163</f>
        <v>699597.66240171506</v>
      </c>
      <c r="P21" s="115">
        <f>'GSDP-Ref'!P163</f>
        <v>742594.94488970144</v>
      </c>
      <c r="Q21" s="115">
        <f>'GSDP-Ref'!Q163</f>
        <v>785880.68023972202</v>
      </c>
      <c r="R21" s="115">
        <f>'GSDP-Ref'!R163</f>
        <v>831603.50008557155</v>
      </c>
      <c r="S21" s="115">
        <f>'GSDP-Ref'!S163</f>
        <v>879050.54413548345</v>
      </c>
      <c r="T21" s="115">
        <f>'GSDP-Ref'!T163</f>
        <v>928259.8867215038</v>
      </c>
      <c r="U21" s="115">
        <f>'GSDP-Ref'!U163</f>
        <v>980142.88069996738</v>
      </c>
      <c r="V21" s="115">
        <f>'GSDP-Ref'!V163</f>
        <v>1034840.9319770476</v>
      </c>
      <c r="W21" s="115">
        <f>'GSDP-Ref'!W163</f>
        <v>1092528.6511985902</v>
      </c>
      <c r="X21" s="115">
        <f>'GSDP-Ref'!X163</f>
        <v>1152291.987606084</v>
      </c>
      <c r="Y21" s="115">
        <f>'GSDP-Ref'!Y163</f>
        <v>1214196.8611185888</v>
      </c>
      <c r="Z21" s="115">
        <f>'GSDP-Ref'!Z163</f>
        <v>1279338.5574024597</v>
      </c>
      <c r="AA21" s="115">
        <f>'GSDP-Ref'!AA163</f>
        <v>1347883.0395181766</v>
      </c>
      <c r="AB21" s="115">
        <f>'GSDP-Ref'!AB163</f>
        <v>1419996.6560964214</v>
      </c>
      <c r="AC21" s="115">
        <f>'GSDP-Ref'!AC163</f>
        <v>1495859.1786320286</v>
      </c>
      <c r="AD21" s="115">
        <f>'GSDP-Ref'!AD163</f>
        <v>1576987.6589089951</v>
      </c>
      <c r="AE21" s="115">
        <f>'GSDP-Ref'!AE163</f>
        <v>1662744.6930055588</v>
      </c>
      <c r="AF21" s="115">
        <f>'GSDP-Ref'!AF163</f>
        <v>1753409.1316259869</v>
      </c>
      <c r="AG21" s="115">
        <f>'GSDP-Ref'!AG163</f>
        <v>1849276.5205183504</v>
      </c>
    </row>
    <row r="22" spans="3:33" x14ac:dyDescent="0.35">
      <c r="C22" t="str">
        <f>'GSDP-Ref'!C164</f>
        <v>CG</v>
      </c>
      <c r="D22" s="115"/>
      <c r="E22" s="115"/>
      <c r="F22" s="115"/>
      <c r="G22" s="115"/>
      <c r="H22" s="115">
        <f>'GSDP-Ref'!H164</f>
        <v>193784.00888281307</v>
      </c>
      <c r="I22" s="115"/>
      <c r="J22" s="115"/>
      <c r="K22" s="115"/>
      <c r="L22" s="115">
        <f>'GSDP-Ref'!L164</f>
        <v>248474.00381628776</v>
      </c>
      <c r="M22" s="115">
        <f>'GSDP-Ref'!M164</f>
        <v>236765.96685132786</v>
      </c>
      <c r="N22" s="115">
        <f>'GSDP-Ref'!N164</f>
        <v>256222.98771991543</v>
      </c>
      <c r="O22" s="115">
        <f>'GSDP-Ref'!O164</f>
        <v>272231.43912200589</v>
      </c>
      <c r="P22" s="115">
        <f>'GSDP-Ref'!P164</f>
        <v>287082.80844335904</v>
      </c>
      <c r="Q22" s="115">
        <f>'GSDP-Ref'!Q164</f>
        <v>310909.57666483417</v>
      </c>
      <c r="R22" s="115">
        <f>'GSDP-Ref'!R164</f>
        <v>336644.41425559635</v>
      </c>
      <c r="S22" s="115">
        <f>'GSDP-Ref'!S164</f>
        <v>364115.08722743648</v>
      </c>
      <c r="T22" s="115">
        <f>'GSDP-Ref'!T164</f>
        <v>393513.22367980238</v>
      </c>
      <c r="U22" s="115">
        <f>'GSDP-Ref'!U164</f>
        <v>425228.33304859878</v>
      </c>
      <c r="V22" s="115">
        <f>'GSDP-Ref'!V164</f>
        <v>459424.84574513574</v>
      </c>
      <c r="W22" s="115">
        <f>'GSDP-Ref'!W164</f>
        <v>496275.79114581709</v>
      </c>
      <c r="X22" s="115">
        <f>'GSDP-Ref'!X164</f>
        <v>535687.68875526357</v>
      </c>
      <c r="Y22" s="115">
        <f>'GSDP-Ref'!Y164</f>
        <v>577881.37450073124</v>
      </c>
      <c r="Z22" s="115">
        <f>'GSDP-Ref'!Z164</f>
        <v>623332.91983659402</v>
      </c>
      <c r="AA22" s="115">
        <f>'GSDP-Ref'!AA164</f>
        <v>672249.76805295213</v>
      </c>
      <c r="AB22" s="115">
        <f>'GSDP-Ref'!AB164</f>
        <v>724906.68974470894</v>
      </c>
      <c r="AC22" s="115">
        <f>'GSDP-Ref'!AC164</f>
        <v>781605.16247468092</v>
      </c>
      <c r="AD22" s="115">
        <f>'GSDP-Ref'!AD164</f>
        <v>842907.24872947799</v>
      </c>
      <c r="AE22" s="115">
        <f>'GSDP-Ref'!AE164</f>
        <v>908978.21345391299</v>
      </c>
      <c r="AF22" s="115">
        <f>'GSDP-Ref'!AF164</f>
        <v>980189.09905136807</v>
      </c>
      <c r="AG22" s="115">
        <f>'GSDP-Ref'!AG164</f>
        <v>1056939.5623482266</v>
      </c>
    </row>
    <row r="23" spans="3:33" x14ac:dyDescent="0.35">
      <c r="C23" t="str">
        <f>'GSDP-Ref'!C165</f>
        <v>GA</v>
      </c>
      <c r="D23" s="115"/>
      <c r="E23" s="115"/>
      <c r="F23" s="115"/>
      <c r="G23" s="115"/>
      <c r="H23" s="115">
        <f>'GSDP-Ref'!H165</f>
        <v>46864.807132614151</v>
      </c>
      <c r="I23" s="115"/>
      <c r="J23" s="115"/>
      <c r="K23" s="115"/>
      <c r="L23" s="115">
        <f>'GSDP-Ref'!L165</f>
        <v>52801.845621882421</v>
      </c>
      <c r="M23" s="115">
        <f>'GSDP-Ref'!M165</f>
        <v>52050.405460946131</v>
      </c>
      <c r="N23" s="115">
        <f>'GSDP-Ref'!N165</f>
        <v>55049.511676954295</v>
      </c>
      <c r="O23" s="115">
        <f>'GSDP-Ref'!O165</f>
        <v>57359.945026824164</v>
      </c>
      <c r="P23" s="115">
        <f>'GSDP-Ref'!P165</f>
        <v>59547.246531795274</v>
      </c>
      <c r="Q23" s="115">
        <f>'GSDP-Ref'!Q165</f>
        <v>62383.198460743981</v>
      </c>
      <c r="R23" s="115">
        <f>'GSDP-Ref'!R165</f>
        <v>65347.262951741381</v>
      </c>
      <c r="S23" s="115">
        <f>'GSDP-Ref'!S165</f>
        <v>68439.246250863478</v>
      </c>
      <c r="T23" s="115">
        <f>'GSDP-Ref'!T165</f>
        <v>71622.163605817841</v>
      </c>
      <c r="U23" s="115">
        <f>'GSDP-Ref'!U165</f>
        <v>74946.138720088566</v>
      </c>
      <c r="V23" s="115">
        <f>'GSDP-Ref'!V165</f>
        <v>78417.154349450459</v>
      </c>
      <c r="W23" s="115">
        <f>'GSDP-Ref'!W165</f>
        <v>82041.286880533749</v>
      </c>
      <c r="X23" s="115">
        <f>'GSDP-Ref'!X165</f>
        <v>85764.771163538811</v>
      </c>
      <c r="Y23" s="115">
        <f>'GSDP-Ref'!Y165</f>
        <v>89643.9402372474</v>
      </c>
      <c r="Z23" s="115">
        <f>'GSDP-Ref'!Z165</f>
        <v>93690.968903066561</v>
      </c>
      <c r="AA23" s="115">
        <f>'GSDP-Ref'!AA165</f>
        <v>97853.727918158256</v>
      </c>
      <c r="AB23" s="115">
        <f>'GSDP-Ref'!AB165</f>
        <v>102254.84732686896</v>
      </c>
      <c r="AC23" s="115">
        <f>'GSDP-Ref'!AC165</f>
        <v>106844.89846170254</v>
      </c>
      <c r="AD23" s="115">
        <f>'GSDP-Ref'!AD165</f>
        <v>111854.51954654249</v>
      </c>
      <c r="AE23" s="115">
        <f>'GSDP-Ref'!AE165</f>
        <v>117150.06349056959</v>
      </c>
      <c r="AF23" s="115">
        <f>'GSDP-Ref'!AF165</f>
        <v>122746.38776731046</v>
      </c>
      <c r="AG23" s="115">
        <f>'GSDP-Ref'!AG165</f>
        <v>128659.20405453765</v>
      </c>
    </row>
    <row r="24" spans="3:33" x14ac:dyDescent="0.35">
      <c r="C24" t="str">
        <f>'GSDP-Ref'!C166</f>
        <v>GJ</v>
      </c>
      <c r="D24" s="115"/>
      <c r="E24" s="115"/>
      <c r="F24" s="115"/>
      <c r="G24" s="115"/>
      <c r="H24" s="115">
        <f>'GSDP-Ref'!H166</f>
        <v>909484.99650273693</v>
      </c>
      <c r="I24" s="115"/>
      <c r="J24" s="115"/>
      <c r="K24" s="115"/>
      <c r="L24" s="115">
        <f>'GSDP-Ref'!L166</f>
        <v>1261841.7075340566</v>
      </c>
      <c r="M24" s="115">
        <f>'GSDP-Ref'!M166</f>
        <v>1200227.7319738143</v>
      </c>
      <c r="N24" s="115">
        <f>'GSDP-Ref'!N166</f>
        <v>1333196.7036047084</v>
      </c>
      <c r="O24" s="115">
        <f>'GSDP-Ref'!O166</f>
        <v>1442175.6589373327</v>
      </c>
      <c r="P24" s="115">
        <f>'GSDP-Ref'!P166</f>
        <v>1542743.7797887824</v>
      </c>
      <c r="Q24" s="115">
        <f>'GSDP-Ref'!Q166</f>
        <v>1645998.8408272967</v>
      </c>
      <c r="R24" s="115">
        <f>'GSDP-Ref'!R166</f>
        <v>1755804.7237466357</v>
      </c>
      <c r="S24" s="115">
        <f>'GSDP-Ref'!S166</f>
        <v>1871886.0766139491</v>
      </c>
      <c r="T24" s="115">
        <f>'GSDP-Ref'!T166</f>
        <v>1994750.940249884</v>
      </c>
      <c r="U24" s="115">
        <f>'GSDP-Ref'!U166</f>
        <v>2125218.0636926005</v>
      </c>
      <c r="V24" s="115">
        <f>'GSDP-Ref'!V166</f>
        <v>2263792.6908892086</v>
      </c>
      <c r="W24" s="115">
        <f>'GSDP-Ref'!W166</f>
        <v>2410831.9174798108</v>
      </c>
      <c r="X24" s="115">
        <f>'GSDP-Ref'!X166</f>
        <v>2567131.581224368</v>
      </c>
      <c r="Y24" s="115">
        <f>'GSDP-Ref'!Y166</f>
        <v>2733161.4833412101</v>
      </c>
      <c r="Z24" s="115">
        <f>'GSDP-Ref'!Z166</f>
        <v>2909376.1643683659</v>
      </c>
      <c r="AA24" s="115">
        <f>'GSDP-Ref'!AA166</f>
        <v>3096300.9546867027</v>
      </c>
      <c r="AB24" s="115">
        <f>'GSDP-Ref'!AB166</f>
        <v>3294578.1740391855</v>
      </c>
      <c r="AC24" s="115">
        <f>'GSDP-Ref'!AC166</f>
        <v>3504903.2028438873</v>
      </c>
      <c r="AD24" s="115">
        <f>'GSDP-Ref'!AD166</f>
        <v>3730810.5939138117</v>
      </c>
      <c r="AE24" s="115">
        <f>'GSDP-Ref'!AE166</f>
        <v>3971433.618173671</v>
      </c>
      <c r="AF24" s="115">
        <f>'GSDP-Ref'!AF166</f>
        <v>4227751.0425827242</v>
      </c>
      <c r="AG24" s="115">
        <f>'GSDP-Ref'!AG166</f>
        <v>4500806.4665773939</v>
      </c>
    </row>
    <row r="25" spans="3:33" x14ac:dyDescent="0.35">
      <c r="C25" t="str">
        <f>'GSDP-Ref'!C167</f>
        <v>MP</v>
      </c>
      <c r="D25" s="115"/>
      <c r="E25" s="115"/>
      <c r="F25" s="115"/>
      <c r="G25" s="115"/>
      <c r="H25" s="115">
        <f>'GSDP-Ref'!H167</f>
        <v>425767.05434944073</v>
      </c>
      <c r="I25" s="115"/>
      <c r="J25" s="115"/>
      <c r="K25" s="115"/>
      <c r="L25" s="115">
        <f>'GSDP-Ref'!L167</f>
        <v>572326.76284876908</v>
      </c>
      <c r="M25" s="115">
        <f>'GSDP-Ref'!M167</f>
        <v>544538.14088899712</v>
      </c>
      <c r="N25" s="115">
        <f>'GSDP-Ref'!N167</f>
        <v>596299.27852827555</v>
      </c>
      <c r="O25" s="115">
        <f>'GSDP-Ref'!O167</f>
        <v>638923.68867937918</v>
      </c>
      <c r="P25" s="115">
        <f>'GSDP-Ref'!P167</f>
        <v>677296.39059486764</v>
      </c>
      <c r="Q25" s="115">
        <f>'GSDP-Ref'!Q167</f>
        <v>733882.4323127222</v>
      </c>
      <c r="R25" s="115">
        <f>'GSDP-Ref'!R167</f>
        <v>795013.96498403989</v>
      </c>
      <c r="S25" s="115">
        <f>'GSDP-Ref'!S167</f>
        <v>860123.55437954958</v>
      </c>
      <c r="T25" s="115">
        <f>'GSDP-Ref'!T167</f>
        <v>929692.6484867055</v>
      </c>
      <c r="U25" s="115">
        <f>'GSDP-Ref'!U167</f>
        <v>1004721.0139552996</v>
      </c>
      <c r="V25" s="115">
        <f>'GSDP-Ref'!V167</f>
        <v>1085625.8686194422</v>
      </c>
      <c r="W25" s="115">
        <f>'GSDP-Ref'!W167</f>
        <v>1172840.9147404807</v>
      </c>
      <c r="X25" s="115">
        <f>'GSDP-Ref'!X167</f>
        <v>1265764.7228523795</v>
      </c>
      <c r="Y25" s="115">
        <f>'GSDP-Ref'!Y167</f>
        <v>1365008.2323104702</v>
      </c>
      <c r="Z25" s="115">
        <f>'GSDP-Ref'!Z167</f>
        <v>1471826.7073381364</v>
      </c>
      <c r="AA25" s="115">
        <f>'GSDP-Ref'!AA167</f>
        <v>1586818.4119097246</v>
      </c>
      <c r="AB25" s="115">
        <f>'GSDP-Ref'!AB167</f>
        <v>1710552.3742684531</v>
      </c>
      <c r="AC25" s="115">
        <f>'GSDP-Ref'!AC167</f>
        <v>1843713.0866563187</v>
      </c>
      <c r="AD25" s="115">
        <f>'GSDP-Ref'!AD167</f>
        <v>1987397.5456412602</v>
      </c>
      <c r="AE25" s="115">
        <f>'GSDP-Ref'!AE167</f>
        <v>2142093.0601552916</v>
      </c>
      <c r="AF25" s="115">
        <f>'GSDP-Ref'!AF167</f>
        <v>2308635.4283886626</v>
      </c>
      <c r="AG25" s="115">
        <f>'GSDP-Ref'!AG167</f>
        <v>2487922.8299546158</v>
      </c>
    </row>
    <row r="26" spans="3:33" x14ac:dyDescent="0.35">
      <c r="C26" t="str">
        <f>'GSDP-Ref'!C168</f>
        <v>MH</v>
      </c>
      <c r="D26" s="115"/>
      <c r="E26" s="115"/>
      <c r="F26" s="115"/>
      <c r="G26" s="115"/>
      <c r="H26" s="115">
        <f>'GSDP-Ref'!H168</f>
        <v>1682061.9603386591</v>
      </c>
      <c r="I26" s="115"/>
      <c r="J26" s="115"/>
      <c r="K26" s="115"/>
      <c r="L26" s="115">
        <f>'GSDP-Ref'!L168</f>
        <v>2032522.0791586314</v>
      </c>
      <c r="M26" s="115">
        <f>'GSDP-Ref'!M168</f>
        <v>1822450.5714630447</v>
      </c>
      <c r="N26" s="115">
        <f>'GSDP-Ref'!N168</f>
        <v>1979120.0761707751</v>
      </c>
      <c r="O26" s="115">
        <f>'GSDP-Ref'!O168</f>
        <v>2110133.3607981298</v>
      </c>
      <c r="P26" s="115">
        <f>'GSDP-Ref'!P168</f>
        <v>2233039.3808104661</v>
      </c>
      <c r="Q26" s="115">
        <f>'GSDP-Ref'!Q168</f>
        <v>2382327.6078015841</v>
      </c>
      <c r="R26" s="115">
        <f>'GSDP-Ref'!R168</f>
        <v>2541243.3567313054</v>
      </c>
      <c r="S26" s="115">
        <f>'GSDP-Ref'!S168</f>
        <v>2708388.016506847</v>
      </c>
      <c r="T26" s="115">
        <f>'GSDP-Ref'!T168</f>
        <v>2884699.4572157604</v>
      </c>
      <c r="U26" s="115">
        <f>'GSDP-Ref'!U168</f>
        <v>3072137.0501058507</v>
      </c>
      <c r="V26" s="115">
        <f>'GSDP-Ref'!V168</f>
        <v>3271358.7292309967</v>
      </c>
      <c r="W26" s="115">
        <f>'GSDP-Ref'!W168</f>
        <v>3483129.6438365593</v>
      </c>
      <c r="X26" s="115">
        <f>'GSDP-Ref'!X168</f>
        <v>3705140.4427748928</v>
      </c>
      <c r="Y26" s="115">
        <f>'GSDP-Ref'!Y168</f>
        <v>3938661.0604442516</v>
      </c>
      <c r="Z26" s="115">
        <f>'GSDP-Ref'!Z168</f>
        <v>4186514.2312993701</v>
      </c>
      <c r="AA26" s="115">
        <f>'GSDP-Ref'!AA168</f>
        <v>4449528.3925984297</v>
      </c>
      <c r="AB26" s="115">
        <f>'GSDP-Ref'!AB168</f>
        <v>4728652.595607142</v>
      </c>
      <c r="AC26" s="115">
        <f>'GSDP-Ref'!AC168</f>
        <v>5024773.0495861992</v>
      </c>
      <c r="AD26" s="115">
        <f>'GSDP-Ref'!AD168</f>
        <v>5339827.0043321624</v>
      </c>
      <c r="AE26" s="115">
        <f>'GSDP-Ref'!AE168</f>
        <v>5674279.230326633</v>
      </c>
      <c r="AF26" s="115">
        <f>'GSDP-Ref'!AF168</f>
        <v>6029319.0143835517</v>
      </c>
      <c r="AG26" s="115">
        <f>'GSDP-Ref'!AG168</f>
        <v>6406206.2973990375</v>
      </c>
    </row>
    <row r="27" spans="3:33" x14ac:dyDescent="0.35">
      <c r="C27" t="str">
        <f>'GSDP-Ref'!C169</f>
        <v>NE</v>
      </c>
      <c r="D27" s="115"/>
      <c r="E27" s="115"/>
      <c r="F27" s="115"/>
      <c r="G27" s="115"/>
      <c r="H27" s="115">
        <f>'GSDP-Ref'!H169</f>
        <v>106837.91074501578</v>
      </c>
      <c r="I27" s="115"/>
      <c r="J27" s="115"/>
      <c r="K27" s="115"/>
      <c r="L27" s="115">
        <f>'GSDP-Ref'!L169</f>
        <v>138918.69386229984</v>
      </c>
      <c r="M27" s="115">
        <f>'GSDP-Ref'!M169</f>
        <v>137234.09565585529</v>
      </c>
      <c r="N27" s="115">
        <f>'GSDP-Ref'!N169</f>
        <v>149508.18696701515</v>
      </c>
      <c r="O27" s="115">
        <f>'GSDP-Ref'!O169</f>
        <v>159551.84707347793</v>
      </c>
      <c r="P27" s="115">
        <f>'GSDP-Ref'!P169</f>
        <v>168731.77908328272</v>
      </c>
      <c r="Q27" s="115">
        <f>'GSDP-Ref'!Q169</f>
        <v>181289.49580145627</v>
      </c>
      <c r="R27" s="115">
        <f>'GSDP-Ref'!R169</f>
        <v>194774.59925080702</v>
      </c>
      <c r="S27" s="115">
        <f>'GSDP-Ref'!S169</f>
        <v>209082.91849655594</v>
      </c>
      <c r="T27" s="115">
        <f>'GSDP-Ref'!T169</f>
        <v>224329.86819530604</v>
      </c>
      <c r="U27" s="115">
        <f>'GSDP-Ref'!U169</f>
        <v>240641.08919484346</v>
      </c>
      <c r="V27" s="115">
        <f>'GSDP-Ref'!V169</f>
        <v>258103.60224416369</v>
      </c>
      <c r="W27" s="115">
        <f>'GSDP-Ref'!W169</f>
        <v>276812.54769239383</v>
      </c>
      <c r="X27" s="115">
        <f>'GSDP-Ref'!X169</f>
        <v>296564.80897572974</v>
      </c>
      <c r="Y27" s="115">
        <f>'GSDP-Ref'!Y169</f>
        <v>317388.25920896197</v>
      </c>
      <c r="Z27" s="115">
        <f>'GSDP-Ref'!Z169</f>
        <v>339678.57958805113</v>
      </c>
      <c r="AA27" s="115">
        <f>'GSDP-Ref'!AA169</f>
        <v>363475.80181740236</v>
      </c>
      <c r="AB27" s="115">
        <f>'GSDP-Ref'!AB169</f>
        <v>388898.88496428018</v>
      </c>
      <c r="AC27" s="115">
        <f>'GSDP-Ref'!AC169</f>
        <v>416056.01506502164</v>
      </c>
      <c r="AD27" s="115">
        <f>'GSDP-Ref'!AD169</f>
        <v>445364.42987998266</v>
      </c>
      <c r="AE27" s="115">
        <f>'GSDP-Ref'!AE169</f>
        <v>476765.67429005186</v>
      </c>
      <c r="AF27" s="115">
        <f>'GSDP-Ref'!AF169</f>
        <v>510412.9335673867</v>
      </c>
      <c r="AG27" s="115">
        <f>'GSDP-Ref'!AG169</f>
        <v>546470.64661947859</v>
      </c>
    </row>
    <row r="28" spans="3:33" x14ac:dyDescent="0.35">
      <c r="C28" t="str">
        <f>'GSDP-Ref'!C170</f>
        <v>SK</v>
      </c>
      <c r="D28" s="115"/>
      <c r="E28" s="115"/>
      <c r="F28" s="115"/>
      <c r="G28" s="115"/>
      <c r="H28" s="115">
        <f>'GSDP-Ref'!H170</f>
        <v>14610.789342878372</v>
      </c>
      <c r="I28" s="115"/>
      <c r="J28" s="115"/>
      <c r="K28" s="115"/>
      <c r="L28" s="115">
        <f>'GSDP-Ref'!L170</f>
        <v>19589.712968764896</v>
      </c>
      <c r="M28" s="115">
        <f>'GSDP-Ref'!M170</f>
        <v>19711.238730545814</v>
      </c>
      <c r="N28" s="115">
        <f>'GSDP-Ref'!N170</f>
        <v>21573.384746047104</v>
      </c>
      <c r="O28" s="115">
        <f>'GSDP-Ref'!O170</f>
        <v>23103.736486881113</v>
      </c>
      <c r="P28" s="115">
        <f>'GSDP-Ref'!P170</f>
        <v>24479.445878800001</v>
      </c>
      <c r="Q28" s="115">
        <f>'GSDP-Ref'!Q170</f>
        <v>25774.118485125102</v>
      </c>
      <c r="R28" s="115">
        <f>'GSDP-Ref'!R170</f>
        <v>27093.915094617787</v>
      </c>
      <c r="S28" s="115">
        <f>'GSDP-Ref'!S170</f>
        <v>28474.573649434664</v>
      </c>
      <c r="T28" s="115">
        <f>'GSDP-Ref'!T170</f>
        <v>29877.930759033025</v>
      </c>
      <c r="U28" s="115">
        <f>'GSDP-Ref'!U170</f>
        <v>31390.076502252046</v>
      </c>
      <c r="V28" s="115">
        <f>'GSDP-Ref'!V170</f>
        <v>32974.055652921757</v>
      </c>
      <c r="W28" s="115">
        <f>'GSDP-Ref'!W170</f>
        <v>34585.846646058082</v>
      </c>
      <c r="X28" s="115">
        <f>'GSDP-Ref'!X170</f>
        <v>36268.746790054982</v>
      </c>
      <c r="Y28" s="115">
        <f>'GSDP-Ref'!Y170</f>
        <v>38026.654742758168</v>
      </c>
      <c r="Z28" s="115">
        <f>'GSDP-Ref'!Z170</f>
        <v>39811.964695868875</v>
      </c>
      <c r="AA28" s="115">
        <f>'GSDP-Ref'!AA170</f>
        <v>41732.619420845658</v>
      </c>
      <c r="AB28" s="115">
        <f>'GSDP-Ref'!AB170</f>
        <v>43683.109574394977</v>
      </c>
      <c r="AC28" s="115">
        <f>'GSDP-Ref'!AC170</f>
        <v>45780.379056333128</v>
      </c>
      <c r="AD28" s="115">
        <f>'GSDP-Ref'!AD170</f>
        <v>48219.729637650998</v>
      </c>
      <c r="AE28" s="115">
        <f>'GSDP-Ref'!AE170</f>
        <v>50855.785729051051</v>
      </c>
      <c r="AF28" s="115">
        <f>'GSDP-Ref'!AF170</f>
        <v>53702.980710125856</v>
      </c>
      <c r="AG28" s="115">
        <f>'GSDP-Ref'!AG170</f>
        <v>56776.614548138437</v>
      </c>
    </row>
    <row r="29" spans="3:33" x14ac:dyDescent="0.35">
      <c r="H29" s="115">
        <f>SUM(H4:H28)</f>
        <v>11369493.135959459</v>
      </c>
      <c r="L29" s="115">
        <f>SUM(L4:L28)</f>
        <v>14534640.775489695</v>
      </c>
      <c r="M29" s="115">
        <f>SUM(M4:M28)</f>
        <v>13687118.136492422</v>
      </c>
      <c r="N29" s="115">
        <f t="shared" ref="N29:AG29" si="0">SUM(N4:N28)</f>
        <v>14925840.36540308</v>
      </c>
      <c r="O29" s="115">
        <f t="shared" si="0"/>
        <v>15945368.799999999</v>
      </c>
      <c r="P29" s="115">
        <f t="shared" si="0"/>
        <v>16884533.699999996</v>
      </c>
      <c r="Q29" s="115">
        <f t="shared" si="0"/>
        <v>18066587.649692655</v>
      </c>
      <c r="R29" s="115">
        <f t="shared" si="0"/>
        <v>19329905.519905519</v>
      </c>
      <c r="S29" s="115">
        <f t="shared" si="0"/>
        <v>20663065.053421076</v>
      </c>
      <c r="T29" s="115">
        <f t="shared" si="0"/>
        <v>22073833.053275373</v>
      </c>
      <c r="U29" s="115">
        <f t="shared" si="0"/>
        <v>23579703.231156509</v>
      </c>
      <c r="V29" s="115">
        <f t="shared" si="0"/>
        <v>25186969.432544827</v>
      </c>
      <c r="W29" s="115">
        <f t="shared" si="0"/>
        <v>26902387.595976979</v>
      </c>
      <c r="X29" s="115">
        <f t="shared" si="0"/>
        <v>28712158.347421195</v>
      </c>
      <c r="Y29" s="115">
        <f t="shared" si="0"/>
        <v>30626308.939211678</v>
      </c>
      <c r="Z29" s="115">
        <f t="shared" si="0"/>
        <v>32667111.182672132</v>
      </c>
      <c r="AA29" s="115">
        <f t="shared" si="0"/>
        <v>34842476.198140338</v>
      </c>
      <c r="AB29" s="115">
        <f t="shared" si="0"/>
        <v>37161591.327456154</v>
      </c>
      <c r="AC29" s="115">
        <f t="shared" si="0"/>
        <v>39633790.200851329</v>
      </c>
      <c r="AD29" s="115">
        <f t="shared" si="0"/>
        <v>42295066.557344548</v>
      </c>
      <c r="AE29" s="115">
        <f t="shared" si="0"/>
        <v>45139179.397801019</v>
      </c>
      <c r="AF29" s="115">
        <f t="shared" si="0"/>
        <v>48178690.071569383</v>
      </c>
      <c r="AG29" s="115">
        <f t="shared" si="0"/>
        <v>51427059.577525422</v>
      </c>
    </row>
    <row r="30" spans="3:33" x14ac:dyDescent="0.35">
      <c r="H30" s="84">
        <f>(M29/H29)^(1/5)-1</f>
        <v>3.7801233120670741E-2</v>
      </c>
      <c r="L30" s="115"/>
      <c r="M30" s="84">
        <f>M29/L29-1</f>
        <v>-5.8310532202934251E-2</v>
      </c>
      <c r="N30" s="84">
        <f>N29/M29-1</f>
        <v>9.0502779077210826E-2</v>
      </c>
      <c r="O30" s="84">
        <f t="shared" ref="O30:AG30" si="1">O29/N29-1</f>
        <v>6.8306266825692852E-2</v>
      </c>
      <c r="P30" s="84">
        <f t="shared" si="1"/>
        <v>5.8898913645697437E-2</v>
      </c>
      <c r="Q30" s="84">
        <f t="shared" si="1"/>
        <v>7.0008089692915831E-2</v>
      </c>
      <c r="R30" s="84">
        <f t="shared" si="1"/>
        <v>6.9925649198860018E-2</v>
      </c>
      <c r="S30" s="84">
        <f t="shared" si="1"/>
        <v>6.896875580393802E-2</v>
      </c>
      <c r="T30" s="84">
        <f t="shared" si="1"/>
        <v>6.8274866105632492E-2</v>
      </c>
      <c r="U30" s="84">
        <f t="shared" si="1"/>
        <v>6.8219695883660281E-2</v>
      </c>
      <c r="V30" s="84">
        <f t="shared" si="1"/>
        <v>6.8163122564858902E-2</v>
      </c>
      <c r="W30" s="84">
        <f t="shared" si="1"/>
        <v>6.8107366709057482E-2</v>
      </c>
      <c r="X30" s="84">
        <f t="shared" si="1"/>
        <v>6.7271752181388367E-2</v>
      </c>
      <c r="Y30" s="84">
        <f t="shared" si="1"/>
        <v>6.6666900085635694E-2</v>
      </c>
      <c r="Z30" s="84">
        <f t="shared" si="1"/>
        <v>6.6635592539444399E-2</v>
      </c>
      <c r="AA30" s="84">
        <f t="shared" si="1"/>
        <v>6.6591900437835472E-2</v>
      </c>
      <c r="AB30" s="84">
        <f t="shared" si="1"/>
        <v>6.6559997519338054E-2</v>
      </c>
      <c r="AC30" s="84">
        <f t="shared" si="1"/>
        <v>6.6525646106242897E-2</v>
      </c>
      <c r="AD30" s="84">
        <f t="shared" si="1"/>
        <v>6.7146652969769516E-2</v>
      </c>
      <c r="AE30" s="84">
        <f t="shared" si="1"/>
        <v>6.7244552898394483E-2</v>
      </c>
      <c r="AF30" s="84">
        <f t="shared" si="1"/>
        <v>6.7336418479872373E-2</v>
      </c>
      <c r="AG30" s="84">
        <f t="shared" si="1"/>
        <v>6.7423367076410612E-2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7 3 3 3 f e - 9 d a 6 - 4 0 b 2 - 8 6 e 3 - 3 0 4 e 9 9 8 6 6 d 6 4 "   x m l n s = " h t t p : / / s c h e m a s . m i c r o s o f t . c o m / D a t a M a s h u p " > A A A A A D E F A A B Q S w M E F A A C A A g A 1 2 L x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D X Y v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2 L x W H I P Z V 0 p A g A A l w Y A A B M A H A B G b 3 J t d W x h c y 9 T Z W N 0 a W 9 u M S 5 t I K I Y A C i g F A A A A A A A A A A A A A A A A A A A A A A A A A A A A K 1 U X Y u b Q B R 9 D / g f h u m L g s g m 2 W 5 b l i 0 E s w 1 p u 8 k 2 p p Q S 8 m D 0 b p T V m T C O 2 y z i f + + M G p 2 Y K a V Q X x z O d c 4 5 9 8 O b Q c B j S p B X v 4 e 3 x s A Y Z J H P I E Q z b / q Y o T u U A B 8 g 8 X g 0 Z w E I 4 P 4 Y Q O K 4 O W N A + A / K n n e U P p t W s V n 4 K d z h 6 h 7 e l h u X E i 6 + 2 N r V 9 T f Y j X y y F 8 T r 1 w N g w b P 2 d w k 4 a + a T 7 I m y 1 K V J n h I Z z M x a y y 4 K 7 H G f A 7 Y R F z j i c O S l j Q o 8 u h p d n U C S p z t g J 3 i o h 0 d 6 e K y H r / X w W z 1 8 o 4 f f 6 e H 3 e v i D F h 7 r s x z 3 s y y t U 5 E n Y S h K 7 O Y Z p 2 l X Z I H W 5 T V 7 b b A R f q A h J D O g e + Y f o l e B g B 9 E C M 8 X 0 / k E t 7 z f y S F + o V x y V 0 R Z R 9 6 E l j w C 1 g T N n h F p + 0 K n 6 a 3 I C f 8 E n 0 l k N n 3 s J F W j w 7 8 M j M 6 g H J + G e E 7 4 z b U j P 5 W l M h q B T 3 H C Q Y 7 6 i v 5 S 8 v E g E b + D x M y + i a Y 4 5 k b y b t F H J E f L 6 h g 9 y v g l n w D N v p p i b s l C Y M 4 k C 4 C E M d m r D h + A S f F v O b A Y F M o F Z E L n M 4 1 l Q 1 V R W e i 2 r N V h B X v x Z 5 / h W A m I G 5 L m S 0 x C 5 y s 8 8 W U u T H Y G 7 o 8 H n 8 h G q l d a G 3 W 0 O r f j 1 b N 8 o V b g 5 l i q 5 0 5 x B U S s E c 2 Y 1 Y F u w L T W Z F l b K e z l u 3 b g h r X g a Z + c x U a 4 P H N A Z U f 0 H q p Q Z 6 L v 1 m 6 7 q p v 3 M z s X H p r 5 L 6 1 B T P 5 o R d 3 Q S u L 1 n j b + a V G r d V P X t f H / 9 3 X b k g 4 u L U P k q d W 6 / Q 1 Q S w E C L Q A U A A I A C A D X Y v F Y v X 1 Q N K Y A A A D 3 A A A A E g A A A A A A A A A A A A A A A A A A A A A A Q 2 9 u Z m l n L 1 B h Y 2 t h Z 2 U u e G 1 s U E s B A i 0 A F A A C A A g A 1 2 L x W A / K 6 a u k A A A A 6 Q A A A B M A A A A A A A A A A A A A A A A A 8 g A A A F t D b 2 5 0 Z W 5 0 X 1 R 5 c G V z X S 5 4 b W x Q S w E C L Q A U A A I A C A D X Y v F Y c g 9 l X S k C A A C X B g A A E w A A A A A A A A A A A A A A A A D j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F Q A A A A A A A P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U 0 R Q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R d W V y e U l E I i B W Y W x 1 Z T 0 i c 2 E w Z m I 2 Y 2 V l L T Y 0 N T c t N D A x Z S 1 i Y m M 4 L T I y N G M 2 N T Y 3 M j U 3 M S I g L z 4 8 R W 5 0 c n k g V H l w Z T 0 i Q n V m Z m V y T m V 4 d F J l Z n J l c 2 g i I F Z h b H V l P S J s M S I g L z 4 8 R W 5 0 c n k g V H l w Z T 0 i R m l s b F R h c m d l d C I g V m F s d W U 9 I n N H U 0 R Q c 1 8 y I i A v P j x F b n R y e S B U e X B l P S J G a W x s T G F z d F V w Z G F 0 Z W Q i I F Z h b H V l P S J k M j A y N C 0 w N y 0 x N 1 Q w N j o 1 M j o 0 N i 4 0 M j A 3 M z U 5 W i I g L z 4 8 R W 5 0 c n k g V H l w Z T 0 i R m l s b E N v b H V t b l R 5 c G V z I i B W Y W x 1 Z T 0 i c 0 F 3 Q U d C Z 0 E 9 I i A v P j x F b n R y e S B U e X B l P S J G a W x s R X J y b 3 J D b 3 V u d C I g V m F s d W U 9 I m w w I i A v P j x F b n R y e S B U e X B l P S J G a W x s Q 2 9 s d W 1 u T m F t Z X M i I F Z h b H V l P S J z W y Z x d W 9 0 O 1 l l Y X I m c X V v d D s s J n F 1 b 3 Q 7 T W 9 k Z W x H Z W 9 n c m F w a H k m c X V v d D s s J n F 1 b 3 Q 7 U 3 V i R 2 V v Z 3 J h c G h 5 M S Z x d W 9 0 O y w m c X V v d D t T d W J H Z W 9 n c m F w a H k y J n F 1 b 3 Q 7 L C Z x d W 9 0 O 0 d E U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3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U 3 R h d G V S Z W d p b 2 4 v Q 2 h h b m d l Z C B U e X B l L n t T d G F 0 Z S w w f S Z x d W 9 0 O y w m c X V v d D t L Z X l D b 2 x 1 b W 5 D b 3 V u d C Z x d W 9 0 O z o x f V 0 s J n F 1 b 3 Q 7 Y 2 9 s d W 1 u S W R l b n R p d G l l c y Z x d W 9 0 O z p b J n F 1 b 3 Q 7 U 2 V j d G l v b j E v R 1 N E U H M v Q 2 h h b m d l Z C B U e X B l M S 5 7 W W V h c i w y f S Z x d W 9 0 O y w m c X V v d D t T Z W N 0 a W 9 u M S 9 H U 0 R Q c y 9 V b n B p d m 9 0 Z W Q g Q 2 9 s d W 1 u c y 5 7 T W 9 k Z W x H Z W 9 n c m F w a H k s M X 0 m c X V v d D s s J n F 1 b 3 Q 7 U 2 V j d G l v b j E v U 3 R h d G V S Z W d p b 2 4 v Q 2 h h b m d l Z C B U e X B l L n t S Z W d p b 2 4 s M X 0 m c X V v d D s s J n F 1 b 3 Q 7 U 2 V j d G l v b j E v R 1 N E U H M v V W 5 w a X Z v d G V k I E N v b H V t b n M u e 1 N 0 Y X R l L D B 9 J n F 1 b 3 Q 7 L C Z x d W 9 0 O 1 N l Y 3 R p b 2 4 x L 0 d T R F B z L 1 V u c G l 2 b 3 R l Z C B D b 2 x 1 b W 5 z L n t H R F A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1 N E U H M v Q 2 h h b m d l Z C B U e X B l M S 5 7 W W V h c i w y f S Z x d W 9 0 O y w m c X V v d D t T Z W N 0 a W 9 u M S 9 H U 0 R Q c y 9 V b n B p d m 9 0 Z W Q g Q 2 9 s d W 1 u c y 5 7 T W 9 k Z W x H Z W 9 n c m F w a H k s M X 0 m c X V v d D s s J n F 1 b 3 Q 7 U 2 V j d G l v b j E v U 3 R h d G V S Z W d p b 2 4 v Q 2 h h b m d l Z C B U e X B l L n t S Z W d p b 2 4 s M X 0 m c X V v d D s s J n F 1 b 3 Q 7 U 2 V j d G l v b j E v R 1 N E U H M v V W 5 w a X Z v d G V k I E N v b H V t b n M u e 1 N 0 Y X R l L D B 9 J n F 1 b 3 Q 7 L C Z x d W 9 0 O 1 N l Y 3 R p b 2 4 x L 0 d T R F B z L 1 V u c G l 2 b 3 R l Z C B D b 2 x 1 b W 5 z L n t H R F A s M 3 0 m c X V v d D t d L C Z x d W 9 0 O 1 J l b G F 0 a W 9 u c 2 h p c E l u Z m 8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U 3 R h d G V S Z W d p b 2 4 v Q 2 h h b m d l Z C B U e X B l L n t T d G F 0 Z S w w f S Z x d W 9 0 O y w m c X V v d D t L Z X l D b 2 x 1 b W 5 D b 3 V u d C Z x d W 9 0 O z o x f V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1 N E U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N E U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0 R Q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T R F B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0 R Q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0 R Q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0 R Q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S Z W d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D V U M D c 6 M T Y 6 N T Y u O D Q z N z M 1 O V o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N 0 Y X R l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U m V n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N E U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T R F B z L 0 V 4 c G F u Z G V k J T I w U 3 R h d G V S Z W d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0 R Q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T R F B z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j W g v Y 3 j 5 U + 0 X b 3 2 9 k d s u g A A A A A C A A A A A A A Q Z g A A A A E A A C A A A A A 9 a 5 p Z S x 3 k L 8 d Z l w z / A T T j m d q u z T / 9 G D i Z G / o E 2 I v J 1 Q A A A A A O g A A A A A I A A C A A A A A Q G S q K Y Q M 8 g P l c 4 j V m N k 2 / b E h R O T M 8 5 f h 6 + P M 1 t o J c V F A A A A B + H z C x 1 V p Y H F 7 H x x 6 4 C l C F e O N z t P Q g K M Q W E v 8 v j e o o h a g T p 7 X L P q S 0 t j Q k N t O 7 O h f V y s 4 D 8 c i Q j L g + Y / t r k 4 9 o M + Y v q z y R 4 u e T 4 4 m k / P N 0 H k A A A A A e f M c r N W q j G c J 5 H a h I w r 9 M O b W z G p G 5 i 8 h E k C Q 0 9 p + L U p k M C R 6 x 1 P + c r r E 1 M n U b A W b b O W p R j 5 r O k a m N h w 2 W Q 9 d u < / D a t a M a s h u p > 
</file>

<file path=customXml/itemProps1.xml><?xml version="1.0" encoding="utf-8"?>
<ds:datastoreItem xmlns:ds="http://schemas.openxmlformats.org/officeDocument/2006/customXml" ds:itemID="{51341740-BBD1-4290-B080-A5F08FA6B5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FileInfo</vt:lpstr>
      <vt:lpstr>Demographics</vt:lpstr>
      <vt:lpstr>GDP_input</vt:lpstr>
      <vt:lpstr>GSDP-Ref</vt:lpstr>
      <vt:lpstr>GDP</vt:lpstr>
      <vt:lpstr>GSDP for UsagePenetration-calc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Prayas (Energy Group)</dc:creator>
  <cp:lastModifiedBy>Ashok Sreenivas</cp:lastModifiedBy>
  <dcterms:created xsi:type="dcterms:W3CDTF">2021-01-04T10:51:49Z</dcterms:created>
  <dcterms:modified xsi:type="dcterms:W3CDTF">2024-07-17T07:29:33Z</dcterms:modified>
</cp:coreProperties>
</file>