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\prayas\modelling\Rumi\V2.0\git\PIER-dev\Scenarios\D_RES\Calibration-run\Common\Source\"/>
    </mc:Choice>
  </mc:AlternateContent>
  <xr:revisionPtr revIDLastSave="0" documentId="13_ncr:1_{7B52A5C9-5AAA-414A-8C28-E49CF09A909F}" xr6:coauthVersionLast="47" xr6:coauthVersionMax="47" xr10:uidLastSave="{00000000-0000-0000-0000-000000000000}"/>
  <bookViews>
    <workbookView xWindow="-110" yWindow="-110" windowWidth="19420" windowHeight="10300" tabRatio="846" xr2:uid="{00000000-000D-0000-FFFF-FFFF00000000}"/>
  </bookViews>
  <sheets>
    <sheet name="FileInfo" sheetId="40" r:id="rId1"/>
    <sheet name="ModelPeriod" sheetId="1" r:id="rId2"/>
    <sheet name="Seasons" sheetId="2" r:id="rId3"/>
    <sheet name="DayTypes" sheetId="3" r:id="rId4"/>
    <sheet name="DaySlices" sheetId="4" r:id="rId5"/>
    <sheet name="ModelGeography" sheetId="5" r:id="rId6"/>
    <sheet name="SubGeography1" sheetId="6" r:id="rId7"/>
    <sheet name="SubGeography2" sheetId="7" r:id="rId8"/>
    <sheet name="CoalGCV" sheetId="33" r:id="rId9"/>
    <sheet name="EnergyContent-Input" sheetId="30" r:id="rId10"/>
    <sheet name="PhysicalPrimaryCarriers" sheetId="21" r:id="rId11"/>
    <sheet name="NonPhysicalPrimaryCarriers" sheetId="9" r:id="rId12"/>
    <sheet name="PhysicalDerivedCarriers" sheetId="10" r:id="rId13"/>
    <sheet name="NonPhysicalDerivedCarriers" sheetId="22" r:id="rId14"/>
    <sheet name="UnmetDemandValue" sheetId="13" r:id="rId15"/>
    <sheet name="CurrencyUnit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33" l="1"/>
  <c r="C5" i="33" l="1"/>
  <c r="F21" i="33" l="1"/>
  <c r="E9" i="33"/>
  <c r="E10" i="33"/>
  <c r="E11" i="33"/>
  <c r="E12" i="33"/>
  <c r="E13" i="33"/>
  <c r="E14" i="33"/>
  <c r="G18" i="33"/>
  <c r="H18" i="33"/>
  <c r="I18" i="33"/>
  <c r="J18" i="33"/>
  <c r="K18" i="33"/>
  <c r="L18" i="33"/>
  <c r="M18" i="33"/>
  <c r="N18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G44" i="33"/>
  <c r="H44" i="33"/>
  <c r="I44" i="33"/>
  <c r="J44" i="33"/>
  <c r="K44" i="33"/>
  <c r="L44" i="33"/>
  <c r="M44" i="33"/>
  <c r="N44" i="33"/>
  <c r="E49" i="33"/>
  <c r="X56" i="33"/>
  <c r="V90" i="33"/>
  <c r="W90" i="33" s="1"/>
  <c r="X90" i="33" s="1"/>
  <c r="V91" i="33"/>
  <c r="W91" i="33" s="1"/>
  <c r="X91" i="33" s="1"/>
  <c r="V92" i="33"/>
  <c r="W92" i="33" s="1"/>
  <c r="X92" i="33" s="1"/>
  <c r="V93" i="33"/>
  <c r="W93" i="33" s="1"/>
  <c r="X93" i="33" s="1"/>
  <c r="V94" i="33"/>
  <c r="W94" i="33" s="1"/>
  <c r="X94" i="33" s="1"/>
  <c r="V95" i="33"/>
  <c r="W95" i="33" s="1"/>
  <c r="X95" i="33" s="1"/>
  <c r="V96" i="33"/>
  <c r="W96" i="33" s="1"/>
  <c r="X96" i="33" s="1"/>
  <c r="V97" i="33"/>
  <c r="W97" i="33" s="1"/>
  <c r="X97" i="33" s="1"/>
  <c r="V98" i="33"/>
  <c r="W98" i="33" s="1"/>
  <c r="X98" i="33" s="1"/>
  <c r="V99" i="33"/>
  <c r="W99" i="33" s="1"/>
  <c r="X99" i="33" s="1"/>
  <c r="V102" i="33"/>
  <c r="W102" i="33" s="1"/>
  <c r="X102" i="33" s="1"/>
  <c r="V103" i="33"/>
  <c r="W103" i="33" s="1"/>
  <c r="X103" i="33" s="1"/>
  <c r="V104" i="33"/>
  <c r="W104" i="33" s="1"/>
  <c r="X104" i="33" s="1"/>
  <c r="V105" i="33"/>
  <c r="W105" i="33" s="1"/>
  <c r="X105" i="33" s="1"/>
  <c r="V106" i="33"/>
  <c r="W106" i="33" s="1"/>
  <c r="X106" i="33" s="1"/>
  <c r="V107" i="33"/>
  <c r="W107" i="33" s="1"/>
  <c r="X107" i="33" s="1"/>
  <c r="V108" i="33"/>
  <c r="W108" i="33" s="1"/>
  <c r="X108" i="33" s="1"/>
  <c r="V109" i="33"/>
  <c r="W109" i="33" s="1"/>
  <c r="X109" i="33" s="1"/>
  <c r="V110" i="33"/>
  <c r="W110" i="33" s="1"/>
  <c r="X110" i="33" s="1"/>
  <c r="V111" i="33"/>
  <c r="W111" i="33" s="1"/>
  <c r="X111" i="33" s="1"/>
  <c r="V112" i="33"/>
  <c r="W112" i="33" s="1"/>
  <c r="X112" i="33" s="1"/>
  <c r="V113" i="33"/>
  <c r="W113" i="33" s="1"/>
  <c r="X113" i="33" s="1"/>
  <c r="V114" i="33"/>
  <c r="W114" i="33" s="1"/>
  <c r="X114" i="33" s="1"/>
  <c r="V115" i="33"/>
  <c r="W115" i="33" s="1"/>
  <c r="X115" i="33" s="1"/>
  <c r="V116" i="33"/>
  <c r="W116" i="33" s="1"/>
  <c r="X116" i="33" s="1"/>
  <c r="V117" i="33"/>
  <c r="W117" i="33" s="1"/>
  <c r="X117" i="33" s="1"/>
  <c r="V118" i="33"/>
  <c r="W118" i="33" s="1"/>
  <c r="X118" i="33" s="1"/>
  <c r="V119" i="33"/>
  <c r="W119" i="33" s="1"/>
  <c r="X119" i="33" s="1"/>
  <c r="V120" i="33"/>
  <c r="W120" i="33" s="1"/>
  <c r="X120" i="33" s="1"/>
  <c r="V122" i="33"/>
  <c r="W122" i="33" s="1"/>
  <c r="X122" i="33" s="1"/>
  <c r="C4" i="33" l="1"/>
  <c r="E16" i="33"/>
  <c r="D5" i="33"/>
  <c r="F41" i="33"/>
  <c r="Y117" i="33" s="1"/>
  <c r="F33" i="33"/>
  <c r="Y109" i="33" s="1"/>
  <c r="F14" i="33"/>
  <c r="Y95" i="33" s="1"/>
  <c r="F40" i="33"/>
  <c r="Y116" i="33" s="1"/>
  <c r="F32" i="33"/>
  <c r="Y108" i="33" s="1"/>
  <c r="F13" i="33"/>
  <c r="Y94" i="33" s="1"/>
  <c r="F42" i="33"/>
  <c r="Y118" i="33" s="1"/>
  <c r="F16" i="33"/>
  <c r="Y97" i="33" s="1"/>
  <c r="F38" i="33"/>
  <c r="Y114" i="33" s="1"/>
  <c r="F30" i="33"/>
  <c r="Y106" i="33" s="1"/>
  <c r="F11" i="33"/>
  <c r="Y92" i="33" s="1"/>
  <c r="F34" i="33"/>
  <c r="Y110" i="33" s="1"/>
  <c r="F39" i="33"/>
  <c r="Y115" i="33" s="1"/>
  <c r="F31" i="33"/>
  <c r="Y107" i="33" s="1"/>
  <c r="F12" i="33"/>
  <c r="Y93" i="33" s="1"/>
  <c r="F37" i="33"/>
  <c r="Y113" i="33" s="1"/>
  <c r="F29" i="33"/>
  <c r="Y105" i="33" s="1"/>
  <c r="F10" i="33"/>
  <c r="Y91" i="33" s="1"/>
  <c r="F49" i="33"/>
  <c r="F36" i="33"/>
  <c r="Y112" i="33" s="1"/>
  <c r="F28" i="33"/>
  <c r="Y104" i="33" s="1"/>
  <c r="F9" i="33"/>
  <c r="Y90" i="33" s="1"/>
  <c r="F35" i="33"/>
  <c r="Y111" i="33" s="1"/>
  <c r="F27" i="33"/>
  <c r="Y103" i="33" s="1"/>
  <c r="F43" i="33"/>
  <c r="Y119" i="33" s="1"/>
  <c r="E15" i="33"/>
  <c r="F15" i="33" s="1"/>
  <c r="Y96" i="33" s="1"/>
  <c r="D4" i="33"/>
  <c r="F26" i="33"/>
  <c r="E17" i="33"/>
  <c r="F17" i="33" s="1"/>
  <c r="Y98" i="33" s="1"/>
  <c r="C5" i="30" l="1"/>
  <c r="K20" i="33"/>
  <c r="I20" i="33"/>
  <c r="C6" i="30"/>
  <c r="H20" i="33"/>
  <c r="G20" i="33"/>
  <c r="M20" i="33"/>
  <c r="N20" i="33"/>
  <c r="J20" i="33"/>
  <c r="L20" i="33"/>
  <c r="J19" i="33"/>
  <c r="G19" i="33"/>
  <c r="N19" i="33"/>
  <c r="I45" i="33"/>
  <c r="J45" i="33"/>
  <c r="K45" i="33"/>
  <c r="L45" i="33"/>
  <c r="H45" i="33"/>
  <c r="M45" i="33"/>
  <c r="N45" i="33"/>
  <c r="G45" i="33"/>
  <c r="Y102" i="33"/>
  <c r="I19" i="33"/>
  <c r="I51" i="33" s="1"/>
  <c r="W100" i="33"/>
  <c r="U100" i="33"/>
  <c r="V100" i="33"/>
  <c r="M19" i="33"/>
  <c r="M51" i="33" s="1"/>
  <c r="K19" i="33"/>
  <c r="H19" i="33"/>
  <c r="L19" i="33"/>
  <c r="L51" i="33" s="1"/>
  <c r="B10" i="30"/>
  <c r="B7" i="30"/>
  <c r="B12" i="30"/>
  <c r="B13" i="30"/>
  <c r="B14" i="30"/>
  <c r="B15" i="30"/>
  <c r="B11" i="30"/>
  <c r="B8" i="30"/>
  <c r="K51" i="33" l="1"/>
  <c r="J51" i="33"/>
  <c r="H51" i="33"/>
  <c r="D2" i="33"/>
  <c r="N51" i="33"/>
  <c r="G51" i="33"/>
  <c r="C2" i="33"/>
  <c r="I50" i="33"/>
  <c r="N50" i="33"/>
  <c r="V121" i="33"/>
  <c r="U121" i="33"/>
  <c r="W121" i="33"/>
  <c r="M50" i="33"/>
  <c r="J50" i="33"/>
  <c r="H50" i="33"/>
  <c r="G50" i="33"/>
  <c r="L50" i="33"/>
  <c r="K50" i="33"/>
  <c r="D3" i="33" l="1"/>
  <c r="B5" i="30"/>
  <c r="F2" i="10" l="1"/>
  <c r="F3" i="10"/>
  <c r="F4" i="10"/>
  <c r="F5" i="10"/>
  <c r="F6" i="10"/>
  <c r="C7" i="30"/>
  <c r="G4" i="21" s="1"/>
  <c r="C8" i="30"/>
  <c r="G5" i="21" s="1"/>
  <c r="C9" i="30"/>
  <c r="G6" i="21" s="1"/>
  <c r="F7" i="21"/>
  <c r="G3" i="21" l="1"/>
  <c r="G2" i="21"/>
  <c r="C10" i="30"/>
  <c r="G7" i="21" s="1"/>
  <c r="F6" i="21"/>
  <c r="F5" i="21"/>
  <c r="F4" i="21"/>
  <c r="F2" i="21" l="1"/>
  <c r="C3" i="33" l="1"/>
  <c r="B6" i="30"/>
  <c r="F3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3000000}" keepAlive="1" name="Query - Table1 (2)" description="Connection to the 'Table1 (2)' query in the workbook." type="5" refreshedVersion="6" background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<sst xmlns="http://schemas.openxmlformats.org/spreadsheetml/2006/main" count="653" uniqueCount="328">
  <si>
    <t>StartMonth</t>
  </si>
  <si>
    <t>Weight</t>
  </si>
  <si>
    <t>StartHour</t>
  </si>
  <si>
    <t>INDIA</t>
  </si>
  <si>
    <t>HP</t>
  </si>
  <si>
    <t>PB</t>
  </si>
  <si>
    <t>UK</t>
  </si>
  <si>
    <t>UP</t>
  </si>
  <si>
    <t>MH</t>
  </si>
  <si>
    <t>MP</t>
  </si>
  <si>
    <t>BR</t>
  </si>
  <si>
    <t>RJ</t>
  </si>
  <si>
    <t>GJ</t>
  </si>
  <si>
    <t>BalancingArea</t>
  </si>
  <si>
    <t>DomEnergyDensity</t>
  </si>
  <si>
    <t>BalancingTime</t>
  </si>
  <si>
    <t>EnergyUnit</t>
  </si>
  <si>
    <t>PhysicalUnit</t>
  </si>
  <si>
    <t>LPG</t>
  </si>
  <si>
    <t>YEAR</t>
  </si>
  <si>
    <t>MJ</t>
  </si>
  <si>
    <t>SUNLIGHT</t>
  </si>
  <si>
    <t>CRUDE</t>
  </si>
  <si>
    <t>Year</t>
  </si>
  <si>
    <t>MS</t>
  </si>
  <si>
    <t>HSD</t>
  </si>
  <si>
    <t>ATF</t>
  </si>
  <si>
    <t>NATGAS</t>
  </si>
  <si>
    <t>BIOGAS</t>
  </si>
  <si>
    <t>BIOMASS</t>
  </si>
  <si>
    <t>DL</t>
  </si>
  <si>
    <t>HR</t>
  </si>
  <si>
    <t>JK</t>
  </si>
  <si>
    <t>CG</t>
  </si>
  <si>
    <t>GA</t>
  </si>
  <si>
    <t>AP</t>
  </si>
  <si>
    <t>KA</t>
  </si>
  <si>
    <t>KL</t>
  </si>
  <si>
    <t>TN</t>
  </si>
  <si>
    <t>TS</t>
  </si>
  <si>
    <t>JH</t>
  </si>
  <si>
    <t>OD</t>
  </si>
  <si>
    <t>WB</t>
  </si>
  <si>
    <t>AS</t>
  </si>
  <si>
    <t>NE</t>
  </si>
  <si>
    <t>ER</t>
  </si>
  <si>
    <t>WR</t>
  </si>
  <si>
    <t>NR</t>
  </si>
  <si>
    <t>SR</t>
  </si>
  <si>
    <t>NER</t>
  </si>
  <si>
    <t>COKING_COAL</t>
  </si>
  <si>
    <t>WIND</t>
  </si>
  <si>
    <t>ATOMIC</t>
  </si>
  <si>
    <t>EnergyDensity</t>
  </si>
  <si>
    <t>MODELGEOGRAPHY</t>
  </si>
  <si>
    <t>UnmetDemandValue</t>
  </si>
  <si>
    <t>EnergyCarrier</t>
  </si>
  <si>
    <t>DaySlice</t>
  </si>
  <si>
    <t>DayType</t>
  </si>
  <si>
    <t>Season</t>
  </si>
  <si>
    <t>StartYear</t>
  </si>
  <si>
    <t>ELECTRICITY</t>
  </si>
  <si>
    <t>HYDEL</t>
  </si>
  <si>
    <t>StartDate</t>
  </si>
  <si>
    <t>EndYear</t>
  </si>
  <si>
    <t>ImpEnergyDensity</t>
  </si>
  <si>
    <t>PP_OTHER</t>
  </si>
  <si>
    <t>STEAM_COAL</t>
  </si>
  <si>
    <t>2019-20</t>
  </si>
  <si>
    <t>2018-19</t>
  </si>
  <si>
    <t>2017-18</t>
  </si>
  <si>
    <t>2016-17</t>
  </si>
  <si>
    <t>2015-16</t>
  </si>
  <si>
    <t>2014-15</t>
  </si>
  <si>
    <t>2013-14</t>
  </si>
  <si>
    <t>2012-13</t>
  </si>
  <si>
    <t>Unit</t>
  </si>
  <si>
    <t>OTH_PP</t>
  </si>
  <si>
    <t>Remarks</t>
  </si>
  <si>
    <t>Source</t>
  </si>
  <si>
    <t>Fuel</t>
  </si>
  <si>
    <t>1 Kcal =</t>
  </si>
  <si>
    <t>Table XIX of appendix converted to MJ/kg @0.0042 MJ/kcal</t>
  </si>
  <si>
    <t>Petroleum Statistics 2019-20</t>
  </si>
  <si>
    <t>Household Cooking Fuel Choice and Adoption of Improved Cookstoves in Developing Countries, A review' by Malla and Timilsina,published by the World Bank in 2014</t>
  </si>
  <si>
    <t>kCal/m3</t>
  </si>
  <si>
    <t>Net calorific value of natural gas (table XXII of appendix)</t>
  </si>
  <si>
    <t>toe/tonne</t>
  </si>
  <si>
    <t>Using conversion factor with respect to toe for Others (Table XVIII in appendix) and expressed in MJ @41868 MJ/toe</t>
  </si>
  <si>
    <t>Using conversion factor with respect to toe for LPG (Table XVIII in appendix) and expressed in MJ @41868 MJ/toe</t>
  </si>
  <si>
    <t>Using conversion factor with respect to toe for jet fuel (Table XVIII in appendix) and expressed in MJ @41868 MJ/toe</t>
  </si>
  <si>
    <t>Using conversion factor with respect to toe for diesel / gas (Table XVIII in appendix) and expressed in MJ @41868 MJ/toe</t>
  </si>
  <si>
    <t>Using conversion factor with respect to toe for motor gasoline (Table XVIII in appendix) and expressed in MJ @41868 MJ/toe</t>
  </si>
  <si>
    <t>In other units</t>
  </si>
  <si>
    <t>EnergyContent - Imported</t>
  </si>
  <si>
    <t>EnergyContent - Domestic</t>
  </si>
  <si>
    <t>Domestic: Weighted avg of coking and non-coking coal GCVs weighted as per production
Imported: Estimated Indonesian steam coal calorific value</t>
  </si>
  <si>
    <t>Industry</t>
  </si>
  <si>
    <t>MT</t>
  </si>
  <si>
    <t>PJ</t>
  </si>
  <si>
    <t>PJ/MT or MJ/kg</t>
  </si>
  <si>
    <t>BCM</t>
  </si>
  <si>
    <t>PJ/BCM</t>
  </si>
  <si>
    <t>1 toe =</t>
  </si>
  <si>
    <t>CEFTI: 15.56 MJ/kg
As per 'Household Cooking Fuel Choice and Adoption of Improved Cookstoves in Developing Countries, A review' by Malla and Timilsina,published by the World Bank in 2014, 16 MJ/kg</t>
  </si>
  <si>
    <t>Million Rupees</t>
  </si>
  <si>
    <t>GWh</t>
  </si>
  <si>
    <t>All India</t>
  </si>
  <si>
    <t>Total Non-Coking</t>
  </si>
  <si>
    <t>Ungraded</t>
  </si>
  <si>
    <t>G17</t>
  </si>
  <si>
    <t>G16</t>
  </si>
  <si>
    <t>G15</t>
  </si>
  <si>
    <t>G14</t>
  </si>
  <si>
    <t>G13</t>
  </si>
  <si>
    <t>G12</t>
  </si>
  <si>
    <t>G11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</si>
  <si>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</si>
  <si>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</si>
  <si>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</si>
  <si>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</si>
  <si>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</si>
  <si>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</si>
  <si>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</si>
  <si>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</si>
  <si>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</si>
  <si>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</si>
  <si>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Industry Share (%)</t>
  </si>
  <si>
    <t>Power</t>
  </si>
  <si>
    <t>Total Offtake</t>
  </si>
  <si>
    <t>Colliery Own - consumption</t>
  </si>
  <si>
    <t>Total Despatches</t>
  </si>
  <si>
    <t>Other</t>
  </si>
  <si>
    <t>Bricks</t>
  </si>
  <si>
    <t>Textiles &amp; Rayons</t>
  </si>
  <si>
    <t>Pulp &amp; Paper</t>
  </si>
  <si>
    <t>Chemical</t>
  </si>
  <si>
    <t>Other basic-Metal (Aluminium etc)</t>
  </si>
  <si>
    <t>Sponge Iron</t>
  </si>
  <si>
    <t>Fertilisers</t>
  </si>
  <si>
    <t>Cement</t>
  </si>
  <si>
    <t>Steel (Boilers)</t>
  </si>
  <si>
    <t>Non-coking Washery</t>
  </si>
  <si>
    <t>Metallurgical use- Cokeries</t>
  </si>
  <si>
    <t>Metallurgical use - Coking Washeries</t>
  </si>
  <si>
    <t>Metallurgical use- Direct Feed</t>
  </si>
  <si>
    <t>Power (Captive)</t>
  </si>
  <si>
    <t>Power (Utility)</t>
  </si>
  <si>
    <t>Non-Coking Grade</t>
  </si>
  <si>
    <t>Total Coking</t>
  </si>
  <si>
    <t>Wash-VI</t>
  </si>
  <si>
    <t>Wash-V</t>
  </si>
  <si>
    <t>SC</t>
  </si>
  <si>
    <t>Wash-IV</t>
  </si>
  <si>
    <t>Wash-III</t>
  </si>
  <si>
    <t>Wash-II</t>
  </si>
  <si>
    <t>Wash-I</t>
  </si>
  <si>
    <t>Steel-II</t>
  </si>
  <si>
    <t>Steel-I</t>
  </si>
  <si>
    <t>Coking Grade</t>
  </si>
  <si>
    <t>Coal Directory 2019-20 Table 4.21 Grade-wise Off-take of Raw Coal to Different Priority Sectors (including Washeries) During 2019-20</t>
  </si>
  <si>
    <t>3- Calculation done as per B.K Mazumdar Formula</t>
  </si>
  <si>
    <t xml:space="preserve">2- The GC values are calculates taking moisture as 2%, on equilibrated basis </t>
  </si>
  <si>
    <t xml:space="preserve">Note: 1 - For Lignite the Ash value is taken as 30% and moisture as 2% </t>
  </si>
  <si>
    <t xml:space="preserve">&gt;28-35 </t>
  </si>
  <si>
    <t xml:space="preserve">W4 </t>
  </si>
  <si>
    <t>&gt;24-28</t>
  </si>
  <si>
    <t>W3</t>
  </si>
  <si>
    <t>21-24</t>
  </si>
  <si>
    <t>W2</t>
  </si>
  <si>
    <t>&gt;18-21</t>
  </si>
  <si>
    <t>W1</t>
  </si>
  <si>
    <t>15-18</t>
  </si>
  <si>
    <t>S2</t>
  </si>
  <si>
    <t>&lt;15</t>
  </si>
  <si>
    <t>S1</t>
  </si>
  <si>
    <t xml:space="preserve">Coking Coal </t>
  </si>
  <si>
    <t xml:space="preserve">12-35% Moisture 20% </t>
  </si>
  <si>
    <t xml:space="preserve">lignite </t>
  </si>
  <si>
    <t xml:space="preserve">GCV Kcal/kg </t>
  </si>
  <si>
    <t xml:space="preserve">Ash% </t>
  </si>
  <si>
    <t xml:space="preserve">Coal Type </t>
  </si>
  <si>
    <t>As per the WA Message of DDG MoC, the tenative average GCV and coking coal from S1-W4 is given below</t>
  </si>
  <si>
    <t>Source for Coking coal and lignite Avg GCVs</t>
  </si>
  <si>
    <t>Others</t>
  </si>
  <si>
    <t>Vietnam Soc Rep</t>
  </si>
  <si>
    <t>China P Rp</t>
  </si>
  <si>
    <t>Chile</t>
  </si>
  <si>
    <t>Total</t>
  </si>
  <si>
    <t>Colombia</t>
  </si>
  <si>
    <t>New Zealand</t>
  </si>
  <si>
    <t>Russia</t>
  </si>
  <si>
    <t>Canada</t>
  </si>
  <si>
    <t>Mozambique</t>
  </si>
  <si>
    <t>Indonesia</t>
  </si>
  <si>
    <t>U S A</t>
  </si>
  <si>
    <t>Australia</t>
  </si>
  <si>
    <t>South Africa</t>
  </si>
  <si>
    <t>Non-Coking</t>
  </si>
  <si>
    <t xml:space="preserve">(--Australian thermal export coal benchmark – 6,000kcal, 12-14% ash content
--Australian thermal export coal secondary benchmark – 5,500kcal, 20% ash content
(referred to as the API5 index)  source- https://ieefa.org/wp-content/uploads/2015/10/IEEFA-Australian-coal-briefing-note.pdf)
( Newcastle premium energy content is 6,000 kcal/kg; Newcastle
lower-grade energy content is 5,500 kcal/kg source: https://www.rba.gov.au/publications/bulletin/2019/sep/pdf/the-changing-global-market-for-australian-coal.pdf ) </t>
  </si>
  <si>
    <t>Taking Melawan coal's calorific value (5400 kcal/kg). 
Source: https://in.reuters.com/article/coal-indonesia-price/table-indonesias-coal-price-reference-for-august-idINJAK20043</t>
  </si>
  <si>
    <t>Coking</t>
  </si>
  <si>
    <t>GCV (kCal/kg)</t>
  </si>
  <si>
    <t>Share</t>
  </si>
  <si>
    <t>Quantity [MT]</t>
  </si>
  <si>
    <t>Country</t>
  </si>
  <si>
    <t>Value
[Rs. Million]</t>
  </si>
  <si>
    <t>Quantity
[MT]</t>
  </si>
  <si>
    <t>Type of Coal</t>
  </si>
  <si>
    <t>Statement 7.1: Import of Coal to India in 2018-
19</t>
  </si>
  <si>
    <t>Weighted Average GCV of all domestic coal and lignite - coking + non-coking + lignite</t>
  </si>
  <si>
    <t>Weighted Average GCV of non-coking + lignite</t>
  </si>
  <si>
    <t>Lignite</t>
  </si>
  <si>
    <t>Avg GCV (Kcal/Kg)</t>
  </si>
  <si>
    <t>TABLE 3.9 : SHARE OF LIGNITE PRODUCTION BY STATES (MMT)</t>
  </si>
  <si>
    <t>Weighted average calorific value of non-coking coal (MJ/kg)</t>
  </si>
  <si>
    <t>GCV between 2201 &amp; 2500</t>
  </si>
  <si>
    <t>GCV between 2501 &amp; 2800</t>
  </si>
  <si>
    <t>GCV between 2801 &amp; 3100</t>
  </si>
  <si>
    <t>GCV between 3101 &amp; 3400</t>
  </si>
  <si>
    <t>GCV between 3400 &amp; 3700</t>
  </si>
  <si>
    <t>GCV between 3700 &amp; 4000</t>
  </si>
  <si>
    <t>GCV between 4001 &amp; 4300</t>
  </si>
  <si>
    <t>GCV between 4301 &amp; 4600</t>
  </si>
  <si>
    <t>GCV between 4601 &amp; 4900</t>
  </si>
  <si>
    <t>GCV between 4901 &amp; 5200</t>
  </si>
  <si>
    <t>GCV between 5201 &amp;5500</t>
  </si>
  <si>
    <t>GCV between 5501 &amp; 5800</t>
  </si>
  <si>
    <t>GCV between 5801 &amp; 6100</t>
  </si>
  <si>
    <t>GCV between 6101 &amp; 6400</t>
  </si>
  <si>
    <t>GCV between 6401 &amp; 6700</t>
  </si>
  <si>
    <t>GCV between 6701 &amp; 7000</t>
  </si>
  <si>
    <t>GCV exceeding 7000</t>
  </si>
  <si>
    <t>Mid point Avg GCV (Kcal/Kg)</t>
  </si>
  <si>
    <t>Max</t>
  </si>
  <si>
    <t>Min</t>
  </si>
  <si>
    <t>GCV Range (Kcal/Kg)</t>
  </si>
  <si>
    <t>Grades</t>
  </si>
  <si>
    <t>TABLE 3.17: GRADEWISE PRODUCTION OF COKING COAL AND NON COKING COAL IN INDIA (MMT)</t>
  </si>
  <si>
    <t>mgfeed</t>
  </si>
  <si>
    <t>Weighted average calorific value (MJ/kg) of grades for which GCV is available</t>
  </si>
  <si>
    <t>Weighted average calorific value of coking coal (MJ/kg)</t>
  </si>
  <si>
    <t xml:space="preserve">Total </t>
  </si>
  <si>
    <t>Grade of Coking coal</t>
  </si>
  <si>
    <t>Assumed Indonesian coal GCV</t>
  </si>
  <si>
    <t>Imported Steam Coal</t>
  </si>
  <si>
    <t>Average GCV of steel-grade coking coal as defined in India (Steel-I and Steel-II). This roughly matches with the specific energy (28-29 MJ/kg) of Australian coal as per http://www.railpage.org.au/articles/coal.html.</t>
  </si>
  <si>
    <t>Imported Coking Coal</t>
  </si>
  <si>
    <t>Weighted average of coking, steam coal and lignite. All domestic coal is assumed to be steam coal since majority of domestic coking coal production is washery grade.</t>
  </si>
  <si>
    <t>Domestic Steam Coal</t>
  </si>
  <si>
    <t>Not used since coking coal is assumed to be entirely from imports</t>
  </si>
  <si>
    <t>Domestic Coking Coal</t>
  </si>
  <si>
    <t>Comments</t>
  </si>
  <si>
    <t>Coal Type</t>
  </si>
  <si>
    <t>Domestic fuel calorific value based on Coal Directory of India 2019-20. Imported fuel calorific value based on literature.</t>
  </si>
  <si>
    <t>SUBGEOGRAPHY1</t>
  </si>
  <si>
    <t>Prayas (Energy Group)</t>
  </si>
  <si>
    <t>Release date:</t>
  </si>
  <si>
    <t xml:space="preserve">Contact: </t>
  </si>
  <si>
    <t>energy.model@prayaspune.org</t>
  </si>
  <si>
    <t>PIER Git repo:</t>
  </si>
  <si>
    <t xml:space="preserve">Link to PIER Git </t>
  </si>
  <si>
    <t>Rumi Git repo:</t>
  </si>
  <si>
    <t xml:space="preserve">Link to Rumi Git </t>
  </si>
  <si>
    <t>Parameter files</t>
  </si>
  <si>
    <t xml:space="preserve">Documentation </t>
  </si>
  <si>
    <t>This workbook contains PowerQueries, please refresh them in the order they appear in 'Data-&gt;Show Queries'</t>
  </si>
  <si>
    <t xml:space="preserve">Sources </t>
  </si>
  <si>
    <t>ModelPeriod.csv</t>
  </si>
  <si>
    <t>This workbook creates Common parameters</t>
  </si>
  <si>
    <t xml:space="preserve">Indian Petroleum and Natural Gas Statistics, Ministry of Petroleum and Natural Gas, Government of India </t>
  </si>
  <si>
    <t>IMF World Economic Outlook https://www.imf.org/-/media/Files/Publications/WEO/WEO-Database/2021/WEOApr2021all.ashx</t>
  </si>
  <si>
    <t>CEFTI Model: Fuelling the Transition: Costs and Benefits of using Modern Cooking Fuels as a Health Intervention in India https://www.prayaspune.org/peg/publications/item/376-fuelling-the-transition-costs-and-benefits-of-using-modern-cooking-fuels-as-a-health-intervention-in-india.html</t>
  </si>
  <si>
    <t>GCV of Imported coal Australian coal as per http://www.railpage.org.au/articles/coal.html</t>
  </si>
  <si>
    <t>Perspectives on Indian Energy based on Rumi (PIER)</t>
  </si>
  <si>
    <t>Source workbook</t>
  </si>
  <si>
    <t>Folder</t>
  </si>
  <si>
    <t>Sl no</t>
  </si>
  <si>
    <t>common-spec-data.xlsx</t>
  </si>
  <si>
    <t xml:space="preserve">Coal Directory of India,  Coal Controller's Organisation, Ministry of Coal, Government of India </t>
  </si>
  <si>
    <t>Statement 7.3: Source Country-Wise Import of 
Coal by India during 2018-19</t>
  </si>
  <si>
    <t>Statement 7.3 Source Country-Wise Import of Coking Coal by India during 2018-19</t>
  </si>
  <si>
    <t>Statement 7.4 Source Country-Wise Import of Non-Coking Coal to India during 2018-19</t>
  </si>
  <si>
    <t>Domestic: Weighted avg of domestic coking coal produced in 2019-20
Imported: Average of Steel-I and Steel-II grade of coking coal. This roughly matches with the specific energy of Australian coal as per http://www.railpage.org.au/articles/coal.html.</t>
  </si>
  <si>
    <t>DAYSLICE</t>
  </si>
  <si>
    <t>ALLDAYS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</si>
  <si>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</si>
  <si>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</si>
  <si>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</si>
  <si>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</si>
  <si>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</si>
  <si>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</si>
  <si>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</si>
  <si>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</si>
  <si>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</si>
  <si>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</si>
  <si>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</si>
  <si>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</si>
  <si>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</si>
  <si>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</si>
  <si>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</si>
  <si>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</si>
  <si>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</si>
  <si>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</si>
  <si>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</si>
  <si>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</si>
  <si>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</si>
  <si>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</si>
  <si>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</si>
  <si>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</si>
  <si>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SK</t>
  </si>
  <si>
    <t>S01Apr</t>
  </si>
  <si>
    <t>S02May</t>
  </si>
  <si>
    <t>S03Jun</t>
  </si>
  <si>
    <t>S05Aug</t>
  </si>
  <si>
    <t>S06Sep</t>
  </si>
  <si>
    <t>S07Oct</t>
  </si>
  <si>
    <t>S08Nov</t>
  </si>
  <si>
    <t>S09Dec</t>
  </si>
  <si>
    <t>S10Jan</t>
  </si>
  <si>
    <t>S11Feb</t>
  </si>
  <si>
    <t>S12Mar</t>
  </si>
  <si>
    <t>S04Jul</t>
  </si>
  <si>
    <t>Q2 2024</t>
  </si>
  <si>
    <t>Info on Rumi/PIER:</t>
  </si>
  <si>
    <t>Link to Rumi/PIER web page</t>
  </si>
  <si>
    <t xml:space="preserve">The only change is to the model period (beginning from 2022) </t>
  </si>
  <si>
    <t>&lt;scenario&gt;/Common/Parameters/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</si>
</sst>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_(* #,##0.0_);_(* \(#,##0.0\);_(* &quot;-&quot;??_);_(@_)"/>
    <numFmt numFmtId="168" formatCode="0.000E+00"/>
    <numFmt numFmtId="169" formatCode="_ * #,##0_ ;_ * \-#,##0_ ;_ * &quot;-&quot;??_ ;_ @_ "/>
    <numFmt numFmtId="170" formatCode="0.000"/>
    <numFmt numFmtId="171" formatCode="mmmm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indexed="64"/>
      <name val="Calibri"/>
      <family val="2"/>
      <scheme val="minor"/>
    </font>
    <font>
      <sz val="10"/>
      <color rgb="FF000000"/>
      <name val="Arial"/>
      <family val="2"/>
    </font>
    <font>
      <b/>
      <sz val="15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0" fontId="1" fillId="0" borderId="0"/>
  </cellStyleXfs>
  <cellXfs count="131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quotePrefix="1" applyFont="1"/>
    <xf numFmtId="0" fontId="5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vertical="center"/>
    </xf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quotePrefix="1" applyBorder="1" applyAlignment="1">
      <alignment wrapText="1"/>
    </xf>
    <xf numFmtId="0" fontId="0" fillId="0" borderId="1" xfId="0" applyFill="1" applyBorder="1"/>
    <xf numFmtId="0" fontId="0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67" fontId="0" fillId="0" borderId="1" xfId="0" applyNumberFormat="1" applyFill="1" applyBorder="1"/>
    <xf numFmtId="168" fontId="0" fillId="0" borderId="0" xfId="4" applyNumberFormat="1" applyFont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/>
    </xf>
    <xf numFmtId="9" fontId="0" fillId="0" borderId="5" xfId="5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Alignment="1">
      <alignment vertical="center"/>
    </xf>
    <xf numFmtId="9" fontId="0" fillId="0" borderId="0" xfId="5" applyFont="1" applyAlignment="1">
      <alignment vertical="center"/>
    </xf>
    <xf numFmtId="170" fontId="0" fillId="3" borderId="0" xfId="0" applyNumberFormat="1" applyFill="1" applyAlignment="1">
      <alignment vertical="center"/>
    </xf>
    <xf numFmtId="0" fontId="0" fillId="0" borderId="3" xfId="0" applyBorder="1" applyAlignment="1">
      <alignment vertical="center"/>
    </xf>
    <xf numFmtId="9" fontId="0" fillId="0" borderId="0" xfId="5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13" fillId="0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9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wrapText="1"/>
    </xf>
    <xf numFmtId="9" fontId="0" fillId="0" borderId="1" xfId="0" applyNumberFormat="1" applyBorder="1"/>
    <xf numFmtId="9" fontId="0" fillId="0" borderId="0" xfId="0" applyNumberFormat="1" applyBorder="1"/>
    <xf numFmtId="10" fontId="0" fillId="0" borderId="1" xfId="0" applyNumberFormat="1" applyBorder="1"/>
    <xf numFmtId="10" fontId="0" fillId="0" borderId="0" xfId="0" applyNumberFormat="1" applyBorder="1"/>
    <xf numFmtId="0" fontId="6" fillId="0" borderId="0" xfId="0" applyFont="1" applyFill="1"/>
    <xf numFmtId="0" fontId="6" fillId="3" borderId="0" xfId="0" applyFont="1" applyFill="1"/>
    <xf numFmtId="0" fontId="6" fillId="0" borderId="0" xfId="0" applyFont="1" applyFill="1" applyBorder="1" applyAlignment="1">
      <alignment wrapText="1"/>
    </xf>
    <xf numFmtId="0" fontId="6" fillId="3" borderId="0" xfId="0" applyFont="1" applyFill="1" applyBorder="1" applyAlignment="1">
      <alignment wrapText="1"/>
    </xf>
    <xf numFmtId="0" fontId="2" fillId="0" borderId="1" xfId="0" applyFont="1" applyBorder="1" applyAlignment="1"/>
    <xf numFmtId="0" fontId="2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166" fontId="0" fillId="3" borderId="0" xfId="0" applyNumberFormat="1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0" fillId="3" borderId="0" xfId="0" applyFill="1" applyBorder="1" applyAlignment="1">
      <alignment vertical="center"/>
    </xf>
    <xf numFmtId="166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167" fontId="0" fillId="0" borderId="1" xfId="9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" fontId="0" fillId="0" borderId="0" xfId="0" applyNumberForma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64" fontId="0" fillId="0" borderId="0" xfId="0" applyNumberFormat="1" applyFill="1" applyBorder="1" applyAlignment="1">
      <alignment vertical="center" wrapText="1"/>
    </xf>
    <xf numFmtId="167" fontId="0" fillId="0" borderId="0" xfId="9" applyNumberFormat="1" applyFont="1" applyFill="1" applyBorder="1" applyAlignment="1">
      <alignment vertical="center" wrapText="1"/>
    </xf>
    <xf numFmtId="164" fontId="0" fillId="3" borderId="1" xfId="9" applyNumberFormat="1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167" fontId="2" fillId="0" borderId="0" xfId="9" applyNumberFormat="1" applyFont="1" applyFill="1" applyBorder="1" applyAlignment="1">
      <alignment vertical="center" wrapText="1"/>
    </xf>
    <xf numFmtId="167" fontId="2" fillId="0" borderId="1" xfId="9" applyNumberFormat="1" applyFont="1" applyBorder="1" applyAlignment="1">
      <alignment vertical="center" wrapText="1"/>
    </xf>
    <xf numFmtId="164" fontId="2" fillId="0" borderId="1" xfId="9" applyFont="1" applyBorder="1" applyAlignment="1">
      <alignment vertical="center" wrapText="1"/>
    </xf>
    <xf numFmtId="43" fontId="0" fillId="0" borderId="0" xfId="0" applyNumberFormat="1" applyFill="1" applyBorder="1" applyAlignment="1">
      <alignment vertical="center" wrapText="1"/>
    </xf>
    <xf numFmtId="164" fontId="0" fillId="0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67" fontId="0" fillId="0" borderId="1" xfId="9" applyNumberFormat="1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64" fontId="0" fillId="0" borderId="1" xfId="9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64" fontId="0" fillId="0" borderId="0" xfId="9" applyFont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0" xfId="0" applyFont="1" applyAlignment="1">
      <alignment vertical="center" wrapText="1"/>
    </xf>
    <xf numFmtId="164" fontId="1" fillId="0" borderId="0" xfId="9" applyFont="1" applyAlignment="1">
      <alignment vertical="center" wrapText="1"/>
    </xf>
    <xf numFmtId="167" fontId="0" fillId="0" borderId="0" xfId="9" applyNumberFormat="1" applyFont="1" applyBorder="1" applyAlignment="1">
      <alignment vertical="center" wrapText="1"/>
    </xf>
    <xf numFmtId="164" fontId="0" fillId="0" borderId="1" xfId="9" applyNumberFormat="1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vertical="center"/>
    </xf>
    <xf numFmtId="2" fontId="0" fillId="0" borderId="0" xfId="0" applyNumberFormat="1" applyFill="1" applyBorder="1" applyAlignment="1">
      <alignment vertical="center" wrapText="1"/>
    </xf>
    <xf numFmtId="2" fontId="0" fillId="0" borderId="0" xfId="0" applyNumberFormat="1" applyFill="1" applyBorder="1"/>
    <xf numFmtId="1" fontId="0" fillId="2" borderId="1" xfId="0" applyNumberFormat="1" applyFill="1" applyBorder="1" applyAlignment="1">
      <alignment vertical="center" wrapText="1"/>
    </xf>
    <xf numFmtId="0" fontId="0" fillId="0" borderId="0" xfId="0" applyFill="1"/>
    <xf numFmtId="0" fontId="0" fillId="0" borderId="0" xfId="0" applyFill="1" applyBorder="1"/>
    <xf numFmtId="0" fontId="0" fillId="0" borderId="7" xfId="0" applyFill="1" applyBorder="1"/>
    <xf numFmtId="164" fontId="0" fillId="3" borderId="7" xfId="9" applyNumberFormat="1" applyFont="1" applyFill="1" applyBorder="1" applyAlignment="1">
      <alignment vertical="center" wrapText="1"/>
    </xf>
    <xf numFmtId="1" fontId="0" fillId="0" borderId="1" xfId="0" applyNumberFormat="1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9" fontId="0" fillId="0" borderId="1" xfId="0" applyNumberFormat="1" applyBorder="1" applyAlignment="1">
      <alignment vertical="center" wrapText="1"/>
    </xf>
    <xf numFmtId="168" fontId="0" fillId="0" borderId="0" xfId="9" applyNumberFormat="1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1" applyNumberFormat="1" applyFont="1"/>
    <xf numFmtId="0" fontId="0" fillId="0" borderId="0" xfId="1" applyNumberFormat="1" applyFont="1"/>
    <xf numFmtId="0" fontId="15" fillId="0" borderId="0" xfId="10" applyFont="1" applyAlignment="1">
      <alignment horizontal="left"/>
    </xf>
    <xf numFmtId="0" fontId="16" fillId="0" borderId="0" xfId="10" applyFont="1" applyAlignment="1">
      <alignment horizontal="left"/>
    </xf>
    <xf numFmtId="0" fontId="17" fillId="0" borderId="0" xfId="10" applyFont="1" applyAlignment="1">
      <alignment horizontal="left"/>
    </xf>
    <xf numFmtId="171" fontId="7" fillId="0" borderId="0" xfId="10" applyNumberFormat="1" applyFont="1" applyAlignment="1">
      <alignment horizontal="left"/>
    </xf>
    <xf numFmtId="0" fontId="10" fillId="0" borderId="0" xfId="10" applyFont="1"/>
    <xf numFmtId="0" fontId="7" fillId="0" borderId="0" xfId="10" applyFont="1" applyAlignment="1">
      <alignment horizontal="left"/>
    </xf>
    <xf numFmtId="0" fontId="11" fillId="0" borderId="0" xfId="10" applyFont="1" applyAlignment="1">
      <alignment horizontal="center"/>
    </xf>
    <xf numFmtId="0" fontId="9" fillId="0" borderId="0" xfId="10" applyFont="1" applyAlignment="1">
      <alignment horizontal="center"/>
    </xf>
    <xf numFmtId="0" fontId="7" fillId="0" borderId="8" xfId="10" applyFont="1" applyBorder="1" applyAlignment="1">
      <alignment wrapText="1"/>
    </xf>
    <xf numFmtId="0" fontId="7" fillId="0" borderId="1" xfId="10" applyFont="1" applyBorder="1" applyAlignment="1">
      <alignment wrapText="1"/>
    </xf>
    <xf numFmtId="0" fontId="19" fillId="0" borderId="1" xfId="6" applyFont="1" applyBorder="1" applyAlignment="1">
      <alignment wrapText="1"/>
    </xf>
    <xf numFmtId="0" fontId="10" fillId="0" borderId="0" xfId="10" applyFont="1" applyAlignment="1">
      <alignment wrapText="1"/>
    </xf>
    <xf numFmtId="49" fontId="0" fillId="0" borderId="0" xfId="0" applyNumberFormat="1"/>
    <xf numFmtId="0" fontId="14" fillId="0" borderId="0" xfId="10"/>
    <xf numFmtId="0" fontId="11" fillId="0" borderId="0" xfId="10" applyFont="1"/>
    <xf numFmtId="0" fontId="9" fillId="0" borderId="0" xfId="10" applyFont="1"/>
    <xf numFmtId="0" fontId="7" fillId="0" borderId="0" xfId="10" applyFont="1"/>
    <xf numFmtId="0" fontId="11" fillId="0" borderId="8" xfId="10" applyFont="1" applyBorder="1"/>
    <xf numFmtId="0" fontId="18" fillId="0" borderId="10" xfId="10" applyFont="1" applyBorder="1"/>
    <xf numFmtId="0" fontId="20" fillId="0" borderId="0" xfId="0" applyFont="1" applyAlignment="1">
      <alignment horizontal="left" vertical="center" wrapText="1"/>
    </xf>
    <xf numFmtId="0" fontId="9" fillId="0" borderId="8" xfId="10" applyFont="1" applyBorder="1"/>
    <xf numFmtId="0" fontId="9" fillId="0" borderId="9" xfId="10" applyFont="1" applyBorder="1"/>
    <xf numFmtId="0" fontId="14" fillId="0" borderId="0" xfId="10" applyAlignment="1">
      <alignment wrapText="1"/>
    </xf>
    <xf numFmtId="0" fontId="14" fillId="0" borderId="0" xfId="10" applyAlignment="1">
      <alignment horizontal="center"/>
    </xf>
    <xf numFmtId="0" fontId="14" fillId="0" borderId="0" xfId="10" applyAlignment="1">
      <alignment horizontal="left"/>
    </xf>
  </cellXfs>
  <cellStyles count="12">
    <cellStyle name="Comma" xfId="1" builtinId="3"/>
    <cellStyle name="Comma 2" xfId="4" xr:uid="{00000000-0005-0000-0000-000001000000}"/>
    <cellStyle name="Comma 2 2" xfId="8" xr:uid="{00000000-0005-0000-0000-000002000000}"/>
    <cellStyle name="Comma 2 3" xfId="9" xr:uid="{00000000-0005-0000-0000-000003000000}"/>
    <cellStyle name="Comma 3" xfId="7" xr:uid="{00000000-0005-0000-0000-000004000000}"/>
    <cellStyle name="Hyperlink" xfId="6" builtinId="8"/>
    <cellStyle name="Normal" xfId="0" builtinId="0"/>
    <cellStyle name="Normal 2" xfId="2" xr:uid="{00000000-0005-0000-0000-000007000000}"/>
    <cellStyle name="Normal 2 2" xfId="10" xr:uid="{00000000-0005-0000-0000-000008000000}"/>
    <cellStyle name="Normal 6" xfId="11" xr:uid="{00000000-0005-0000-0000-000009000000}"/>
    <cellStyle name="Percent" xfId="5" builtinId="5"/>
    <cellStyle name="Percent 2" xfId="3" xr:uid="{00000000-0005-0000-0000-00000B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74:D82" totalsRowShown="0" headerRowDxfId="13" dataDxfId="12">
  <autoFilter ref="B74:D82" xr:uid="{00000000-0009-0000-0100-000002000000}"/>
  <tableColumns count="3">
    <tableColumn id="1" xr3:uid="{00000000-0010-0000-0000-000001000000}" name="Coal Type " dataDxfId="11"/>
    <tableColumn id="2" xr3:uid="{00000000-0010-0000-0000-000002000000}" name="Ash% " dataDxfId="10"/>
    <tableColumn id="3" xr3:uid="{00000000-0010-0000-0000-000003000000}" name="GCV Kcal/kg 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G7" totalsRowShown="0" headerRowDxfId="8" dataDxfId="7">
  <autoFilter ref="A1:G7" xr:uid="{00000000-0009-0000-0100-000004000000}"/>
  <tableColumns count="7">
    <tableColumn id="1" xr3:uid="{00000000-0010-0000-0100-000001000000}" name="EnergyCarrier" dataDxfId="6"/>
    <tableColumn id="2" xr3:uid="{00000000-0010-0000-0100-000002000000}" name="BalancingArea" dataDxfId="5"/>
    <tableColumn id="3" xr3:uid="{00000000-0010-0000-0100-000003000000}" name="BalancingTime" dataDxfId="4"/>
    <tableColumn id="4" xr3:uid="{00000000-0010-0000-0100-000004000000}" name="PhysicalUnit" dataDxfId="3"/>
    <tableColumn id="5" xr3:uid="{00000000-0010-0000-0100-000005000000}" name="EnergyUnit" dataDxfId="2"/>
    <tableColumn id="6" xr3:uid="{00000000-0010-0000-0100-000006000000}" name="DomEnergyDensity" dataDxfId="1" dataCellStyle="Comma">
      <calculatedColumnFormula>'EnergyContent-Input'!B5</calculatedColumnFormula>
    </tableColumn>
    <tableColumn id="7" xr3:uid="{00000000-0010-0000-0100-000007000000}" name="ImpEnergyDensity" dataDxfId="0" dataCellStyle="Comma">
      <calculatedColumnFormula>'EnergyContent-Input'!C5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ergy.prayaspune.org/our-work/data-model-and-tool/rumi-pier" TargetMode="External"/><Relationship Id="rId2" Type="http://schemas.openxmlformats.org/officeDocument/2006/relationships/hyperlink" Target="https://github.com/prayas-energy/Rumi" TargetMode="External"/><Relationship Id="rId1" Type="http://schemas.openxmlformats.org/officeDocument/2006/relationships/hyperlink" Target="https://github.com/prayas-energy/PIER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F0A5-0C1E-4C76-9CD7-2C72C266DA32}">
  <sheetPr>
    <outlinePr summaryBelow="0" summaryRight="0"/>
  </sheetPr>
  <dimension ref="A1:J955"/>
  <sheetViews>
    <sheetView showGridLines="0" tabSelected="1" topLeftCell="A11" zoomScaleNormal="100" workbookViewId="0">
      <selection activeCell="B15" sqref="B15"/>
    </sheetView>
  </sheetViews>
  <sheetFormatPr defaultColWidth="14.453125" defaultRowHeight="15.75" customHeight="1" x14ac:dyDescent="0.25"/>
  <cols>
    <col min="1" max="1" width="18.453125" style="119" customWidth="1"/>
    <col min="2" max="2" width="32.7265625" style="119" customWidth="1"/>
    <col min="3" max="3" width="14.453125" style="119"/>
    <col min="4" max="4" width="27.453125" style="119" customWidth="1"/>
    <col min="5" max="16384" width="14.453125" style="119"/>
  </cols>
  <sheetData>
    <row r="1" spans="1:10" ht="19" x14ac:dyDescent="0.4">
      <c r="A1" s="106" t="s">
        <v>274</v>
      </c>
      <c r="J1" s="110"/>
    </row>
    <row r="2" spans="1:10" ht="16.5" x14ac:dyDescent="0.35">
      <c r="A2" s="107" t="s">
        <v>256</v>
      </c>
      <c r="J2" s="110"/>
    </row>
    <row r="3" spans="1:10" ht="15.5" x14ac:dyDescent="0.35">
      <c r="A3" s="108">
        <v>2024</v>
      </c>
      <c r="J3" s="110"/>
    </row>
    <row r="4" spans="1:10" ht="13" x14ac:dyDescent="0.3">
      <c r="A4" s="120" t="s">
        <v>257</v>
      </c>
      <c r="B4" s="109" t="s">
        <v>323</v>
      </c>
      <c r="J4" s="110"/>
    </row>
    <row r="5" spans="1:10" ht="13" x14ac:dyDescent="0.3">
      <c r="A5" s="121" t="s">
        <v>258</v>
      </c>
      <c r="B5" s="111" t="s">
        <v>259</v>
      </c>
      <c r="C5" s="112"/>
      <c r="D5" s="112"/>
      <c r="E5" s="112"/>
      <c r="F5" s="112"/>
      <c r="G5" s="112"/>
      <c r="H5" s="112"/>
      <c r="I5" s="112"/>
      <c r="J5" s="110"/>
    </row>
    <row r="6" spans="1:10" ht="13" x14ac:dyDescent="0.3">
      <c r="C6" s="112"/>
      <c r="D6" s="112"/>
      <c r="E6" s="112"/>
      <c r="F6" s="112"/>
      <c r="G6" s="112"/>
      <c r="H6" s="112"/>
      <c r="I6" s="112"/>
      <c r="J6" s="110"/>
    </row>
    <row r="7" spans="1:10" ht="13" x14ac:dyDescent="0.3">
      <c r="C7" s="112"/>
      <c r="D7" s="122"/>
      <c r="E7" s="122"/>
      <c r="F7" s="122"/>
      <c r="G7" s="122"/>
      <c r="H7" s="122"/>
      <c r="I7" s="122"/>
      <c r="J7" s="110"/>
    </row>
    <row r="8" spans="1:10" ht="30" customHeight="1" x14ac:dyDescent="0.3">
      <c r="A8" s="123" t="s">
        <v>260</v>
      </c>
      <c r="B8" s="124" t="s">
        <v>261</v>
      </c>
      <c r="C8" s="125"/>
      <c r="D8" s="125"/>
      <c r="E8" s="125"/>
      <c r="F8" s="125"/>
      <c r="G8" s="125"/>
      <c r="H8" s="125"/>
      <c r="I8" s="125"/>
      <c r="J8" s="110"/>
    </row>
    <row r="9" spans="1:10" ht="30" customHeight="1" x14ac:dyDescent="0.3">
      <c r="A9" s="123" t="s">
        <v>262</v>
      </c>
      <c r="B9" s="124" t="s">
        <v>263</v>
      </c>
      <c r="C9" s="125"/>
      <c r="D9" s="125"/>
      <c r="E9" s="125"/>
      <c r="F9" s="125"/>
      <c r="G9" s="125"/>
      <c r="H9" s="125"/>
      <c r="I9" s="125"/>
      <c r="J9" s="110"/>
    </row>
    <row r="10" spans="1:10" ht="13" x14ac:dyDescent="0.3">
      <c r="A10" s="123" t="s">
        <v>324</v>
      </c>
      <c r="B10" s="124" t="s">
        <v>325</v>
      </c>
      <c r="J10" s="110"/>
    </row>
    <row r="11" spans="1:10" ht="12.5" x14ac:dyDescent="0.25">
      <c r="J11" s="110"/>
    </row>
    <row r="12" spans="1:10" ht="12.5" x14ac:dyDescent="0.25">
      <c r="J12" s="110"/>
    </row>
    <row r="13" spans="1:10" ht="13" x14ac:dyDescent="0.3">
      <c r="A13" s="126" t="s">
        <v>275</v>
      </c>
      <c r="B13" s="126" t="s">
        <v>276</v>
      </c>
      <c r="C13" s="127" t="s">
        <v>277</v>
      </c>
      <c r="D13" s="127" t="s">
        <v>264</v>
      </c>
      <c r="J13" s="110"/>
    </row>
    <row r="14" spans="1:10" s="128" customFormat="1" ht="25" x14ac:dyDescent="0.25">
      <c r="A14" s="114" t="s">
        <v>278</v>
      </c>
      <c r="B14" s="114" t="s">
        <v>327</v>
      </c>
      <c r="C14" s="115">
        <v>1</v>
      </c>
      <c r="D14" s="116" t="s">
        <v>268</v>
      </c>
      <c r="J14" s="117"/>
    </row>
    <row r="15" spans="1:10" ht="12.5" x14ac:dyDescent="0.25">
      <c r="J15" s="110"/>
    </row>
    <row r="16" spans="1:10" ht="13" x14ac:dyDescent="0.3">
      <c r="A16" s="113" t="s">
        <v>265</v>
      </c>
      <c r="B16" s="129"/>
      <c r="C16" s="129"/>
      <c r="D16" s="129"/>
      <c r="E16" s="129"/>
      <c r="J16" s="110"/>
    </row>
    <row r="17" spans="1:10" ht="12.5" x14ac:dyDescent="0.25">
      <c r="A17" s="129"/>
      <c r="B17" s="129"/>
      <c r="C17" s="129"/>
      <c r="D17" s="129"/>
      <c r="E17" s="129"/>
      <c r="J17" s="110"/>
    </row>
    <row r="18" spans="1:10" ht="12.5" x14ac:dyDescent="0.25">
      <c r="A18" s="129">
        <v>1</v>
      </c>
      <c r="B18" s="130" t="s">
        <v>269</v>
      </c>
      <c r="C18" s="129"/>
      <c r="D18" s="129"/>
      <c r="E18" s="129"/>
      <c r="J18" s="110"/>
    </row>
    <row r="19" spans="1:10" ht="12.5" x14ac:dyDescent="0.25">
      <c r="A19" s="129">
        <v>2</v>
      </c>
      <c r="B19" s="130" t="s">
        <v>326</v>
      </c>
      <c r="C19" s="129"/>
      <c r="D19" s="129"/>
      <c r="E19" s="129"/>
      <c r="J19" s="110"/>
    </row>
    <row r="20" spans="1:10" ht="12.5" x14ac:dyDescent="0.25">
      <c r="A20" s="129">
        <v>3</v>
      </c>
      <c r="B20" s="130" t="s">
        <v>266</v>
      </c>
      <c r="C20" s="129"/>
      <c r="D20" s="129"/>
      <c r="E20" s="129"/>
      <c r="J20" s="110"/>
    </row>
    <row r="21" spans="1:10" ht="12.5" x14ac:dyDescent="0.25">
      <c r="A21" s="129"/>
      <c r="B21" s="130"/>
      <c r="C21" s="129"/>
      <c r="D21" s="129"/>
      <c r="E21" s="129"/>
      <c r="J21" s="110"/>
    </row>
    <row r="22" spans="1:10" ht="13" x14ac:dyDescent="0.3">
      <c r="A22" s="113" t="s">
        <v>267</v>
      </c>
      <c r="B22" s="130"/>
      <c r="C22" s="129"/>
      <c r="D22" s="129"/>
      <c r="E22" s="129"/>
      <c r="J22" s="110"/>
    </row>
    <row r="23" spans="1:10" ht="12.5" x14ac:dyDescent="0.25">
      <c r="A23" s="129">
        <v>1</v>
      </c>
      <c r="B23" s="130" t="s">
        <v>273</v>
      </c>
      <c r="C23" s="129"/>
      <c r="D23" s="129"/>
      <c r="E23" s="129"/>
      <c r="J23" s="110"/>
    </row>
    <row r="24" spans="1:10" ht="12.5" x14ac:dyDescent="0.25">
      <c r="A24" s="129">
        <v>2</v>
      </c>
      <c r="B24" s="119" t="s">
        <v>279</v>
      </c>
      <c r="C24" s="129"/>
      <c r="D24" s="129"/>
      <c r="E24" s="129"/>
      <c r="J24" s="110"/>
    </row>
    <row r="25" spans="1:10" ht="12.5" x14ac:dyDescent="0.25">
      <c r="A25" s="129">
        <v>3</v>
      </c>
      <c r="B25" s="119" t="s">
        <v>270</v>
      </c>
      <c r="C25" s="129"/>
      <c r="D25" s="129"/>
      <c r="E25" s="129"/>
      <c r="J25" s="110"/>
    </row>
    <row r="26" spans="1:10" ht="12.5" x14ac:dyDescent="0.25">
      <c r="A26" s="129">
        <v>4</v>
      </c>
      <c r="B26" s="130" t="s">
        <v>271</v>
      </c>
      <c r="C26" s="129"/>
      <c r="D26" s="129"/>
      <c r="E26" s="129"/>
      <c r="J26" s="110"/>
    </row>
    <row r="27" spans="1:10" ht="12.5" x14ac:dyDescent="0.25">
      <c r="A27" s="129">
        <v>5</v>
      </c>
      <c r="B27" s="119" t="s">
        <v>272</v>
      </c>
      <c r="C27" s="129"/>
      <c r="D27" s="129"/>
      <c r="E27" s="129"/>
      <c r="J27" s="110"/>
    </row>
    <row r="28" spans="1:10" ht="12.5" x14ac:dyDescent="0.25">
      <c r="J28" s="110"/>
    </row>
    <row r="29" spans="1:10" ht="12.5" x14ac:dyDescent="0.25">
      <c r="J29" s="110"/>
    </row>
    <row r="30" spans="1:10" ht="12.5" x14ac:dyDescent="0.25">
      <c r="J30" s="110"/>
    </row>
    <row r="31" spans="1:10" ht="12.5" x14ac:dyDescent="0.25">
      <c r="J31" s="110"/>
    </row>
    <row r="32" spans="1:10" ht="12.5" x14ac:dyDescent="0.25">
      <c r="J32" s="110"/>
    </row>
    <row r="33" spans="10:10" ht="12.5" x14ac:dyDescent="0.25">
      <c r="J33" s="110"/>
    </row>
    <row r="34" spans="10:10" ht="12.5" x14ac:dyDescent="0.25">
      <c r="J34" s="110"/>
    </row>
    <row r="35" spans="10:10" ht="12.5" x14ac:dyDescent="0.25">
      <c r="J35" s="110"/>
    </row>
    <row r="36" spans="10:10" ht="12.5" x14ac:dyDescent="0.25">
      <c r="J36" s="110"/>
    </row>
    <row r="37" spans="10:10" ht="12.5" x14ac:dyDescent="0.25">
      <c r="J37" s="110"/>
    </row>
    <row r="38" spans="10:10" ht="12.5" x14ac:dyDescent="0.25">
      <c r="J38" s="110"/>
    </row>
    <row r="39" spans="10:10" ht="12.5" x14ac:dyDescent="0.25">
      <c r="J39" s="110"/>
    </row>
    <row r="40" spans="10:10" ht="12.5" x14ac:dyDescent="0.25">
      <c r="J40" s="110"/>
    </row>
    <row r="41" spans="10:10" ht="12.5" x14ac:dyDescent="0.25">
      <c r="J41" s="110"/>
    </row>
    <row r="42" spans="10:10" ht="12.5" x14ac:dyDescent="0.25">
      <c r="J42" s="110"/>
    </row>
    <row r="43" spans="10:10" ht="12.5" x14ac:dyDescent="0.25">
      <c r="J43" s="110"/>
    </row>
    <row r="44" spans="10:10" ht="12.5" x14ac:dyDescent="0.25">
      <c r="J44" s="110"/>
    </row>
    <row r="45" spans="10:10" ht="12.5" x14ac:dyDescent="0.25">
      <c r="J45" s="110"/>
    </row>
    <row r="46" spans="10:10" ht="12.5" x14ac:dyDescent="0.25">
      <c r="J46" s="110"/>
    </row>
    <row r="47" spans="10:10" ht="12.5" x14ac:dyDescent="0.25">
      <c r="J47" s="110"/>
    </row>
    <row r="48" spans="10:10" ht="12.5" x14ac:dyDescent="0.25">
      <c r="J48" s="110"/>
    </row>
    <row r="49" spans="10:10" ht="12.5" x14ac:dyDescent="0.25">
      <c r="J49" s="110"/>
    </row>
    <row r="50" spans="10:10" ht="12.5" x14ac:dyDescent="0.25">
      <c r="J50" s="110"/>
    </row>
    <row r="51" spans="10:10" ht="12.5" x14ac:dyDescent="0.25">
      <c r="J51" s="110"/>
    </row>
    <row r="52" spans="10:10" ht="12.5" x14ac:dyDescent="0.25">
      <c r="J52" s="110"/>
    </row>
    <row r="53" spans="10:10" ht="12.5" x14ac:dyDescent="0.25">
      <c r="J53" s="110"/>
    </row>
    <row r="54" spans="10:10" ht="12.5" x14ac:dyDescent="0.25">
      <c r="J54" s="110"/>
    </row>
    <row r="55" spans="10:10" ht="12.5" x14ac:dyDescent="0.25">
      <c r="J55" s="110"/>
    </row>
    <row r="56" spans="10:10" ht="12.5" x14ac:dyDescent="0.25">
      <c r="J56" s="110"/>
    </row>
    <row r="57" spans="10:10" ht="12.5" x14ac:dyDescent="0.25">
      <c r="J57" s="110"/>
    </row>
    <row r="58" spans="10:10" ht="12.5" x14ac:dyDescent="0.25">
      <c r="J58" s="110"/>
    </row>
    <row r="59" spans="10:10" ht="12.5" x14ac:dyDescent="0.25">
      <c r="J59" s="110"/>
    </row>
    <row r="60" spans="10:10" ht="12.5" x14ac:dyDescent="0.25">
      <c r="J60" s="110"/>
    </row>
    <row r="61" spans="10:10" ht="12.5" x14ac:dyDescent="0.25">
      <c r="J61" s="110"/>
    </row>
    <row r="62" spans="10:10" ht="12.5" x14ac:dyDescent="0.25">
      <c r="J62" s="110"/>
    </row>
    <row r="63" spans="10:10" ht="12.5" x14ac:dyDescent="0.25">
      <c r="J63" s="110"/>
    </row>
    <row r="64" spans="10:10" ht="12.5" x14ac:dyDescent="0.25">
      <c r="J64" s="110"/>
    </row>
    <row r="65" spans="10:10" ht="12.5" x14ac:dyDescent="0.25">
      <c r="J65" s="110"/>
    </row>
    <row r="66" spans="10:10" ht="12.5" x14ac:dyDescent="0.25">
      <c r="J66" s="110"/>
    </row>
    <row r="67" spans="10:10" ht="12.5" x14ac:dyDescent="0.25">
      <c r="J67" s="110"/>
    </row>
    <row r="68" spans="10:10" ht="12.5" x14ac:dyDescent="0.25">
      <c r="J68" s="110"/>
    </row>
    <row r="69" spans="10:10" ht="12.5" x14ac:dyDescent="0.25">
      <c r="J69" s="110"/>
    </row>
    <row r="70" spans="10:10" ht="12.5" x14ac:dyDescent="0.25">
      <c r="J70" s="110"/>
    </row>
    <row r="71" spans="10:10" ht="12.5" x14ac:dyDescent="0.25">
      <c r="J71" s="110"/>
    </row>
    <row r="72" spans="10:10" ht="12.5" x14ac:dyDescent="0.25">
      <c r="J72" s="110"/>
    </row>
    <row r="73" spans="10:10" ht="12.5" x14ac:dyDescent="0.25">
      <c r="J73" s="110"/>
    </row>
    <row r="74" spans="10:10" ht="12.5" x14ac:dyDescent="0.25">
      <c r="J74" s="110"/>
    </row>
    <row r="75" spans="10:10" ht="12.5" x14ac:dyDescent="0.25">
      <c r="J75" s="110"/>
    </row>
    <row r="76" spans="10:10" ht="12.5" x14ac:dyDescent="0.25">
      <c r="J76" s="110"/>
    </row>
    <row r="77" spans="10:10" ht="12.5" x14ac:dyDescent="0.25">
      <c r="J77" s="110"/>
    </row>
    <row r="78" spans="10:10" ht="12.5" x14ac:dyDescent="0.25">
      <c r="J78" s="110"/>
    </row>
    <row r="79" spans="10:10" ht="12.5" x14ac:dyDescent="0.25">
      <c r="J79" s="110"/>
    </row>
    <row r="80" spans="10:10" ht="12.5" x14ac:dyDescent="0.25">
      <c r="J80" s="110"/>
    </row>
    <row r="81" spans="10:10" ht="12.5" x14ac:dyDescent="0.25">
      <c r="J81" s="110"/>
    </row>
    <row r="82" spans="10:10" ht="12.5" x14ac:dyDescent="0.25">
      <c r="J82" s="110"/>
    </row>
    <row r="83" spans="10:10" ht="12.5" x14ac:dyDescent="0.25">
      <c r="J83" s="110"/>
    </row>
    <row r="84" spans="10:10" ht="12.5" x14ac:dyDescent="0.25">
      <c r="J84" s="110"/>
    </row>
    <row r="85" spans="10:10" ht="12.5" x14ac:dyDescent="0.25">
      <c r="J85" s="110"/>
    </row>
    <row r="86" spans="10:10" ht="12.5" x14ac:dyDescent="0.25">
      <c r="J86" s="110"/>
    </row>
    <row r="87" spans="10:10" ht="12.5" x14ac:dyDescent="0.25">
      <c r="J87" s="110"/>
    </row>
    <row r="88" spans="10:10" ht="12.5" x14ac:dyDescent="0.25">
      <c r="J88" s="110"/>
    </row>
    <row r="89" spans="10:10" ht="12.5" x14ac:dyDescent="0.25">
      <c r="J89" s="110"/>
    </row>
    <row r="90" spans="10:10" ht="12.5" x14ac:dyDescent="0.25">
      <c r="J90" s="110"/>
    </row>
    <row r="91" spans="10:10" ht="12.5" x14ac:dyDescent="0.25">
      <c r="J91" s="110"/>
    </row>
    <row r="92" spans="10:10" ht="12.5" x14ac:dyDescent="0.25">
      <c r="J92" s="110"/>
    </row>
    <row r="93" spans="10:10" ht="12.5" x14ac:dyDescent="0.25">
      <c r="J93" s="110"/>
    </row>
    <row r="94" spans="10:10" ht="12.5" x14ac:dyDescent="0.25">
      <c r="J94" s="110"/>
    </row>
    <row r="95" spans="10:10" ht="12.5" x14ac:dyDescent="0.25">
      <c r="J95" s="110"/>
    </row>
    <row r="96" spans="10:10" ht="12.5" x14ac:dyDescent="0.25">
      <c r="J96" s="110"/>
    </row>
    <row r="97" spans="10:10" ht="12.5" x14ac:dyDescent="0.25">
      <c r="J97" s="110"/>
    </row>
    <row r="98" spans="10:10" ht="12.5" x14ac:dyDescent="0.25">
      <c r="J98" s="110"/>
    </row>
    <row r="99" spans="10:10" ht="12.5" x14ac:dyDescent="0.25">
      <c r="J99" s="110"/>
    </row>
    <row r="100" spans="10:10" ht="12.5" x14ac:dyDescent="0.25">
      <c r="J100" s="110"/>
    </row>
    <row r="101" spans="10:10" ht="12.5" x14ac:dyDescent="0.25">
      <c r="J101" s="110"/>
    </row>
    <row r="102" spans="10:10" ht="12.5" x14ac:dyDescent="0.25">
      <c r="J102" s="110"/>
    </row>
    <row r="103" spans="10:10" ht="12.5" x14ac:dyDescent="0.25">
      <c r="J103" s="110"/>
    </row>
    <row r="104" spans="10:10" ht="12.5" x14ac:dyDescent="0.25">
      <c r="J104" s="110"/>
    </row>
    <row r="105" spans="10:10" ht="12.5" x14ac:dyDescent="0.25">
      <c r="J105" s="110"/>
    </row>
    <row r="106" spans="10:10" ht="12.5" x14ac:dyDescent="0.25">
      <c r="J106" s="110"/>
    </row>
    <row r="107" spans="10:10" ht="12.5" x14ac:dyDescent="0.25">
      <c r="J107" s="110"/>
    </row>
    <row r="108" spans="10:10" ht="12.5" x14ac:dyDescent="0.25">
      <c r="J108" s="110"/>
    </row>
    <row r="109" spans="10:10" ht="12.5" x14ac:dyDescent="0.25">
      <c r="J109" s="110"/>
    </row>
    <row r="110" spans="10:10" ht="12.5" x14ac:dyDescent="0.25">
      <c r="J110" s="110"/>
    </row>
    <row r="111" spans="10:10" ht="12.5" x14ac:dyDescent="0.25">
      <c r="J111" s="110"/>
    </row>
    <row r="112" spans="10:10" ht="12.5" x14ac:dyDescent="0.25">
      <c r="J112" s="110"/>
    </row>
    <row r="113" spans="10:10" ht="12.5" x14ac:dyDescent="0.25">
      <c r="J113" s="110"/>
    </row>
    <row r="114" spans="10:10" ht="12.5" x14ac:dyDescent="0.25">
      <c r="J114" s="110"/>
    </row>
    <row r="115" spans="10:10" ht="12.5" x14ac:dyDescent="0.25">
      <c r="J115" s="110"/>
    </row>
    <row r="116" spans="10:10" ht="12.5" x14ac:dyDescent="0.25">
      <c r="J116" s="110"/>
    </row>
    <row r="117" spans="10:10" ht="12.5" x14ac:dyDescent="0.25">
      <c r="J117" s="110"/>
    </row>
    <row r="118" spans="10:10" ht="12.5" x14ac:dyDescent="0.25">
      <c r="J118" s="110"/>
    </row>
    <row r="119" spans="10:10" ht="12.5" x14ac:dyDescent="0.25">
      <c r="J119" s="110"/>
    </row>
    <row r="120" spans="10:10" ht="12.5" x14ac:dyDescent="0.25">
      <c r="J120" s="110"/>
    </row>
    <row r="121" spans="10:10" ht="12.5" x14ac:dyDescent="0.25">
      <c r="J121" s="110"/>
    </row>
    <row r="122" spans="10:10" ht="12.5" x14ac:dyDescent="0.25">
      <c r="J122" s="110"/>
    </row>
    <row r="123" spans="10:10" ht="12.5" x14ac:dyDescent="0.25">
      <c r="J123" s="110"/>
    </row>
    <row r="124" spans="10:10" ht="12.5" x14ac:dyDescent="0.25">
      <c r="J124" s="110"/>
    </row>
    <row r="125" spans="10:10" ht="12.5" x14ac:dyDescent="0.25">
      <c r="J125" s="110"/>
    </row>
    <row r="126" spans="10:10" ht="12.5" x14ac:dyDescent="0.25">
      <c r="J126" s="110"/>
    </row>
    <row r="127" spans="10:10" ht="12.5" x14ac:dyDescent="0.25">
      <c r="J127" s="110"/>
    </row>
    <row r="128" spans="10:10" ht="12.5" x14ac:dyDescent="0.25">
      <c r="J128" s="110"/>
    </row>
    <row r="129" spans="10:10" ht="12.5" x14ac:dyDescent="0.25">
      <c r="J129" s="110"/>
    </row>
    <row r="130" spans="10:10" ht="12.5" x14ac:dyDescent="0.25">
      <c r="J130" s="110"/>
    </row>
    <row r="131" spans="10:10" ht="12.5" x14ac:dyDescent="0.25">
      <c r="J131" s="110"/>
    </row>
    <row r="132" spans="10:10" ht="12.5" x14ac:dyDescent="0.25">
      <c r="J132" s="110"/>
    </row>
    <row r="133" spans="10:10" ht="12.5" x14ac:dyDescent="0.25">
      <c r="J133" s="110"/>
    </row>
    <row r="134" spans="10:10" ht="12.5" x14ac:dyDescent="0.25">
      <c r="J134" s="110"/>
    </row>
    <row r="135" spans="10:10" ht="12.5" x14ac:dyDescent="0.25">
      <c r="J135" s="110"/>
    </row>
    <row r="136" spans="10:10" ht="12.5" x14ac:dyDescent="0.25">
      <c r="J136" s="110"/>
    </row>
    <row r="137" spans="10:10" ht="12.5" x14ac:dyDescent="0.25">
      <c r="J137" s="110"/>
    </row>
    <row r="138" spans="10:10" ht="12.5" x14ac:dyDescent="0.25">
      <c r="J138" s="110"/>
    </row>
    <row r="139" spans="10:10" ht="12.5" x14ac:dyDescent="0.25">
      <c r="J139" s="110"/>
    </row>
    <row r="140" spans="10:10" ht="12.5" x14ac:dyDescent="0.25">
      <c r="J140" s="110"/>
    </row>
    <row r="141" spans="10:10" ht="12.5" x14ac:dyDescent="0.25">
      <c r="J141" s="110"/>
    </row>
    <row r="142" spans="10:10" ht="12.5" x14ac:dyDescent="0.25">
      <c r="J142" s="110"/>
    </row>
    <row r="143" spans="10:10" ht="12.5" x14ac:dyDescent="0.25">
      <c r="J143" s="110"/>
    </row>
    <row r="144" spans="10:10" ht="12.5" x14ac:dyDescent="0.25">
      <c r="J144" s="110"/>
    </row>
    <row r="145" spans="10:10" ht="12.5" x14ac:dyDescent="0.25">
      <c r="J145" s="110"/>
    </row>
    <row r="146" spans="10:10" ht="12.5" x14ac:dyDescent="0.25">
      <c r="J146" s="110"/>
    </row>
    <row r="147" spans="10:10" ht="12.5" x14ac:dyDescent="0.25">
      <c r="J147" s="110"/>
    </row>
    <row r="148" spans="10:10" ht="12.5" x14ac:dyDescent="0.25">
      <c r="J148" s="110"/>
    </row>
    <row r="149" spans="10:10" ht="12.5" x14ac:dyDescent="0.25">
      <c r="J149" s="110"/>
    </row>
    <row r="150" spans="10:10" ht="12.5" x14ac:dyDescent="0.25">
      <c r="J150" s="110"/>
    </row>
    <row r="151" spans="10:10" ht="12.5" x14ac:dyDescent="0.25">
      <c r="J151" s="110"/>
    </row>
    <row r="152" spans="10:10" ht="12.5" x14ac:dyDescent="0.25">
      <c r="J152" s="110"/>
    </row>
    <row r="153" spans="10:10" ht="12.5" x14ac:dyDescent="0.25">
      <c r="J153" s="110"/>
    </row>
    <row r="154" spans="10:10" ht="12.5" x14ac:dyDescent="0.25">
      <c r="J154" s="110"/>
    </row>
    <row r="155" spans="10:10" ht="12.5" x14ac:dyDescent="0.25">
      <c r="J155" s="110"/>
    </row>
    <row r="156" spans="10:10" ht="12.5" x14ac:dyDescent="0.25">
      <c r="J156" s="110"/>
    </row>
    <row r="157" spans="10:10" ht="12.5" x14ac:dyDescent="0.25">
      <c r="J157" s="110"/>
    </row>
    <row r="158" spans="10:10" ht="12.5" x14ac:dyDescent="0.25">
      <c r="J158" s="110"/>
    </row>
    <row r="159" spans="10:10" ht="12.5" x14ac:dyDescent="0.25">
      <c r="J159" s="110"/>
    </row>
    <row r="160" spans="10:10" ht="12.5" x14ac:dyDescent="0.25">
      <c r="J160" s="110"/>
    </row>
    <row r="161" spans="10:10" ht="12.5" x14ac:dyDescent="0.25">
      <c r="J161" s="110"/>
    </row>
    <row r="162" spans="10:10" ht="12.5" x14ac:dyDescent="0.25">
      <c r="J162" s="110"/>
    </row>
    <row r="163" spans="10:10" ht="12.5" x14ac:dyDescent="0.25">
      <c r="J163" s="110"/>
    </row>
    <row r="164" spans="10:10" ht="12.5" x14ac:dyDescent="0.25">
      <c r="J164" s="110"/>
    </row>
    <row r="165" spans="10:10" ht="12.5" x14ac:dyDescent="0.25">
      <c r="J165" s="110"/>
    </row>
    <row r="166" spans="10:10" ht="12.5" x14ac:dyDescent="0.25">
      <c r="J166" s="110"/>
    </row>
    <row r="167" spans="10:10" ht="12.5" x14ac:dyDescent="0.25">
      <c r="J167" s="110"/>
    </row>
    <row r="168" spans="10:10" ht="12.5" x14ac:dyDescent="0.25">
      <c r="J168" s="110"/>
    </row>
    <row r="169" spans="10:10" ht="12.5" x14ac:dyDescent="0.25">
      <c r="J169" s="110"/>
    </row>
    <row r="170" spans="10:10" ht="12.5" x14ac:dyDescent="0.25">
      <c r="J170" s="110"/>
    </row>
    <row r="171" spans="10:10" ht="12.5" x14ac:dyDescent="0.25">
      <c r="J171" s="110"/>
    </row>
    <row r="172" spans="10:10" ht="12.5" x14ac:dyDescent="0.25">
      <c r="J172" s="110"/>
    </row>
    <row r="173" spans="10:10" ht="12.5" x14ac:dyDescent="0.25">
      <c r="J173" s="110"/>
    </row>
    <row r="174" spans="10:10" ht="12.5" x14ac:dyDescent="0.25">
      <c r="J174" s="110"/>
    </row>
    <row r="175" spans="10:10" ht="12.5" x14ac:dyDescent="0.25">
      <c r="J175" s="110"/>
    </row>
    <row r="176" spans="10:10" ht="12.5" x14ac:dyDescent="0.25">
      <c r="J176" s="110"/>
    </row>
    <row r="177" spans="10:10" ht="12.5" x14ac:dyDescent="0.25">
      <c r="J177" s="110"/>
    </row>
    <row r="178" spans="10:10" ht="12.5" x14ac:dyDescent="0.25">
      <c r="J178" s="110"/>
    </row>
    <row r="179" spans="10:10" ht="12.5" x14ac:dyDescent="0.25">
      <c r="J179" s="110"/>
    </row>
    <row r="180" spans="10:10" ht="12.5" x14ac:dyDescent="0.25">
      <c r="J180" s="110"/>
    </row>
    <row r="181" spans="10:10" ht="12.5" x14ac:dyDescent="0.25">
      <c r="J181" s="110"/>
    </row>
    <row r="182" spans="10:10" ht="12.5" x14ac:dyDescent="0.25">
      <c r="J182" s="110"/>
    </row>
    <row r="183" spans="10:10" ht="12.5" x14ac:dyDescent="0.25">
      <c r="J183" s="110"/>
    </row>
    <row r="184" spans="10:10" ht="12.5" x14ac:dyDescent="0.25">
      <c r="J184" s="110"/>
    </row>
    <row r="185" spans="10:10" ht="12.5" x14ac:dyDescent="0.25">
      <c r="J185" s="110"/>
    </row>
    <row r="186" spans="10:10" ht="12.5" x14ac:dyDescent="0.25">
      <c r="J186" s="110"/>
    </row>
    <row r="187" spans="10:10" ht="12.5" x14ac:dyDescent="0.25">
      <c r="J187" s="110"/>
    </row>
    <row r="188" spans="10:10" ht="12.5" x14ac:dyDescent="0.25">
      <c r="J188" s="110"/>
    </row>
    <row r="189" spans="10:10" ht="12.5" x14ac:dyDescent="0.25">
      <c r="J189" s="110"/>
    </row>
    <row r="190" spans="10:10" ht="12.5" x14ac:dyDescent="0.25">
      <c r="J190" s="110"/>
    </row>
    <row r="191" spans="10:10" ht="12.5" x14ac:dyDescent="0.25">
      <c r="J191" s="110"/>
    </row>
    <row r="192" spans="10:10" ht="12.5" x14ac:dyDescent="0.25">
      <c r="J192" s="110"/>
    </row>
    <row r="193" spans="10:10" ht="12.5" x14ac:dyDescent="0.25">
      <c r="J193" s="110"/>
    </row>
    <row r="194" spans="10:10" ht="12.5" x14ac:dyDescent="0.25">
      <c r="J194" s="110"/>
    </row>
    <row r="195" spans="10:10" ht="12.5" x14ac:dyDescent="0.25">
      <c r="J195" s="110"/>
    </row>
    <row r="196" spans="10:10" ht="12.5" x14ac:dyDescent="0.25">
      <c r="J196" s="110"/>
    </row>
    <row r="197" spans="10:10" ht="12.5" x14ac:dyDescent="0.25">
      <c r="J197" s="110"/>
    </row>
    <row r="198" spans="10:10" ht="12.5" x14ac:dyDescent="0.25">
      <c r="J198" s="110"/>
    </row>
    <row r="199" spans="10:10" ht="12.5" x14ac:dyDescent="0.25">
      <c r="J199" s="110"/>
    </row>
    <row r="200" spans="10:10" ht="12.5" x14ac:dyDescent="0.25">
      <c r="J200" s="110"/>
    </row>
    <row r="201" spans="10:10" ht="12.5" x14ac:dyDescent="0.25">
      <c r="J201" s="110"/>
    </row>
    <row r="202" spans="10:10" ht="12.5" x14ac:dyDescent="0.25">
      <c r="J202" s="110"/>
    </row>
    <row r="203" spans="10:10" ht="12.5" x14ac:dyDescent="0.25">
      <c r="J203" s="110"/>
    </row>
    <row r="204" spans="10:10" ht="12.5" x14ac:dyDescent="0.25">
      <c r="J204" s="110"/>
    </row>
    <row r="205" spans="10:10" ht="12.5" x14ac:dyDescent="0.25">
      <c r="J205" s="110"/>
    </row>
    <row r="206" spans="10:10" ht="12.5" x14ac:dyDescent="0.25">
      <c r="J206" s="110"/>
    </row>
    <row r="207" spans="10:10" ht="12.5" x14ac:dyDescent="0.25">
      <c r="J207" s="110"/>
    </row>
    <row r="208" spans="10:10" ht="12.5" x14ac:dyDescent="0.25">
      <c r="J208" s="110"/>
    </row>
    <row r="209" spans="10:10" ht="12.5" x14ac:dyDescent="0.25">
      <c r="J209" s="110"/>
    </row>
    <row r="210" spans="10:10" ht="12.5" x14ac:dyDescent="0.25">
      <c r="J210" s="110"/>
    </row>
    <row r="211" spans="10:10" ht="12.5" x14ac:dyDescent="0.25">
      <c r="J211" s="110"/>
    </row>
    <row r="212" spans="10:10" ht="12.5" x14ac:dyDescent="0.25">
      <c r="J212" s="110"/>
    </row>
    <row r="213" spans="10:10" ht="12.5" x14ac:dyDescent="0.25">
      <c r="J213" s="110"/>
    </row>
    <row r="214" spans="10:10" ht="12.5" x14ac:dyDescent="0.25">
      <c r="J214" s="110"/>
    </row>
    <row r="215" spans="10:10" ht="12.5" x14ac:dyDescent="0.25">
      <c r="J215" s="110"/>
    </row>
    <row r="216" spans="10:10" ht="12.5" x14ac:dyDescent="0.25">
      <c r="J216" s="110"/>
    </row>
    <row r="217" spans="10:10" ht="12.5" x14ac:dyDescent="0.25">
      <c r="J217" s="110"/>
    </row>
    <row r="218" spans="10:10" ht="12.5" x14ac:dyDescent="0.25">
      <c r="J218" s="110"/>
    </row>
    <row r="219" spans="10:10" ht="12.5" x14ac:dyDescent="0.25">
      <c r="J219" s="110"/>
    </row>
    <row r="220" spans="10:10" ht="12.5" x14ac:dyDescent="0.25">
      <c r="J220" s="110"/>
    </row>
    <row r="221" spans="10:10" ht="12.5" x14ac:dyDescent="0.25">
      <c r="J221" s="110"/>
    </row>
    <row r="222" spans="10:10" ht="12.5" x14ac:dyDescent="0.25">
      <c r="J222" s="110"/>
    </row>
    <row r="223" spans="10:10" ht="12.5" x14ac:dyDescent="0.25">
      <c r="J223" s="110"/>
    </row>
    <row r="224" spans="10:10" ht="12.5" x14ac:dyDescent="0.25">
      <c r="J224" s="110"/>
    </row>
    <row r="225" spans="10:10" ht="12.5" x14ac:dyDescent="0.25">
      <c r="J225" s="110"/>
    </row>
    <row r="226" spans="10:10" ht="12.5" x14ac:dyDescent="0.25">
      <c r="J226" s="110"/>
    </row>
    <row r="227" spans="10:10" ht="12.5" x14ac:dyDescent="0.25">
      <c r="J227" s="110"/>
    </row>
    <row r="228" spans="10:10" ht="12.5" x14ac:dyDescent="0.25">
      <c r="J228" s="110"/>
    </row>
    <row r="229" spans="10:10" ht="12.5" x14ac:dyDescent="0.25">
      <c r="J229" s="110"/>
    </row>
    <row r="230" spans="10:10" ht="12.5" x14ac:dyDescent="0.25">
      <c r="J230" s="110"/>
    </row>
    <row r="231" spans="10:10" ht="12.5" x14ac:dyDescent="0.25">
      <c r="J231" s="110"/>
    </row>
    <row r="232" spans="10:10" ht="12.5" x14ac:dyDescent="0.25">
      <c r="J232" s="110"/>
    </row>
    <row r="233" spans="10:10" ht="12.5" x14ac:dyDescent="0.25">
      <c r="J233" s="110"/>
    </row>
    <row r="234" spans="10:10" ht="12.5" x14ac:dyDescent="0.25">
      <c r="J234" s="110"/>
    </row>
    <row r="235" spans="10:10" ht="12.5" x14ac:dyDescent="0.25">
      <c r="J235" s="110"/>
    </row>
    <row r="236" spans="10:10" ht="12.5" x14ac:dyDescent="0.25">
      <c r="J236" s="110"/>
    </row>
    <row r="237" spans="10:10" ht="12.5" x14ac:dyDescent="0.25">
      <c r="J237" s="110"/>
    </row>
    <row r="238" spans="10:10" ht="12.5" x14ac:dyDescent="0.25">
      <c r="J238" s="110"/>
    </row>
    <row r="239" spans="10:10" ht="12.5" x14ac:dyDescent="0.25">
      <c r="J239" s="110"/>
    </row>
    <row r="240" spans="10:10" ht="12.5" x14ac:dyDescent="0.25">
      <c r="J240" s="110"/>
    </row>
    <row r="241" spans="10:10" ht="12.5" x14ac:dyDescent="0.25">
      <c r="J241" s="110"/>
    </row>
    <row r="242" spans="10:10" ht="12.5" x14ac:dyDescent="0.25">
      <c r="J242" s="110"/>
    </row>
    <row r="243" spans="10:10" ht="12.5" x14ac:dyDescent="0.25">
      <c r="J243" s="110"/>
    </row>
    <row r="244" spans="10:10" ht="12.5" x14ac:dyDescent="0.25">
      <c r="J244" s="110"/>
    </row>
    <row r="245" spans="10:10" ht="12.5" x14ac:dyDescent="0.25">
      <c r="J245" s="110"/>
    </row>
    <row r="246" spans="10:10" ht="12.5" x14ac:dyDescent="0.25">
      <c r="J246" s="110"/>
    </row>
    <row r="247" spans="10:10" ht="12.5" x14ac:dyDescent="0.25">
      <c r="J247" s="110"/>
    </row>
    <row r="248" spans="10:10" ht="12.5" x14ac:dyDescent="0.25">
      <c r="J248" s="110"/>
    </row>
    <row r="249" spans="10:10" ht="12.5" x14ac:dyDescent="0.25">
      <c r="J249" s="110"/>
    </row>
    <row r="250" spans="10:10" ht="12.5" x14ac:dyDescent="0.25">
      <c r="J250" s="110"/>
    </row>
    <row r="251" spans="10:10" ht="12.5" x14ac:dyDescent="0.25">
      <c r="J251" s="110"/>
    </row>
    <row r="252" spans="10:10" ht="12.5" x14ac:dyDescent="0.25">
      <c r="J252" s="110"/>
    </row>
    <row r="253" spans="10:10" ht="12.5" x14ac:dyDescent="0.25">
      <c r="J253" s="110"/>
    </row>
    <row r="254" spans="10:10" ht="12.5" x14ac:dyDescent="0.25">
      <c r="J254" s="110"/>
    </row>
    <row r="255" spans="10:10" ht="12.5" x14ac:dyDescent="0.25">
      <c r="J255" s="110"/>
    </row>
    <row r="256" spans="10:10" ht="12.5" x14ac:dyDescent="0.25">
      <c r="J256" s="110"/>
    </row>
    <row r="257" spans="10:10" ht="12.5" x14ac:dyDescent="0.25">
      <c r="J257" s="110"/>
    </row>
    <row r="258" spans="10:10" ht="12.5" x14ac:dyDescent="0.25">
      <c r="J258" s="110"/>
    </row>
    <row r="259" spans="10:10" ht="12.5" x14ac:dyDescent="0.25">
      <c r="J259" s="110"/>
    </row>
    <row r="260" spans="10:10" ht="12.5" x14ac:dyDescent="0.25">
      <c r="J260" s="110"/>
    </row>
    <row r="261" spans="10:10" ht="12.5" x14ac:dyDescent="0.25">
      <c r="J261" s="110"/>
    </row>
    <row r="262" spans="10:10" ht="12.5" x14ac:dyDescent="0.25">
      <c r="J262" s="110"/>
    </row>
    <row r="263" spans="10:10" ht="12.5" x14ac:dyDescent="0.25">
      <c r="J263" s="110"/>
    </row>
    <row r="264" spans="10:10" ht="12.5" x14ac:dyDescent="0.25">
      <c r="J264" s="110"/>
    </row>
    <row r="265" spans="10:10" ht="12.5" x14ac:dyDescent="0.25">
      <c r="J265" s="110"/>
    </row>
    <row r="266" spans="10:10" ht="12.5" x14ac:dyDescent="0.25">
      <c r="J266" s="110"/>
    </row>
    <row r="267" spans="10:10" ht="12.5" x14ac:dyDescent="0.25">
      <c r="J267" s="110"/>
    </row>
    <row r="268" spans="10:10" ht="12.5" x14ac:dyDescent="0.25">
      <c r="J268" s="110"/>
    </row>
    <row r="269" spans="10:10" ht="12.5" x14ac:dyDescent="0.25">
      <c r="J269" s="110"/>
    </row>
    <row r="270" spans="10:10" ht="12.5" x14ac:dyDescent="0.25">
      <c r="J270" s="110"/>
    </row>
    <row r="271" spans="10:10" ht="12.5" x14ac:dyDescent="0.25">
      <c r="J271" s="110"/>
    </row>
    <row r="272" spans="10:10" ht="12.5" x14ac:dyDescent="0.25">
      <c r="J272" s="110"/>
    </row>
    <row r="273" spans="10:10" ht="12.5" x14ac:dyDescent="0.25">
      <c r="J273" s="110"/>
    </row>
    <row r="274" spans="10:10" ht="12.5" x14ac:dyDescent="0.25">
      <c r="J274" s="110"/>
    </row>
    <row r="275" spans="10:10" ht="12.5" x14ac:dyDescent="0.25">
      <c r="J275" s="110"/>
    </row>
    <row r="276" spans="10:10" ht="12.5" x14ac:dyDescent="0.25">
      <c r="J276" s="110"/>
    </row>
    <row r="277" spans="10:10" ht="12.5" x14ac:dyDescent="0.25">
      <c r="J277" s="110"/>
    </row>
    <row r="278" spans="10:10" ht="12.5" x14ac:dyDescent="0.25">
      <c r="J278" s="110"/>
    </row>
    <row r="279" spans="10:10" ht="12.5" x14ac:dyDescent="0.25">
      <c r="J279" s="110"/>
    </row>
    <row r="280" spans="10:10" ht="12.5" x14ac:dyDescent="0.25">
      <c r="J280" s="110"/>
    </row>
    <row r="281" spans="10:10" ht="12.5" x14ac:dyDescent="0.25">
      <c r="J281" s="110"/>
    </row>
    <row r="282" spans="10:10" ht="12.5" x14ac:dyDescent="0.25">
      <c r="J282" s="110"/>
    </row>
    <row r="283" spans="10:10" ht="12.5" x14ac:dyDescent="0.25">
      <c r="J283" s="110"/>
    </row>
    <row r="284" spans="10:10" ht="12.5" x14ac:dyDescent="0.25">
      <c r="J284" s="110"/>
    </row>
    <row r="285" spans="10:10" ht="12.5" x14ac:dyDescent="0.25">
      <c r="J285" s="110"/>
    </row>
    <row r="286" spans="10:10" ht="12.5" x14ac:dyDescent="0.25">
      <c r="J286" s="110"/>
    </row>
    <row r="287" spans="10:10" ht="12.5" x14ac:dyDescent="0.25">
      <c r="J287" s="110"/>
    </row>
    <row r="288" spans="10:10" ht="12.5" x14ac:dyDescent="0.25">
      <c r="J288" s="110"/>
    </row>
    <row r="289" spans="10:10" ht="12.5" x14ac:dyDescent="0.25">
      <c r="J289" s="110"/>
    </row>
    <row r="290" spans="10:10" ht="12.5" x14ac:dyDescent="0.25">
      <c r="J290" s="110"/>
    </row>
    <row r="291" spans="10:10" ht="12.5" x14ac:dyDescent="0.25">
      <c r="J291" s="110"/>
    </row>
    <row r="292" spans="10:10" ht="12.5" x14ac:dyDescent="0.25">
      <c r="J292" s="110"/>
    </row>
    <row r="293" spans="10:10" ht="12.5" x14ac:dyDescent="0.25">
      <c r="J293" s="110"/>
    </row>
    <row r="294" spans="10:10" ht="12.5" x14ac:dyDescent="0.25">
      <c r="J294" s="110"/>
    </row>
    <row r="295" spans="10:10" ht="12.5" x14ac:dyDescent="0.25">
      <c r="J295" s="110"/>
    </row>
    <row r="296" spans="10:10" ht="12.5" x14ac:dyDescent="0.25">
      <c r="J296" s="110"/>
    </row>
    <row r="297" spans="10:10" ht="12.5" x14ac:dyDescent="0.25">
      <c r="J297" s="110"/>
    </row>
    <row r="298" spans="10:10" ht="12.5" x14ac:dyDescent="0.25">
      <c r="J298" s="110"/>
    </row>
    <row r="299" spans="10:10" ht="12.5" x14ac:dyDescent="0.25">
      <c r="J299" s="110"/>
    </row>
    <row r="300" spans="10:10" ht="12.5" x14ac:dyDescent="0.25">
      <c r="J300" s="110"/>
    </row>
    <row r="301" spans="10:10" ht="12.5" x14ac:dyDescent="0.25">
      <c r="J301" s="110"/>
    </row>
    <row r="302" spans="10:10" ht="12.5" x14ac:dyDescent="0.25">
      <c r="J302" s="110"/>
    </row>
    <row r="303" spans="10:10" ht="12.5" x14ac:dyDescent="0.25">
      <c r="J303" s="110"/>
    </row>
    <row r="304" spans="10:10" ht="12.5" x14ac:dyDescent="0.25">
      <c r="J304" s="110"/>
    </row>
    <row r="305" spans="10:10" ht="12.5" x14ac:dyDescent="0.25">
      <c r="J305" s="110"/>
    </row>
    <row r="306" spans="10:10" ht="12.5" x14ac:dyDescent="0.25">
      <c r="J306" s="110"/>
    </row>
    <row r="307" spans="10:10" ht="12.5" x14ac:dyDescent="0.25">
      <c r="J307" s="110"/>
    </row>
    <row r="308" spans="10:10" ht="12.5" x14ac:dyDescent="0.25">
      <c r="J308" s="110"/>
    </row>
    <row r="309" spans="10:10" ht="12.5" x14ac:dyDescent="0.25">
      <c r="J309" s="110"/>
    </row>
    <row r="310" spans="10:10" ht="12.5" x14ac:dyDescent="0.25">
      <c r="J310" s="110"/>
    </row>
    <row r="311" spans="10:10" ht="12.5" x14ac:dyDescent="0.25">
      <c r="J311" s="110"/>
    </row>
    <row r="312" spans="10:10" ht="12.5" x14ac:dyDescent="0.25">
      <c r="J312" s="110"/>
    </row>
    <row r="313" spans="10:10" ht="12.5" x14ac:dyDescent="0.25">
      <c r="J313" s="110"/>
    </row>
    <row r="314" spans="10:10" ht="12.5" x14ac:dyDescent="0.25">
      <c r="J314" s="110"/>
    </row>
    <row r="315" spans="10:10" ht="12.5" x14ac:dyDescent="0.25">
      <c r="J315" s="110"/>
    </row>
    <row r="316" spans="10:10" ht="12.5" x14ac:dyDescent="0.25">
      <c r="J316" s="110"/>
    </row>
    <row r="317" spans="10:10" ht="12.5" x14ac:dyDescent="0.25">
      <c r="J317" s="110"/>
    </row>
    <row r="318" spans="10:10" ht="12.5" x14ac:dyDescent="0.25">
      <c r="J318" s="110"/>
    </row>
    <row r="319" spans="10:10" ht="12.5" x14ac:dyDescent="0.25">
      <c r="J319" s="110"/>
    </row>
    <row r="320" spans="10:10" ht="12.5" x14ac:dyDescent="0.25">
      <c r="J320" s="110"/>
    </row>
    <row r="321" spans="10:10" ht="12.5" x14ac:dyDescent="0.25">
      <c r="J321" s="110"/>
    </row>
    <row r="322" spans="10:10" ht="12.5" x14ac:dyDescent="0.25">
      <c r="J322" s="110"/>
    </row>
    <row r="323" spans="10:10" ht="12.5" x14ac:dyDescent="0.25">
      <c r="J323" s="110"/>
    </row>
    <row r="324" spans="10:10" ht="12.5" x14ac:dyDescent="0.25">
      <c r="J324" s="110"/>
    </row>
    <row r="325" spans="10:10" ht="12.5" x14ac:dyDescent="0.25">
      <c r="J325" s="110"/>
    </row>
    <row r="326" spans="10:10" ht="12.5" x14ac:dyDescent="0.25">
      <c r="J326" s="110"/>
    </row>
    <row r="327" spans="10:10" ht="12.5" x14ac:dyDescent="0.25">
      <c r="J327" s="110"/>
    </row>
    <row r="328" spans="10:10" ht="12.5" x14ac:dyDescent="0.25">
      <c r="J328" s="110"/>
    </row>
    <row r="329" spans="10:10" ht="12.5" x14ac:dyDescent="0.25">
      <c r="J329" s="110"/>
    </row>
    <row r="330" spans="10:10" ht="12.5" x14ac:dyDescent="0.25">
      <c r="J330" s="110"/>
    </row>
    <row r="331" spans="10:10" ht="12.5" x14ac:dyDescent="0.25">
      <c r="J331" s="110"/>
    </row>
    <row r="332" spans="10:10" ht="12.5" x14ac:dyDescent="0.25">
      <c r="J332" s="110"/>
    </row>
    <row r="333" spans="10:10" ht="12.5" x14ac:dyDescent="0.25">
      <c r="J333" s="110"/>
    </row>
    <row r="334" spans="10:10" ht="12.5" x14ac:dyDescent="0.25">
      <c r="J334" s="110"/>
    </row>
    <row r="335" spans="10:10" ht="12.5" x14ac:dyDescent="0.25">
      <c r="J335" s="110"/>
    </row>
    <row r="336" spans="10:10" ht="12.5" x14ac:dyDescent="0.25">
      <c r="J336" s="110"/>
    </row>
    <row r="337" spans="10:10" ht="12.5" x14ac:dyDescent="0.25">
      <c r="J337" s="110"/>
    </row>
    <row r="338" spans="10:10" ht="12.5" x14ac:dyDescent="0.25">
      <c r="J338" s="110"/>
    </row>
    <row r="339" spans="10:10" ht="12.5" x14ac:dyDescent="0.25">
      <c r="J339" s="110"/>
    </row>
    <row r="340" spans="10:10" ht="12.5" x14ac:dyDescent="0.25">
      <c r="J340" s="110"/>
    </row>
    <row r="341" spans="10:10" ht="12.5" x14ac:dyDescent="0.25">
      <c r="J341" s="110"/>
    </row>
    <row r="342" spans="10:10" ht="12.5" x14ac:dyDescent="0.25">
      <c r="J342" s="110"/>
    </row>
    <row r="343" spans="10:10" ht="12.5" x14ac:dyDescent="0.25">
      <c r="J343" s="110"/>
    </row>
    <row r="344" spans="10:10" ht="12.5" x14ac:dyDescent="0.25">
      <c r="J344" s="110"/>
    </row>
    <row r="345" spans="10:10" ht="12.5" x14ac:dyDescent="0.25">
      <c r="J345" s="110"/>
    </row>
    <row r="346" spans="10:10" ht="12.5" x14ac:dyDescent="0.25">
      <c r="J346" s="110"/>
    </row>
    <row r="347" spans="10:10" ht="12.5" x14ac:dyDescent="0.25">
      <c r="J347" s="110"/>
    </row>
    <row r="348" spans="10:10" ht="12.5" x14ac:dyDescent="0.25">
      <c r="J348" s="110"/>
    </row>
    <row r="349" spans="10:10" ht="12.5" x14ac:dyDescent="0.25">
      <c r="J349" s="110"/>
    </row>
    <row r="350" spans="10:10" ht="12.5" x14ac:dyDescent="0.25">
      <c r="J350" s="110"/>
    </row>
    <row r="351" spans="10:10" ht="12.5" x14ac:dyDescent="0.25">
      <c r="J351" s="110"/>
    </row>
    <row r="352" spans="10:10" ht="12.5" x14ac:dyDescent="0.25">
      <c r="J352" s="110"/>
    </row>
    <row r="353" spans="10:10" ht="12.5" x14ac:dyDescent="0.25">
      <c r="J353" s="110"/>
    </row>
    <row r="354" spans="10:10" ht="12.5" x14ac:dyDescent="0.25">
      <c r="J354" s="110"/>
    </row>
    <row r="355" spans="10:10" ht="12.5" x14ac:dyDescent="0.25">
      <c r="J355" s="110"/>
    </row>
    <row r="356" spans="10:10" ht="12.5" x14ac:dyDescent="0.25">
      <c r="J356" s="110"/>
    </row>
    <row r="357" spans="10:10" ht="12.5" x14ac:dyDescent="0.25">
      <c r="J357" s="110"/>
    </row>
    <row r="358" spans="10:10" ht="12.5" x14ac:dyDescent="0.25">
      <c r="J358" s="110"/>
    </row>
    <row r="359" spans="10:10" ht="12.5" x14ac:dyDescent="0.25">
      <c r="J359" s="110"/>
    </row>
    <row r="360" spans="10:10" ht="12.5" x14ac:dyDescent="0.25">
      <c r="J360" s="110"/>
    </row>
    <row r="361" spans="10:10" ht="12.5" x14ac:dyDescent="0.25">
      <c r="J361" s="110"/>
    </row>
    <row r="362" spans="10:10" ht="12.5" x14ac:dyDescent="0.25">
      <c r="J362" s="110"/>
    </row>
    <row r="363" spans="10:10" ht="12.5" x14ac:dyDescent="0.25">
      <c r="J363" s="110"/>
    </row>
    <row r="364" spans="10:10" ht="12.5" x14ac:dyDescent="0.25">
      <c r="J364" s="110"/>
    </row>
    <row r="365" spans="10:10" ht="12.5" x14ac:dyDescent="0.25">
      <c r="J365" s="110"/>
    </row>
    <row r="366" spans="10:10" ht="12.5" x14ac:dyDescent="0.25">
      <c r="J366" s="110"/>
    </row>
    <row r="367" spans="10:10" ht="12.5" x14ac:dyDescent="0.25">
      <c r="J367" s="110"/>
    </row>
    <row r="368" spans="10:10" ht="12.5" x14ac:dyDescent="0.25">
      <c r="J368" s="110"/>
    </row>
    <row r="369" spans="10:10" ht="12.5" x14ac:dyDescent="0.25">
      <c r="J369" s="110"/>
    </row>
    <row r="370" spans="10:10" ht="12.5" x14ac:dyDescent="0.25">
      <c r="J370" s="110"/>
    </row>
    <row r="371" spans="10:10" ht="12.5" x14ac:dyDescent="0.25">
      <c r="J371" s="110"/>
    </row>
    <row r="372" spans="10:10" ht="12.5" x14ac:dyDescent="0.25">
      <c r="J372" s="110"/>
    </row>
    <row r="373" spans="10:10" ht="12.5" x14ac:dyDescent="0.25">
      <c r="J373" s="110"/>
    </row>
    <row r="374" spans="10:10" ht="12.5" x14ac:dyDescent="0.25">
      <c r="J374" s="110"/>
    </row>
    <row r="375" spans="10:10" ht="12.5" x14ac:dyDescent="0.25">
      <c r="J375" s="110"/>
    </row>
    <row r="376" spans="10:10" ht="12.5" x14ac:dyDescent="0.25">
      <c r="J376" s="110"/>
    </row>
    <row r="377" spans="10:10" ht="12.5" x14ac:dyDescent="0.25">
      <c r="J377" s="110"/>
    </row>
    <row r="378" spans="10:10" ht="12.5" x14ac:dyDescent="0.25">
      <c r="J378" s="110"/>
    </row>
    <row r="379" spans="10:10" ht="12.5" x14ac:dyDescent="0.25">
      <c r="J379" s="110"/>
    </row>
    <row r="380" spans="10:10" ht="12.5" x14ac:dyDescent="0.25">
      <c r="J380" s="110"/>
    </row>
    <row r="381" spans="10:10" ht="12.5" x14ac:dyDescent="0.25">
      <c r="J381" s="110"/>
    </row>
    <row r="382" spans="10:10" ht="12.5" x14ac:dyDescent="0.25">
      <c r="J382" s="110"/>
    </row>
    <row r="383" spans="10:10" ht="12.5" x14ac:dyDescent="0.25">
      <c r="J383" s="110"/>
    </row>
    <row r="384" spans="10:10" ht="12.5" x14ac:dyDescent="0.25">
      <c r="J384" s="110"/>
    </row>
    <row r="385" spans="10:10" ht="12.5" x14ac:dyDescent="0.25">
      <c r="J385" s="110"/>
    </row>
    <row r="386" spans="10:10" ht="12.5" x14ac:dyDescent="0.25">
      <c r="J386" s="110"/>
    </row>
    <row r="387" spans="10:10" ht="12.5" x14ac:dyDescent="0.25">
      <c r="J387" s="110"/>
    </row>
    <row r="388" spans="10:10" ht="12.5" x14ac:dyDescent="0.25">
      <c r="J388" s="110"/>
    </row>
    <row r="389" spans="10:10" ht="12.5" x14ac:dyDescent="0.25">
      <c r="J389" s="110"/>
    </row>
    <row r="390" spans="10:10" ht="12.5" x14ac:dyDescent="0.25">
      <c r="J390" s="110"/>
    </row>
    <row r="391" spans="10:10" ht="12.5" x14ac:dyDescent="0.25">
      <c r="J391" s="110"/>
    </row>
    <row r="392" spans="10:10" ht="12.5" x14ac:dyDescent="0.25">
      <c r="J392" s="110"/>
    </row>
    <row r="393" spans="10:10" ht="12.5" x14ac:dyDescent="0.25">
      <c r="J393" s="110"/>
    </row>
    <row r="394" spans="10:10" ht="12.5" x14ac:dyDescent="0.25">
      <c r="J394" s="110"/>
    </row>
    <row r="395" spans="10:10" ht="12.5" x14ac:dyDescent="0.25">
      <c r="J395" s="110"/>
    </row>
    <row r="396" spans="10:10" ht="12.5" x14ac:dyDescent="0.25">
      <c r="J396" s="110"/>
    </row>
    <row r="397" spans="10:10" ht="12.5" x14ac:dyDescent="0.25">
      <c r="J397" s="110"/>
    </row>
    <row r="398" spans="10:10" ht="12.5" x14ac:dyDescent="0.25">
      <c r="J398" s="110"/>
    </row>
    <row r="399" spans="10:10" ht="12.5" x14ac:dyDescent="0.25">
      <c r="J399" s="110"/>
    </row>
    <row r="400" spans="10:10" ht="12.5" x14ac:dyDescent="0.25">
      <c r="J400" s="110"/>
    </row>
    <row r="401" spans="10:10" ht="12.5" x14ac:dyDescent="0.25">
      <c r="J401" s="110"/>
    </row>
    <row r="402" spans="10:10" ht="12.5" x14ac:dyDescent="0.25">
      <c r="J402" s="110"/>
    </row>
    <row r="403" spans="10:10" ht="12.5" x14ac:dyDescent="0.25">
      <c r="J403" s="110"/>
    </row>
    <row r="404" spans="10:10" ht="12.5" x14ac:dyDescent="0.25">
      <c r="J404" s="110"/>
    </row>
    <row r="405" spans="10:10" ht="12.5" x14ac:dyDescent="0.25">
      <c r="J405" s="110"/>
    </row>
    <row r="406" spans="10:10" ht="12.5" x14ac:dyDescent="0.25">
      <c r="J406" s="110"/>
    </row>
    <row r="407" spans="10:10" ht="12.5" x14ac:dyDescent="0.25">
      <c r="J407" s="110"/>
    </row>
    <row r="408" spans="10:10" ht="12.5" x14ac:dyDescent="0.25">
      <c r="J408" s="110"/>
    </row>
    <row r="409" spans="10:10" ht="12.5" x14ac:dyDescent="0.25">
      <c r="J409" s="110"/>
    </row>
    <row r="410" spans="10:10" ht="12.5" x14ac:dyDescent="0.25">
      <c r="J410" s="110"/>
    </row>
    <row r="411" spans="10:10" ht="12.5" x14ac:dyDescent="0.25">
      <c r="J411" s="110"/>
    </row>
    <row r="412" spans="10:10" ht="12.5" x14ac:dyDescent="0.25">
      <c r="J412" s="110"/>
    </row>
    <row r="413" spans="10:10" ht="12.5" x14ac:dyDescent="0.25">
      <c r="J413" s="110"/>
    </row>
    <row r="414" spans="10:10" ht="12.5" x14ac:dyDescent="0.25">
      <c r="J414" s="110"/>
    </row>
    <row r="415" spans="10:10" ht="12.5" x14ac:dyDescent="0.25">
      <c r="J415" s="110"/>
    </row>
    <row r="416" spans="10:10" ht="12.5" x14ac:dyDescent="0.25">
      <c r="J416" s="110"/>
    </row>
    <row r="417" spans="10:10" ht="12.5" x14ac:dyDescent="0.25">
      <c r="J417" s="110"/>
    </row>
    <row r="418" spans="10:10" ht="12.5" x14ac:dyDescent="0.25">
      <c r="J418" s="110"/>
    </row>
    <row r="419" spans="10:10" ht="12.5" x14ac:dyDescent="0.25">
      <c r="J419" s="110"/>
    </row>
    <row r="420" spans="10:10" ht="12.5" x14ac:dyDescent="0.25">
      <c r="J420" s="110"/>
    </row>
    <row r="421" spans="10:10" ht="12.5" x14ac:dyDescent="0.25">
      <c r="J421" s="110"/>
    </row>
    <row r="422" spans="10:10" ht="12.5" x14ac:dyDescent="0.25">
      <c r="J422" s="110"/>
    </row>
    <row r="423" spans="10:10" ht="12.5" x14ac:dyDescent="0.25">
      <c r="J423" s="110"/>
    </row>
    <row r="424" spans="10:10" ht="12.5" x14ac:dyDescent="0.25">
      <c r="J424" s="110"/>
    </row>
    <row r="425" spans="10:10" ht="12.5" x14ac:dyDescent="0.25">
      <c r="J425" s="110"/>
    </row>
    <row r="426" spans="10:10" ht="12.5" x14ac:dyDescent="0.25">
      <c r="J426" s="110"/>
    </row>
    <row r="427" spans="10:10" ht="12.5" x14ac:dyDescent="0.25">
      <c r="J427" s="110"/>
    </row>
    <row r="428" spans="10:10" ht="12.5" x14ac:dyDescent="0.25">
      <c r="J428" s="110"/>
    </row>
    <row r="429" spans="10:10" ht="12.5" x14ac:dyDescent="0.25">
      <c r="J429" s="110"/>
    </row>
    <row r="430" spans="10:10" ht="12.5" x14ac:dyDescent="0.25">
      <c r="J430" s="110"/>
    </row>
    <row r="431" spans="10:10" ht="12.5" x14ac:dyDescent="0.25">
      <c r="J431" s="110"/>
    </row>
    <row r="432" spans="10:10" ht="12.5" x14ac:dyDescent="0.25">
      <c r="J432" s="110"/>
    </row>
    <row r="433" spans="10:10" ht="12.5" x14ac:dyDescent="0.25">
      <c r="J433" s="110"/>
    </row>
    <row r="434" spans="10:10" ht="12.5" x14ac:dyDescent="0.25">
      <c r="J434" s="110"/>
    </row>
    <row r="435" spans="10:10" ht="12.5" x14ac:dyDescent="0.25">
      <c r="J435" s="110"/>
    </row>
    <row r="436" spans="10:10" ht="12.5" x14ac:dyDescent="0.25">
      <c r="J436" s="110"/>
    </row>
    <row r="437" spans="10:10" ht="12.5" x14ac:dyDescent="0.25">
      <c r="J437" s="110"/>
    </row>
    <row r="438" spans="10:10" ht="12.5" x14ac:dyDescent="0.25">
      <c r="J438" s="110"/>
    </row>
    <row r="439" spans="10:10" ht="12.5" x14ac:dyDescent="0.25">
      <c r="J439" s="110"/>
    </row>
    <row r="440" spans="10:10" ht="12.5" x14ac:dyDescent="0.25">
      <c r="J440" s="110"/>
    </row>
    <row r="441" spans="10:10" ht="12.5" x14ac:dyDescent="0.25">
      <c r="J441" s="110"/>
    </row>
    <row r="442" spans="10:10" ht="12.5" x14ac:dyDescent="0.25">
      <c r="J442" s="110"/>
    </row>
    <row r="443" spans="10:10" ht="12.5" x14ac:dyDescent="0.25">
      <c r="J443" s="110"/>
    </row>
    <row r="444" spans="10:10" ht="12.5" x14ac:dyDescent="0.25">
      <c r="J444" s="110"/>
    </row>
    <row r="445" spans="10:10" ht="12.5" x14ac:dyDescent="0.25">
      <c r="J445" s="110"/>
    </row>
    <row r="446" spans="10:10" ht="12.5" x14ac:dyDescent="0.25">
      <c r="J446" s="110"/>
    </row>
    <row r="447" spans="10:10" ht="12.5" x14ac:dyDescent="0.25">
      <c r="J447" s="110"/>
    </row>
    <row r="448" spans="10:10" ht="12.5" x14ac:dyDescent="0.25">
      <c r="J448" s="110"/>
    </row>
    <row r="449" spans="10:10" ht="12.5" x14ac:dyDescent="0.25">
      <c r="J449" s="110"/>
    </row>
    <row r="450" spans="10:10" ht="12.5" x14ac:dyDescent="0.25">
      <c r="J450" s="110"/>
    </row>
    <row r="451" spans="10:10" ht="12.5" x14ac:dyDescent="0.25">
      <c r="J451" s="110"/>
    </row>
    <row r="452" spans="10:10" ht="12.5" x14ac:dyDescent="0.25">
      <c r="J452" s="110"/>
    </row>
    <row r="453" spans="10:10" ht="12.5" x14ac:dyDescent="0.25">
      <c r="J453" s="110"/>
    </row>
    <row r="454" spans="10:10" ht="12.5" x14ac:dyDescent="0.25">
      <c r="J454" s="110"/>
    </row>
    <row r="455" spans="10:10" ht="12.5" x14ac:dyDescent="0.25">
      <c r="J455" s="110"/>
    </row>
    <row r="456" spans="10:10" ht="12.5" x14ac:dyDescent="0.25">
      <c r="J456" s="110"/>
    </row>
    <row r="457" spans="10:10" ht="12.5" x14ac:dyDescent="0.25">
      <c r="J457" s="110"/>
    </row>
    <row r="458" spans="10:10" ht="12.5" x14ac:dyDescent="0.25">
      <c r="J458" s="110"/>
    </row>
    <row r="459" spans="10:10" ht="12.5" x14ac:dyDescent="0.25">
      <c r="J459" s="110"/>
    </row>
    <row r="460" spans="10:10" ht="12.5" x14ac:dyDescent="0.25">
      <c r="J460" s="110"/>
    </row>
    <row r="461" spans="10:10" ht="12.5" x14ac:dyDescent="0.25">
      <c r="J461" s="110"/>
    </row>
    <row r="462" spans="10:10" ht="12.5" x14ac:dyDescent="0.25">
      <c r="J462" s="110"/>
    </row>
    <row r="463" spans="10:10" ht="12.5" x14ac:dyDescent="0.25">
      <c r="J463" s="110"/>
    </row>
    <row r="464" spans="10:10" ht="12.5" x14ac:dyDescent="0.25">
      <c r="J464" s="110"/>
    </row>
    <row r="465" spans="10:10" ht="12.5" x14ac:dyDescent="0.25">
      <c r="J465" s="110"/>
    </row>
    <row r="466" spans="10:10" ht="12.5" x14ac:dyDescent="0.25">
      <c r="J466" s="110"/>
    </row>
    <row r="467" spans="10:10" ht="12.5" x14ac:dyDescent="0.25">
      <c r="J467" s="110"/>
    </row>
    <row r="468" spans="10:10" ht="12.5" x14ac:dyDescent="0.25">
      <c r="J468" s="110"/>
    </row>
    <row r="469" spans="10:10" ht="12.5" x14ac:dyDescent="0.25">
      <c r="J469" s="110"/>
    </row>
    <row r="470" spans="10:10" ht="12.5" x14ac:dyDescent="0.25">
      <c r="J470" s="110"/>
    </row>
    <row r="471" spans="10:10" ht="12.5" x14ac:dyDescent="0.25">
      <c r="J471" s="110"/>
    </row>
    <row r="472" spans="10:10" ht="12.5" x14ac:dyDescent="0.25">
      <c r="J472" s="110"/>
    </row>
    <row r="473" spans="10:10" ht="12.5" x14ac:dyDescent="0.25">
      <c r="J473" s="110"/>
    </row>
    <row r="474" spans="10:10" ht="12.5" x14ac:dyDescent="0.25">
      <c r="J474" s="110"/>
    </row>
    <row r="475" spans="10:10" ht="12.5" x14ac:dyDescent="0.25">
      <c r="J475" s="110"/>
    </row>
    <row r="476" spans="10:10" ht="12.5" x14ac:dyDescent="0.25">
      <c r="J476" s="110"/>
    </row>
    <row r="477" spans="10:10" ht="12.5" x14ac:dyDescent="0.25">
      <c r="J477" s="110"/>
    </row>
    <row r="478" spans="10:10" ht="12.5" x14ac:dyDescent="0.25">
      <c r="J478" s="110"/>
    </row>
    <row r="479" spans="10:10" ht="12.5" x14ac:dyDescent="0.25">
      <c r="J479" s="110"/>
    </row>
    <row r="480" spans="10:10" ht="12.5" x14ac:dyDescent="0.25">
      <c r="J480" s="110"/>
    </row>
    <row r="481" spans="10:10" ht="12.5" x14ac:dyDescent="0.25">
      <c r="J481" s="110"/>
    </row>
    <row r="482" spans="10:10" ht="12.5" x14ac:dyDescent="0.25">
      <c r="J482" s="110"/>
    </row>
    <row r="483" spans="10:10" ht="12.5" x14ac:dyDescent="0.25">
      <c r="J483" s="110"/>
    </row>
    <row r="484" spans="10:10" ht="12.5" x14ac:dyDescent="0.25">
      <c r="J484" s="110"/>
    </row>
    <row r="485" spans="10:10" ht="12.5" x14ac:dyDescent="0.25">
      <c r="J485" s="110"/>
    </row>
    <row r="486" spans="10:10" ht="12.5" x14ac:dyDescent="0.25">
      <c r="J486" s="110"/>
    </row>
    <row r="487" spans="10:10" ht="12.5" x14ac:dyDescent="0.25">
      <c r="J487" s="110"/>
    </row>
    <row r="488" spans="10:10" ht="12.5" x14ac:dyDescent="0.25">
      <c r="J488" s="110"/>
    </row>
    <row r="489" spans="10:10" ht="12.5" x14ac:dyDescent="0.25">
      <c r="J489" s="110"/>
    </row>
    <row r="490" spans="10:10" ht="12.5" x14ac:dyDescent="0.25">
      <c r="J490" s="110"/>
    </row>
    <row r="491" spans="10:10" ht="12.5" x14ac:dyDescent="0.25">
      <c r="J491" s="110"/>
    </row>
    <row r="492" spans="10:10" ht="12.5" x14ac:dyDescent="0.25">
      <c r="J492" s="110"/>
    </row>
    <row r="493" spans="10:10" ht="12.5" x14ac:dyDescent="0.25">
      <c r="J493" s="110"/>
    </row>
    <row r="494" spans="10:10" ht="12.5" x14ac:dyDescent="0.25">
      <c r="J494" s="110"/>
    </row>
    <row r="495" spans="10:10" ht="12.5" x14ac:dyDescent="0.25">
      <c r="J495" s="110"/>
    </row>
    <row r="496" spans="10:10" ht="12.5" x14ac:dyDescent="0.25">
      <c r="J496" s="110"/>
    </row>
    <row r="497" spans="10:10" ht="12.5" x14ac:dyDescent="0.25">
      <c r="J497" s="110"/>
    </row>
    <row r="498" spans="10:10" ht="12.5" x14ac:dyDescent="0.25">
      <c r="J498" s="110"/>
    </row>
    <row r="499" spans="10:10" ht="12.5" x14ac:dyDescent="0.25">
      <c r="J499" s="110"/>
    </row>
    <row r="500" spans="10:10" ht="12.5" x14ac:dyDescent="0.25">
      <c r="J500" s="110"/>
    </row>
    <row r="501" spans="10:10" ht="12.5" x14ac:dyDescent="0.25">
      <c r="J501" s="110"/>
    </row>
    <row r="502" spans="10:10" ht="12.5" x14ac:dyDescent="0.25">
      <c r="J502" s="110"/>
    </row>
    <row r="503" spans="10:10" ht="12.5" x14ac:dyDescent="0.25">
      <c r="J503" s="110"/>
    </row>
    <row r="504" spans="10:10" ht="12.5" x14ac:dyDescent="0.25">
      <c r="J504" s="110"/>
    </row>
    <row r="505" spans="10:10" ht="12.5" x14ac:dyDescent="0.25">
      <c r="J505" s="110"/>
    </row>
    <row r="506" spans="10:10" ht="12.5" x14ac:dyDescent="0.25">
      <c r="J506" s="110"/>
    </row>
    <row r="507" spans="10:10" ht="12.5" x14ac:dyDescent="0.25">
      <c r="J507" s="110"/>
    </row>
    <row r="508" spans="10:10" ht="12.5" x14ac:dyDescent="0.25">
      <c r="J508" s="110"/>
    </row>
    <row r="509" spans="10:10" ht="12.5" x14ac:dyDescent="0.25">
      <c r="J509" s="110"/>
    </row>
    <row r="510" spans="10:10" ht="12.5" x14ac:dyDescent="0.25">
      <c r="J510" s="110"/>
    </row>
    <row r="511" spans="10:10" ht="12.5" x14ac:dyDescent="0.25">
      <c r="J511" s="110"/>
    </row>
    <row r="512" spans="10:10" ht="12.5" x14ac:dyDescent="0.25">
      <c r="J512" s="110"/>
    </row>
    <row r="513" spans="10:10" ht="12.5" x14ac:dyDescent="0.25">
      <c r="J513" s="110"/>
    </row>
    <row r="514" spans="10:10" ht="12.5" x14ac:dyDescent="0.25">
      <c r="J514" s="110"/>
    </row>
    <row r="515" spans="10:10" ht="12.5" x14ac:dyDescent="0.25">
      <c r="J515" s="110"/>
    </row>
    <row r="516" spans="10:10" ht="12.5" x14ac:dyDescent="0.25">
      <c r="J516" s="110"/>
    </row>
    <row r="517" spans="10:10" ht="12.5" x14ac:dyDescent="0.25">
      <c r="J517" s="110"/>
    </row>
    <row r="518" spans="10:10" ht="12.5" x14ac:dyDescent="0.25">
      <c r="J518" s="110"/>
    </row>
    <row r="519" spans="10:10" ht="12.5" x14ac:dyDescent="0.25">
      <c r="J519" s="110"/>
    </row>
    <row r="520" spans="10:10" ht="12.5" x14ac:dyDescent="0.25">
      <c r="J520" s="110"/>
    </row>
    <row r="521" spans="10:10" ht="12.5" x14ac:dyDescent="0.25">
      <c r="J521" s="110"/>
    </row>
    <row r="522" spans="10:10" ht="12.5" x14ac:dyDescent="0.25">
      <c r="J522" s="110"/>
    </row>
    <row r="523" spans="10:10" ht="12.5" x14ac:dyDescent="0.25">
      <c r="J523" s="110"/>
    </row>
    <row r="524" spans="10:10" ht="12.5" x14ac:dyDescent="0.25">
      <c r="J524" s="110"/>
    </row>
    <row r="525" spans="10:10" ht="12.5" x14ac:dyDescent="0.25">
      <c r="J525" s="110"/>
    </row>
    <row r="526" spans="10:10" ht="12.5" x14ac:dyDescent="0.25">
      <c r="J526" s="110"/>
    </row>
    <row r="527" spans="10:10" ht="12.5" x14ac:dyDescent="0.25">
      <c r="J527" s="110"/>
    </row>
    <row r="528" spans="10:10" ht="12.5" x14ac:dyDescent="0.25">
      <c r="J528" s="110"/>
    </row>
    <row r="529" spans="10:10" ht="12.5" x14ac:dyDescent="0.25">
      <c r="J529" s="110"/>
    </row>
    <row r="530" spans="10:10" ht="12.5" x14ac:dyDescent="0.25">
      <c r="J530" s="110"/>
    </row>
    <row r="531" spans="10:10" ht="12.5" x14ac:dyDescent="0.25">
      <c r="J531" s="110"/>
    </row>
    <row r="532" spans="10:10" ht="12.5" x14ac:dyDescent="0.25">
      <c r="J532" s="110"/>
    </row>
    <row r="533" spans="10:10" ht="12.5" x14ac:dyDescent="0.25">
      <c r="J533" s="110"/>
    </row>
    <row r="534" spans="10:10" ht="12.5" x14ac:dyDescent="0.25">
      <c r="J534" s="110"/>
    </row>
    <row r="535" spans="10:10" ht="12.5" x14ac:dyDescent="0.25">
      <c r="J535" s="110"/>
    </row>
    <row r="536" spans="10:10" ht="12.5" x14ac:dyDescent="0.25">
      <c r="J536" s="110"/>
    </row>
    <row r="537" spans="10:10" ht="12.5" x14ac:dyDescent="0.25">
      <c r="J537" s="110"/>
    </row>
    <row r="538" spans="10:10" ht="12.5" x14ac:dyDescent="0.25">
      <c r="J538" s="110"/>
    </row>
    <row r="539" spans="10:10" ht="12.5" x14ac:dyDescent="0.25">
      <c r="J539" s="110"/>
    </row>
    <row r="540" spans="10:10" ht="12.5" x14ac:dyDescent="0.25">
      <c r="J540" s="110"/>
    </row>
    <row r="541" spans="10:10" ht="12.5" x14ac:dyDescent="0.25">
      <c r="J541" s="110"/>
    </row>
    <row r="542" spans="10:10" ht="12.5" x14ac:dyDescent="0.25">
      <c r="J542" s="110"/>
    </row>
    <row r="543" spans="10:10" ht="12.5" x14ac:dyDescent="0.25">
      <c r="J543" s="110"/>
    </row>
    <row r="544" spans="10:10" ht="12.5" x14ac:dyDescent="0.25">
      <c r="J544" s="110"/>
    </row>
    <row r="545" spans="10:10" ht="12.5" x14ac:dyDescent="0.25">
      <c r="J545" s="110"/>
    </row>
    <row r="546" spans="10:10" ht="12.5" x14ac:dyDescent="0.25">
      <c r="J546" s="110"/>
    </row>
    <row r="547" spans="10:10" ht="12.5" x14ac:dyDescent="0.25">
      <c r="J547" s="110"/>
    </row>
    <row r="548" spans="10:10" ht="12.5" x14ac:dyDescent="0.25">
      <c r="J548" s="110"/>
    </row>
    <row r="549" spans="10:10" ht="12.5" x14ac:dyDescent="0.25">
      <c r="J549" s="110"/>
    </row>
    <row r="550" spans="10:10" ht="12.5" x14ac:dyDescent="0.25">
      <c r="J550" s="110"/>
    </row>
    <row r="551" spans="10:10" ht="12.5" x14ac:dyDescent="0.25">
      <c r="J551" s="110"/>
    </row>
    <row r="552" spans="10:10" ht="12.5" x14ac:dyDescent="0.25">
      <c r="J552" s="110"/>
    </row>
    <row r="553" spans="10:10" ht="12.5" x14ac:dyDescent="0.25">
      <c r="J553" s="110"/>
    </row>
    <row r="554" spans="10:10" ht="12.5" x14ac:dyDescent="0.25">
      <c r="J554" s="110"/>
    </row>
    <row r="555" spans="10:10" ht="12.5" x14ac:dyDescent="0.25">
      <c r="J555" s="110"/>
    </row>
    <row r="556" spans="10:10" ht="12.5" x14ac:dyDescent="0.25">
      <c r="J556" s="110"/>
    </row>
    <row r="557" spans="10:10" ht="12.5" x14ac:dyDescent="0.25">
      <c r="J557" s="110"/>
    </row>
    <row r="558" spans="10:10" ht="12.5" x14ac:dyDescent="0.25">
      <c r="J558" s="110"/>
    </row>
    <row r="559" spans="10:10" ht="12.5" x14ac:dyDescent="0.25">
      <c r="J559" s="110"/>
    </row>
    <row r="560" spans="10:10" ht="12.5" x14ac:dyDescent="0.25">
      <c r="J560" s="110"/>
    </row>
    <row r="561" spans="10:10" ht="12.5" x14ac:dyDescent="0.25">
      <c r="J561" s="110"/>
    </row>
    <row r="562" spans="10:10" ht="12.5" x14ac:dyDescent="0.25">
      <c r="J562" s="110"/>
    </row>
    <row r="563" spans="10:10" ht="12.5" x14ac:dyDescent="0.25">
      <c r="J563" s="110"/>
    </row>
    <row r="564" spans="10:10" ht="12.5" x14ac:dyDescent="0.25">
      <c r="J564" s="110"/>
    </row>
    <row r="565" spans="10:10" ht="12.5" x14ac:dyDescent="0.25">
      <c r="J565" s="110"/>
    </row>
    <row r="566" spans="10:10" ht="12.5" x14ac:dyDescent="0.25">
      <c r="J566" s="110"/>
    </row>
    <row r="567" spans="10:10" ht="12.5" x14ac:dyDescent="0.25">
      <c r="J567" s="110"/>
    </row>
    <row r="568" spans="10:10" ht="12.5" x14ac:dyDescent="0.25">
      <c r="J568" s="110"/>
    </row>
    <row r="569" spans="10:10" ht="12.5" x14ac:dyDescent="0.25">
      <c r="J569" s="110"/>
    </row>
    <row r="570" spans="10:10" ht="12.5" x14ac:dyDescent="0.25">
      <c r="J570" s="110"/>
    </row>
    <row r="571" spans="10:10" ht="12.5" x14ac:dyDescent="0.25">
      <c r="J571" s="110"/>
    </row>
    <row r="572" spans="10:10" ht="12.5" x14ac:dyDescent="0.25">
      <c r="J572" s="110"/>
    </row>
    <row r="573" spans="10:10" ht="12.5" x14ac:dyDescent="0.25">
      <c r="J573" s="110"/>
    </row>
    <row r="574" spans="10:10" ht="12.5" x14ac:dyDescent="0.25">
      <c r="J574" s="110"/>
    </row>
    <row r="575" spans="10:10" ht="12.5" x14ac:dyDescent="0.25">
      <c r="J575" s="110"/>
    </row>
    <row r="576" spans="10:10" ht="12.5" x14ac:dyDescent="0.25">
      <c r="J576" s="110"/>
    </row>
    <row r="577" spans="10:10" ht="12.5" x14ac:dyDescent="0.25">
      <c r="J577" s="110"/>
    </row>
    <row r="578" spans="10:10" ht="12.5" x14ac:dyDescent="0.25">
      <c r="J578" s="110"/>
    </row>
    <row r="579" spans="10:10" ht="12.5" x14ac:dyDescent="0.25">
      <c r="J579" s="110"/>
    </row>
    <row r="580" spans="10:10" ht="12.5" x14ac:dyDescent="0.25">
      <c r="J580" s="110"/>
    </row>
    <row r="581" spans="10:10" ht="12.5" x14ac:dyDescent="0.25">
      <c r="J581" s="110"/>
    </row>
    <row r="582" spans="10:10" ht="12.5" x14ac:dyDescent="0.25">
      <c r="J582" s="110"/>
    </row>
    <row r="583" spans="10:10" ht="12.5" x14ac:dyDescent="0.25">
      <c r="J583" s="110"/>
    </row>
    <row r="584" spans="10:10" ht="12.5" x14ac:dyDescent="0.25">
      <c r="J584" s="110"/>
    </row>
    <row r="585" spans="10:10" ht="12.5" x14ac:dyDescent="0.25">
      <c r="J585" s="110"/>
    </row>
    <row r="586" spans="10:10" ht="12.5" x14ac:dyDescent="0.25">
      <c r="J586" s="110"/>
    </row>
    <row r="587" spans="10:10" ht="12.5" x14ac:dyDescent="0.25">
      <c r="J587" s="110"/>
    </row>
    <row r="588" spans="10:10" ht="12.5" x14ac:dyDescent="0.25">
      <c r="J588" s="110"/>
    </row>
    <row r="589" spans="10:10" ht="12.5" x14ac:dyDescent="0.25">
      <c r="J589" s="110"/>
    </row>
    <row r="590" spans="10:10" ht="12.5" x14ac:dyDescent="0.25">
      <c r="J590" s="110"/>
    </row>
    <row r="591" spans="10:10" ht="12.5" x14ac:dyDescent="0.25">
      <c r="J591" s="110"/>
    </row>
    <row r="592" spans="10:10" ht="12.5" x14ac:dyDescent="0.25">
      <c r="J592" s="110"/>
    </row>
    <row r="593" spans="10:10" ht="12.5" x14ac:dyDescent="0.25">
      <c r="J593" s="110"/>
    </row>
    <row r="594" spans="10:10" ht="12.5" x14ac:dyDescent="0.25">
      <c r="J594" s="110"/>
    </row>
    <row r="595" spans="10:10" ht="12.5" x14ac:dyDescent="0.25">
      <c r="J595" s="110"/>
    </row>
    <row r="596" spans="10:10" ht="12.5" x14ac:dyDescent="0.25">
      <c r="J596" s="110"/>
    </row>
    <row r="597" spans="10:10" ht="12.5" x14ac:dyDescent="0.25">
      <c r="J597" s="110"/>
    </row>
    <row r="598" spans="10:10" ht="12.5" x14ac:dyDescent="0.25">
      <c r="J598" s="110"/>
    </row>
    <row r="599" spans="10:10" ht="12.5" x14ac:dyDescent="0.25">
      <c r="J599" s="110"/>
    </row>
    <row r="600" spans="10:10" ht="12.5" x14ac:dyDescent="0.25">
      <c r="J600" s="110"/>
    </row>
    <row r="601" spans="10:10" ht="12.5" x14ac:dyDescent="0.25">
      <c r="J601" s="110"/>
    </row>
    <row r="602" spans="10:10" ht="12.5" x14ac:dyDescent="0.25">
      <c r="J602" s="110"/>
    </row>
    <row r="603" spans="10:10" ht="12.5" x14ac:dyDescent="0.25">
      <c r="J603" s="110"/>
    </row>
    <row r="604" spans="10:10" ht="12.5" x14ac:dyDescent="0.25">
      <c r="J604" s="110"/>
    </row>
    <row r="605" spans="10:10" ht="12.5" x14ac:dyDescent="0.25">
      <c r="J605" s="110"/>
    </row>
    <row r="606" spans="10:10" ht="12.5" x14ac:dyDescent="0.25">
      <c r="J606" s="110"/>
    </row>
    <row r="607" spans="10:10" ht="12.5" x14ac:dyDescent="0.25">
      <c r="J607" s="110"/>
    </row>
    <row r="608" spans="10:10" ht="12.5" x14ac:dyDescent="0.25">
      <c r="J608" s="110"/>
    </row>
    <row r="609" spans="10:10" ht="12.5" x14ac:dyDescent="0.25">
      <c r="J609" s="110"/>
    </row>
    <row r="610" spans="10:10" ht="12.5" x14ac:dyDescent="0.25">
      <c r="J610" s="110"/>
    </row>
    <row r="611" spans="10:10" ht="12.5" x14ac:dyDescent="0.25">
      <c r="J611" s="110"/>
    </row>
    <row r="612" spans="10:10" ht="12.5" x14ac:dyDescent="0.25">
      <c r="J612" s="110"/>
    </row>
    <row r="613" spans="10:10" ht="12.5" x14ac:dyDescent="0.25">
      <c r="J613" s="110"/>
    </row>
    <row r="614" spans="10:10" ht="12.5" x14ac:dyDescent="0.25">
      <c r="J614" s="110"/>
    </row>
    <row r="615" spans="10:10" ht="12.5" x14ac:dyDescent="0.25">
      <c r="J615" s="110"/>
    </row>
    <row r="616" spans="10:10" ht="12.5" x14ac:dyDescent="0.25">
      <c r="J616" s="110"/>
    </row>
    <row r="617" spans="10:10" ht="12.5" x14ac:dyDescent="0.25">
      <c r="J617" s="110"/>
    </row>
    <row r="618" spans="10:10" ht="12.5" x14ac:dyDescent="0.25">
      <c r="J618" s="110"/>
    </row>
    <row r="619" spans="10:10" ht="12.5" x14ac:dyDescent="0.25">
      <c r="J619" s="110"/>
    </row>
    <row r="620" spans="10:10" ht="12.5" x14ac:dyDescent="0.25">
      <c r="J620" s="110"/>
    </row>
    <row r="621" spans="10:10" ht="12.5" x14ac:dyDescent="0.25">
      <c r="J621" s="110"/>
    </row>
    <row r="622" spans="10:10" ht="12.5" x14ac:dyDescent="0.25">
      <c r="J622" s="110"/>
    </row>
    <row r="623" spans="10:10" ht="12.5" x14ac:dyDescent="0.25">
      <c r="J623" s="110"/>
    </row>
    <row r="624" spans="10:10" ht="12.5" x14ac:dyDescent="0.25">
      <c r="J624" s="110"/>
    </row>
    <row r="625" spans="10:10" ht="12.5" x14ac:dyDescent="0.25">
      <c r="J625" s="110"/>
    </row>
    <row r="626" spans="10:10" ht="12.5" x14ac:dyDescent="0.25">
      <c r="J626" s="110"/>
    </row>
    <row r="627" spans="10:10" ht="12.5" x14ac:dyDescent="0.25">
      <c r="J627" s="110"/>
    </row>
    <row r="628" spans="10:10" ht="12.5" x14ac:dyDescent="0.25">
      <c r="J628" s="110"/>
    </row>
    <row r="629" spans="10:10" ht="12.5" x14ac:dyDescent="0.25">
      <c r="J629" s="110"/>
    </row>
    <row r="630" spans="10:10" ht="12.5" x14ac:dyDescent="0.25">
      <c r="J630" s="110"/>
    </row>
    <row r="631" spans="10:10" ht="12.5" x14ac:dyDescent="0.25">
      <c r="J631" s="110"/>
    </row>
    <row r="632" spans="10:10" ht="12.5" x14ac:dyDescent="0.25">
      <c r="J632" s="110"/>
    </row>
    <row r="633" spans="10:10" ht="12.5" x14ac:dyDescent="0.25">
      <c r="J633" s="110"/>
    </row>
    <row r="634" spans="10:10" ht="12.5" x14ac:dyDescent="0.25">
      <c r="J634" s="110"/>
    </row>
    <row r="635" spans="10:10" ht="12.5" x14ac:dyDescent="0.25">
      <c r="J635" s="110"/>
    </row>
    <row r="636" spans="10:10" ht="12.5" x14ac:dyDescent="0.25">
      <c r="J636" s="110"/>
    </row>
    <row r="637" spans="10:10" ht="12.5" x14ac:dyDescent="0.25">
      <c r="J637" s="110"/>
    </row>
    <row r="638" spans="10:10" ht="12.5" x14ac:dyDescent="0.25">
      <c r="J638" s="110"/>
    </row>
    <row r="639" spans="10:10" ht="12.5" x14ac:dyDescent="0.25">
      <c r="J639" s="110"/>
    </row>
    <row r="640" spans="10:10" ht="12.5" x14ac:dyDescent="0.25">
      <c r="J640" s="110"/>
    </row>
    <row r="641" spans="10:10" ht="12.5" x14ac:dyDescent="0.25">
      <c r="J641" s="110"/>
    </row>
    <row r="642" spans="10:10" ht="12.5" x14ac:dyDescent="0.25">
      <c r="J642" s="110"/>
    </row>
    <row r="643" spans="10:10" ht="12.5" x14ac:dyDescent="0.25">
      <c r="J643" s="110"/>
    </row>
    <row r="644" spans="10:10" ht="12.5" x14ac:dyDescent="0.25">
      <c r="J644" s="110"/>
    </row>
    <row r="645" spans="10:10" ht="12.5" x14ac:dyDescent="0.25">
      <c r="J645" s="110"/>
    </row>
    <row r="646" spans="10:10" ht="12.5" x14ac:dyDescent="0.25">
      <c r="J646" s="110"/>
    </row>
    <row r="647" spans="10:10" ht="12.5" x14ac:dyDescent="0.25">
      <c r="J647" s="110"/>
    </row>
    <row r="648" spans="10:10" ht="12.5" x14ac:dyDescent="0.25">
      <c r="J648" s="110"/>
    </row>
    <row r="649" spans="10:10" ht="12.5" x14ac:dyDescent="0.25">
      <c r="J649" s="110"/>
    </row>
    <row r="650" spans="10:10" ht="12.5" x14ac:dyDescent="0.25">
      <c r="J650" s="110"/>
    </row>
    <row r="651" spans="10:10" ht="12.5" x14ac:dyDescent="0.25">
      <c r="J651" s="110"/>
    </row>
    <row r="652" spans="10:10" ht="12.5" x14ac:dyDescent="0.25">
      <c r="J652" s="110"/>
    </row>
    <row r="653" spans="10:10" ht="12.5" x14ac:dyDescent="0.25">
      <c r="J653" s="110"/>
    </row>
    <row r="654" spans="10:10" ht="12.5" x14ac:dyDescent="0.25">
      <c r="J654" s="110"/>
    </row>
    <row r="655" spans="10:10" ht="12.5" x14ac:dyDescent="0.25">
      <c r="J655" s="110"/>
    </row>
    <row r="656" spans="10:10" ht="12.5" x14ac:dyDescent="0.25">
      <c r="J656" s="110"/>
    </row>
    <row r="657" spans="10:10" ht="12.5" x14ac:dyDescent="0.25">
      <c r="J657" s="110"/>
    </row>
    <row r="658" spans="10:10" ht="12.5" x14ac:dyDescent="0.25">
      <c r="J658" s="110"/>
    </row>
    <row r="659" spans="10:10" ht="12.5" x14ac:dyDescent="0.25">
      <c r="J659" s="110"/>
    </row>
    <row r="660" spans="10:10" ht="12.5" x14ac:dyDescent="0.25">
      <c r="J660" s="110"/>
    </row>
    <row r="661" spans="10:10" ht="12.5" x14ac:dyDescent="0.25">
      <c r="J661" s="110"/>
    </row>
    <row r="662" spans="10:10" ht="12.5" x14ac:dyDescent="0.25">
      <c r="J662" s="110"/>
    </row>
    <row r="663" spans="10:10" ht="12.5" x14ac:dyDescent="0.25">
      <c r="J663" s="110"/>
    </row>
    <row r="664" spans="10:10" ht="12.5" x14ac:dyDescent="0.25">
      <c r="J664" s="110"/>
    </row>
    <row r="665" spans="10:10" ht="12.5" x14ac:dyDescent="0.25">
      <c r="J665" s="110"/>
    </row>
    <row r="666" spans="10:10" ht="12.5" x14ac:dyDescent="0.25">
      <c r="J666" s="110"/>
    </row>
    <row r="667" spans="10:10" ht="12.5" x14ac:dyDescent="0.25">
      <c r="J667" s="110"/>
    </row>
    <row r="668" spans="10:10" ht="12.5" x14ac:dyDescent="0.25">
      <c r="J668" s="110"/>
    </row>
    <row r="669" spans="10:10" ht="12.5" x14ac:dyDescent="0.25">
      <c r="J669" s="110"/>
    </row>
    <row r="670" spans="10:10" ht="12.5" x14ac:dyDescent="0.25">
      <c r="J670" s="110"/>
    </row>
    <row r="671" spans="10:10" ht="12.5" x14ac:dyDescent="0.25">
      <c r="J671" s="110"/>
    </row>
    <row r="672" spans="10:10" ht="12.5" x14ac:dyDescent="0.25">
      <c r="J672" s="110"/>
    </row>
    <row r="673" spans="10:10" ht="12.5" x14ac:dyDescent="0.25">
      <c r="J673" s="110"/>
    </row>
    <row r="674" spans="10:10" ht="12.5" x14ac:dyDescent="0.25">
      <c r="J674" s="110"/>
    </row>
    <row r="675" spans="10:10" ht="12.5" x14ac:dyDescent="0.25">
      <c r="J675" s="110"/>
    </row>
    <row r="676" spans="10:10" ht="12.5" x14ac:dyDescent="0.25">
      <c r="J676" s="110"/>
    </row>
    <row r="677" spans="10:10" ht="12.5" x14ac:dyDescent="0.25">
      <c r="J677" s="110"/>
    </row>
    <row r="678" spans="10:10" ht="12.5" x14ac:dyDescent="0.25">
      <c r="J678" s="110"/>
    </row>
    <row r="679" spans="10:10" ht="12.5" x14ac:dyDescent="0.25">
      <c r="J679" s="110"/>
    </row>
    <row r="680" spans="10:10" ht="12.5" x14ac:dyDescent="0.25">
      <c r="J680" s="110"/>
    </row>
    <row r="681" spans="10:10" ht="12.5" x14ac:dyDescent="0.25">
      <c r="J681" s="110"/>
    </row>
    <row r="682" spans="10:10" ht="12.5" x14ac:dyDescent="0.25">
      <c r="J682" s="110"/>
    </row>
    <row r="683" spans="10:10" ht="12.5" x14ac:dyDescent="0.25">
      <c r="J683" s="110"/>
    </row>
    <row r="684" spans="10:10" ht="12.5" x14ac:dyDescent="0.25">
      <c r="J684" s="110"/>
    </row>
    <row r="685" spans="10:10" ht="12.5" x14ac:dyDescent="0.25">
      <c r="J685" s="110"/>
    </row>
    <row r="686" spans="10:10" ht="12.5" x14ac:dyDescent="0.25">
      <c r="J686" s="110"/>
    </row>
    <row r="687" spans="10:10" ht="12.5" x14ac:dyDescent="0.25">
      <c r="J687" s="110"/>
    </row>
    <row r="688" spans="10:10" ht="12.5" x14ac:dyDescent="0.25">
      <c r="J688" s="110"/>
    </row>
    <row r="689" spans="10:10" ht="12.5" x14ac:dyDescent="0.25">
      <c r="J689" s="110"/>
    </row>
    <row r="690" spans="10:10" ht="12.5" x14ac:dyDescent="0.25">
      <c r="J690" s="110"/>
    </row>
    <row r="691" spans="10:10" ht="12.5" x14ac:dyDescent="0.25">
      <c r="J691" s="110"/>
    </row>
    <row r="692" spans="10:10" ht="12.5" x14ac:dyDescent="0.25">
      <c r="J692" s="110"/>
    </row>
    <row r="693" spans="10:10" ht="12.5" x14ac:dyDescent="0.25">
      <c r="J693" s="110"/>
    </row>
    <row r="694" spans="10:10" ht="12.5" x14ac:dyDescent="0.25">
      <c r="J694" s="110"/>
    </row>
    <row r="695" spans="10:10" ht="12.5" x14ac:dyDescent="0.25">
      <c r="J695" s="110"/>
    </row>
    <row r="696" spans="10:10" ht="12.5" x14ac:dyDescent="0.25">
      <c r="J696" s="110"/>
    </row>
    <row r="697" spans="10:10" ht="12.5" x14ac:dyDescent="0.25">
      <c r="J697" s="110"/>
    </row>
    <row r="698" spans="10:10" ht="12.5" x14ac:dyDescent="0.25">
      <c r="J698" s="110"/>
    </row>
    <row r="699" spans="10:10" ht="12.5" x14ac:dyDescent="0.25">
      <c r="J699" s="110"/>
    </row>
    <row r="700" spans="10:10" ht="12.5" x14ac:dyDescent="0.25">
      <c r="J700" s="110"/>
    </row>
    <row r="701" spans="10:10" ht="12.5" x14ac:dyDescent="0.25">
      <c r="J701" s="110"/>
    </row>
    <row r="702" spans="10:10" ht="12.5" x14ac:dyDescent="0.25">
      <c r="J702" s="110"/>
    </row>
    <row r="703" spans="10:10" ht="12.5" x14ac:dyDescent="0.25">
      <c r="J703" s="110"/>
    </row>
    <row r="704" spans="10:10" ht="12.5" x14ac:dyDescent="0.25">
      <c r="J704" s="110"/>
    </row>
    <row r="705" spans="10:10" ht="12.5" x14ac:dyDescent="0.25">
      <c r="J705" s="110"/>
    </row>
    <row r="706" spans="10:10" ht="12.5" x14ac:dyDescent="0.25">
      <c r="J706" s="110"/>
    </row>
    <row r="707" spans="10:10" ht="12.5" x14ac:dyDescent="0.25">
      <c r="J707" s="110"/>
    </row>
    <row r="708" spans="10:10" ht="12.5" x14ac:dyDescent="0.25">
      <c r="J708" s="110"/>
    </row>
    <row r="709" spans="10:10" ht="12.5" x14ac:dyDescent="0.25">
      <c r="J709" s="110"/>
    </row>
    <row r="710" spans="10:10" ht="12.5" x14ac:dyDescent="0.25">
      <c r="J710" s="110"/>
    </row>
    <row r="711" spans="10:10" ht="12.5" x14ac:dyDescent="0.25">
      <c r="J711" s="110"/>
    </row>
    <row r="712" spans="10:10" ht="12.5" x14ac:dyDescent="0.25">
      <c r="J712" s="110"/>
    </row>
    <row r="713" spans="10:10" ht="12.5" x14ac:dyDescent="0.25">
      <c r="J713" s="110"/>
    </row>
    <row r="714" spans="10:10" ht="12.5" x14ac:dyDescent="0.25">
      <c r="J714" s="110"/>
    </row>
    <row r="715" spans="10:10" ht="12.5" x14ac:dyDescent="0.25">
      <c r="J715" s="110"/>
    </row>
    <row r="716" spans="10:10" ht="12.5" x14ac:dyDescent="0.25">
      <c r="J716" s="110"/>
    </row>
    <row r="717" spans="10:10" ht="12.5" x14ac:dyDescent="0.25">
      <c r="J717" s="110"/>
    </row>
    <row r="718" spans="10:10" ht="12.5" x14ac:dyDescent="0.25">
      <c r="J718" s="110"/>
    </row>
    <row r="719" spans="10:10" ht="12.5" x14ac:dyDescent="0.25">
      <c r="J719" s="110"/>
    </row>
    <row r="720" spans="10:10" ht="12.5" x14ac:dyDescent="0.25">
      <c r="J720" s="110"/>
    </row>
    <row r="721" spans="10:10" ht="12.5" x14ac:dyDescent="0.25">
      <c r="J721" s="110"/>
    </row>
    <row r="722" spans="10:10" ht="12.5" x14ac:dyDescent="0.25">
      <c r="J722" s="110"/>
    </row>
    <row r="723" spans="10:10" ht="12.5" x14ac:dyDescent="0.25">
      <c r="J723" s="110"/>
    </row>
    <row r="724" spans="10:10" ht="12.5" x14ac:dyDescent="0.25">
      <c r="J724" s="110"/>
    </row>
    <row r="725" spans="10:10" ht="12.5" x14ac:dyDescent="0.25">
      <c r="J725" s="110"/>
    </row>
    <row r="726" spans="10:10" ht="12.5" x14ac:dyDescent="0.25">
      <c r="J726" s="110"/>
    </row>
    <row r="727" spans="10:10" ht="12.5" x14ac:dyDescent="0.25">
      <c r="J727" s="110"/>
    </row>
    <row r="728" spans="10:10" ht="12.5" x14ac:dyDescent="0.25">
      <c r="J728" s="110"/>
    </row>
    <row r="729" spans="10:10" ht="12.5" x14ac:dyDescent="0.25">
      <c r="J729" s="110"/>
    </row>
    <row r="730" spans="10:10" ht="12.5" x14ac:dyDescent="0.25">
      <c r="J730" s="110"/>
    </row>
    <row r="731" spans="10:10" ht="12.5" x14ac:dyDescent="0.25">
      <c r="J731" s="110"/>
    </row>
    <row r="732" spans="10:10" ht="12.5" x14ac:dyDescent="0.25">
      <c r="J732" s="110"/>
    </row>
    <row r="733" spans="10:10" ht="12.5" x14ac:dyDescent="0.25">
      <c r="J733" s="110"/>
    </row>
    <row r="734" spans="10:10" ht="12.5" x14ac:dyDescent="0.25">
      <c r="J734" s="110"/>
    </row>
    <row r="735" spans="10:10" ht="12.5" x14ac:dyDescent="0.25">
      <c r="J735" s="110"/>
    </row>
    <row r="736" spans="10:10" ht="12.5" x14ac:dyDescent="0.25">
      <c r="J736" s="110"/>
    </row>
    <row r="737" spans="10:10" ht="12.5" x14ac:dyDescent="0.25">
      <c r="J737" s="110"/>
    </row>
    <row r="738" spans="10:10" ht="12.5" x14ac:dyDescent="0.25">
      <c r="J738" s="110"/>
    </row>
    <row r="739" spans="10:10" ht="12.5" x14ac:dyDescent="0.25">
      <c r="J739" s="110"/>
    </row>
    <row r="740" spans="10:10" ht="12.5" x14ac:dyDescent="0.25">
      <c r="J740" s="110"/>
    </row>
    <row r="741" spans="10:10" ht="12.5" x14ac:dyDescent="0.25">
      <c r="J741" s="110"/>
    </row>
    <row r="742" spans="10:10" ht="12.5" x14ac:dyDescent="0.25">
      <c r="J742" s="110"/>
    </row>
    <row r="743" spans="10:10" ht="12.5" x14ac:dyDescent="0.25">
      <c r="J743" s="110"/>
    </row>
    <row r="744" spans="10:10" ht="12.5" x14ac:dyDescent="0.25">
      <c r="J744" s="110"/>
    </row>
    <row r="745" spans="10:10" ht="12.5" x14ac:dyDescent="0.25">
      <c r="J745" s="110"/>
    </row>
    <row r="746" spans="10:10" ht="12.5" x14ac:dyDescent="0.25">
      <c r="J746" s="110"/>
    </row>
    <row r="747" spans="10:10" ht="12.5" x14ac:dyDescent="0.25">
      <c r="J747" s="110"/>
    </row>
    <row r="748" spans="10:10" ht="12.5" x14ac:dyDescent="0.25">
      <c r="J748" s="110"/>
    </row>
    <row r="749" spans="10:10" ht="12.5" x14ac:dyDescent="0.25">
      <c r="J749" s="110"/>
    </row>
    <row r="750" spans="10:10" ht="12.5" x14ac:dyDescent="0.25">
      <c r="J750" s="110"/>
    </row>
    <row r="751" spans="10:10" ht="12.5" x14ac:dyDescent="0.25">
      <c r="J751" s="110"/>
    </row>
    <row r="752" spans="10:10" ht="12.5" x14ac:dyDescent="0.25">
      <c r="J752" s="110"/>
    </row>
    <row r="753" spans="10:10" ht="12.5" x14ac:dyDescent="0.25">
      <c r="J753" s="110"/>
    </row>
    <row r="754" spans="10:10" ht="12.5" x14ac:dyDescent="0.25">
      <c r="J754" s="110"/>
    </row>
    <row r="755" spans="10:10" ht="12.5" x14ac:dyDescent="0.25">
      <c r="J755" s="110"/>
    </row>
    <row r="756" spans="10:10" ht="12.5" x14ac:dyDescent="0.25">
      <c r="J756" s="110"/>
    </row>
    <row r="757" spans="10:10" ht="12.5" x14ac:dyDescent="0.25">
      <c r="J757" s="110"/>
    </row>
    <row r="758" spans="10:10" ht="12.5" x14ac:dyDescent="0.25">
      <c r="J758" s="110"/>
    </row>
    <row r="759" spans="10:10" ht="12.5" x14ac:dyDescent="0.25">
      <c r="J759" s="110"/>
    </row>
    <row r="760" spans="10:10" ht="12.5" x14ac:dyDescent="0.25">
      <c r="J760" s="110"/>
    </row>
    <row r="761" spans="10:10" ht="12.5" x14ac:dyDescent="0.25">
      <c r="J761" s="110"/>
    </row>
    <row r="762" spans="10:10" ht="12.5" x14ac:dyDescent="0.25">
      <c r="J762" s="110"/>
    </row>
    <row r="763" spans="10:10" ht="12.5" x14ac:dyDescent="0.25">
      <c r="J763" s="110"/>
    </row>
    <row r="764" spans="10:10" ht="12.5" x14ac:dyDescent="0.25">
      <c r="J764" s="110"/>
    </row>
    <row r="765" spans="10:10" ht="12.5" x14ac:dyDescent="0.25">
      <c r="J765" s="110"/>
    </row>
    <row r="766" spans="10:10" ht="12.5" x14ac:dyDescent="0.25">
      <c r="J766" s="110"/>
    </row>
    <row r="767" spans="10:10" ht="12.5" x14ac:dyDescent="0.25">
      <c r="J767" s="110"/>
    </row>
    <row r="768" spans="10:10" ht="12.5" x14ac:dyDescent="0.25">
      <c r="J768" s="110"/>
    </row>
    <row r="769" spans="10:10" ht="12.5" x14ac:dyDescent="0.25">
      <c r="J769" s="110"/>
    </row>
    <row r="770" spans="10:10" ht="12.5" x14ac:dyDescent="0.25">
      <c r="J770" s="110"/>
    </row>
    <row r="771" spans="10:10" ht="12.5" x14ac:dyDescent="0.25">
      <c r="J771" s="110"/>
    </row>
    <row r="772" spans="10:10" ht="12.5" x14ac:dyDescent="0.25">
      <c r="J772" s="110"/>
    </row>
    <row r="773" spans="10:10" ht="12.5" x14ac:dyDescent="0.25">
      <c r="J773" s="110"/>
    </row>
    <row r="774" spans="10:10" ht="12.5" x14ac:dyDescent="0.25">
      <c r="J774" s="110"/>
    </row>
    <row r="775" spans="10:10" ht="12.5" x14ac:dyDescent="0.25">
      <c r="J775" s="110"/>
    </row>
    <row r="776" spans="10:10" ht="12.5" x14ac:dyDescent="0.25">
      <c r="J776" s="110"/>
    </row>
    <row r="777" spans="10:10" ht="12.5" x14ac:dyDescent="0.25">
      <c r="J777" s="110"/>
    </row>
    <row r="778" spans="10:10" ht="12.5" x14ac:dyDescent="0.25">
      <c r="J778" s="110"/>
    </row>
    <row r="779" spans="10:10" ht="12.5" x14ac:dyDescent="0.25">
      <c r="J779" s="110"/>
    </row>
    <row r="780" spans="10:10" ht="12.5" x14ac:dyDescent="0.25">
      <c r="J780" s="110"/>
    </row>
    <row r="781" spans="10:10" ht="12.5" x14ac:dyDescent="0.25">
      <c r="J781" s="110"/>
    </row>
    <row r="782" spans="10:10" ht="12.5" x14ac:dyDescent="0.25">
      <c r="J782" s="110"/>
    </row>
    <row r="783" spans="10:10" ht="12.5" x14ac:dyDescent="0.25">
      <c r="J783" s="110"/>
    </row>
    <row r="784" spans="10:10" ht="12.5" x14ac:dyDescent="0.25">
      <c r="J784" s="110"/>
    </row>
    <row r="785" spans="10:10" ht="12.5" x14ac:dyDescent="0.25">
      <c r="J785" s="110"/>
    </row>
    <row r="786" spans="10:10" ht="12.5" x14ac:dyDescent="0.25">
      <c r="J786" s="110"/>
    </row>
    <row r="787" spans="10:10" ht="12.5" x14ac:dyDescent="0.25">
      <c r="J787" s="110"/>
    </row>
    <row r="788" spans="10:10" ht="12.5" x14ac:dyDescent="0.25">
      <c r="J788" s="110"/>
    </row>
    <row r="789" spans="10:10" ht="12.5" x14ac:dyDescent="0.25">
      <c r="J789" s="110"/>
    </row>
    <row r="790" spans="10:10" ht="12.5" x14ac:dyDescent="0.25">
      <c r="J790" s="110"/>
    </row>
    <row r="791" spans="10:10" ht="12.5" x14ac:dyDescent="0.25">
      <c r="J791" s="110"/>
    </row>
    <row r="792" spans="10:10" ht="12.5" x14ac:dyDescent="0.25">
      <c r="J792" s="110"/>
    </row>
    <row r="793" spans="10:10" ht="12.5" x14ac:dyDescent="0.25">
      <c r="J793" s="110"/>
    </row>
    <row r="794" spans="10:10" ht="12.5" x14ac:dyDescent="0.25">
      <c r="J794" s="110"/>
    </row>
    <row r="795" spans="10:10" ht="12.5" x14ac:dyDescent="0.25">
      <c r="J795" s="110"/>
    </row>
    <row r="796" spans="10:10" ht="12.5" x14ac:dyDescent="0.25">
      <c r="J796" s="110"/>
    </row>
    <row r="797" spans="10:10" ht="12.5" x14ac:dyDescent="0.25">
      <c r="J797" s="110"/>
    </row>
    <row r="798" spans="10:10" ht="12.5" x14ac:dyDescent="0.25">
      <c r="J798" s="110"/>
    </row>
    <row r="799" spans="10:10" ht="12.5" x14ac:dyDescent="0.25">
      <c r="J799" s="110"/>
    </row>
    <row r="800" spans="10:10" ht="12.5" x14ac:dyDescent="0.25">
      <c r="J800" s="110"/>
    </row>
    <row r="801" spans="10:10" ht="12.5" x14ac:dyDescent="0.25">
      <c r="J801" s="110"/>
    </row>
    <row r="802" spans="10:10" ht="12.5" x14ac:dyDescent="0.25">
      <c r="J802" s="110"/>
    </row>
    <row r="803" spans="10:10" ht="12.5" x14ac:dyDescent="0.25">
      <c r="J803" s="110"/>
    </row>
    <row r="804" spans="10:10" ht="12.5" x14ac:dyDescent="0.25">
      <c r="J804" s="110"/>
    </row>
    <row r="805" spans="10:10" ht="12.5" x14ac:dyDescent="0.25">
      <c r="J805" s="110"/>
    </row>
    <row r="806" spans="10:10" ht="12.5" x14ac:dyDescent="0.25">
      <c r="J806" s="110"/>
    </row>
    <row r="807" spans="10:10" ht="12.5" x14ac:dyDescent="0.25">
      <c r="J807" s="110"/>
    </row>
    <row r="808" spans="10:10" ht="12.5" x14ac:dyDescent="0.25">
      <c r="J808" s="110"/>
    </row>
    <row r="809" spans="10:10" ht="12.5" x14ac:dyDescent="0.25">
      <c r="J809" s="110"/>
    </row>
    <row r="810" spans="10:10" ht="12.5" x14ac:dyDescent="0.25">
      <c r="J810" s="110"/>
    </row>
    <row r="811" spans="10:10" ht="12.5" x14ac:dyDescent="0.25">
      <c r="J811" s="110"/>
    </row>
    <row r="812" spans="10:10" ht="12.5" x14ac:dyDescent="0.25">
      <c r="J812" s="110"/>
    </row>
    <row r="813" spans="10:10" ht="12.5" x14ac:dyDescent="0.25">
      <c r="J813" s="110"/>
    </row>
    <row r="814" spans="10:10" ht="12.5" x14ac:dyDescent="0.25">
      <c r="J814" s="110"/>
    </row>
    <row r="815" spans="10:10" ht="12.5" x14ac:dyDescent="0.25">
      <c r="J815" s="110"/>
    </row>
    <row r="816" spans="10:10" ht="12.5" x14ac:dyDescent="0.25">
      <c r="J816" s="110"/>
    </row>
    <row r="817" spans="10:10" ht="12.5" x14ac:dyDescent="0.25">
      <c r="J817" s="110"/>
    </row>
    <row r="818" spans="10:10" ht="12.5" x14ac:dyDescent="0.25">
      <c r="J818" s="110"/>
    </row>
    <row r="819" spans="10:10" ht="12.5" x14ac:dyDescent="0.25">
      <c r="J819" s="110"/>
    </row>
    <row r="820" spans="10:10" ht="12.5" x14ac:dyDescent="0.25">
      <c r="J820" s="110"/>
    </row>
    <row r="821" spans="10:10" ht="12.5" x14ac:dyDescent="0.25">
      <c r="J821" s="110"/>
    </row>
    <row r="822" spans="10:10" ht="12.5" x14ac:dyDescent="0.25">
      <c r="J822" s="110"/>
    </row>
    <row r="823" spans="10:10" ht="12.5" x14ac:dyDescent="0.25">
      <c r="J823" s="110"/>
    </row>
    <row r="824" spans="10:10" ht="12.5" x14ac:dyDescent="0.25">
      <c r="J824" s="110"/>
    </row>
    <row r="825" spans="10:10" ht="12.5" x14ac:dyDescent="0.25">
      <c r="J825" s="110"/>
    </row>
    <row r="826" spans="10:10" ht="12.5" x14ac:dyDescent="0.25">
      <c r="J826" s="110"/>
    </row>
    <row r="827" spans="10:10" ht="12.5" x14ac:dyDescent="0.25">
      <c r="J827" s="110"/>
    </row>
    <row r="828" spans="10:10" ht="12.5" x14ac:dyDescent="0.25">
      <c r="J828" s="110"/>
    </row>
    <row r="829" spans="10:10" ht="12.5" x14ac:dyDescent="0.25">
      <c r="J829" s="110"/>
    </row>
    <row r="830" spans="10:10" ht="12.5" x14ac:dyDescent="0.25">
      <c r="J830" s="110"/>
    </row>
    <row r="831" spans="10:10" ht="12.5" x14ac:dyDescent="0.25">
      <c r="J831" s="110"/>
    </row>
    <row r="832" spans="10:10" ht="12.5" x14ac:dyDescent="0.25">
      <c r="J832" s="110"/>
    </row>
    <row r="833" spans="10:10" ht="12.5" x14ac:dyDescent="0.25">
      <c r="J833" s="110"/>
    </row>
    <row r="834" spans="10:10" ht="12.5" x14ac:dyDescent="0.25">
      <c r="J834" s="110"/>
    </row>
    <row r="835" spans="10:10" ht="12.5" x14ac:dyDescent="0.25">
      <c r="J835" s="110"/>
    </row>
    <row r="836" spans="10:10" ht="12.5" x14ac:dyDescent="0.25">
      <c r="J836" s="110"/>
    </row>
    <row r="837" spans="10:10" ht="12.5" x14ac:dyDescent="0.25">
      <c r="J837" s="110"/>
    </row>
    <row r="838" spans="10:10" ht="12.5" x14ac:dyDescent="0.25">
      <c r="J838" s="110"/>
    </row>
    <row r="839" spans="10:10" ht="12.5" x14ac:dyDescent="0.25">
      <c r="J839" s="110"/>
    </row>
    <row r="840" spans="10:10" ht="12.5" x14ac:dyDescent="0.25">
      <c r="J840" s="110"/>
    </row>
    <row r="841" spans="10:10" ht="12.5" x14ac:dyDescent="0.25">
      <c r="J841" s="110"/>
    </row>
    <row r="842" spans="10:10" ht="12.5" x14ac:dyDescent="0.25">
      <c r="J842" s="110"/>
    </row>
    <row r="843" spans="10:10" ht="12.5" x14ac:dyDescent="0.25">
      <c r="J843" s="110"/>
    </row>
    <row r="844" spans="10:10" ht="12.5" x14ac:dyDescent="0.25">
      <c r="J844" s="110"/>
    </row>
    <row r="845" spans="10:10" ht="12.5" x14ac:dyDescent="0.25">
      <c r="J845" s="110"/>
    </row>
    <row r="846" spans="10:10" ht="12.5" x14ac:dyDescent="0.25">
      <c r="J846" s="110"/>
    </row>
    <row r="847" spans="10:10" ht="12.5" x14ac:dyDescent="0.25">
      <c r="J847" s="110"/>
    </row>
    <row r="848" spans="10:10" ht="12.5" x14ac:dyDescent="0.25">
      <c r="J848" s="110"/>
    </row>
    <row r="849" spans="10:10" ht="12.5" x14ac:dyDescent="0.25">
      <c r="J849" s="110"/>
    </row>
    <row r="850" spans="10:10" ht="12.5" x14ac:dyDescent="0.25">
      <c r="J850" s="110"/>
    </row>
    <row r="851" spans="10:10" ht="12.5" x14ac:dyDescent="0.25">
      <c r="J851" s="110"/>
    </row>
    <row r="852" spans="10:10" ht="12.5" x14ac:dyDescent="0.25">
      <c r="J852" s="110"/>
    </row>
    <row r="853" spans="10:10" ht="12.5" x14ac:dyDescent="0.25">
      <c r="J853" s="110"/>
    </row>
    <row r="854" spans="10:10" ht="12.5" x14ac:dyDescent="0.25">
      <c r="J854" s="110"/>
    </row>
    <row r="855" spans="10:10" ht="12.5" x14ac:dyDescent="0.25">
      <c r="J855" s="110"/>
    </row>
    <row r="856" spans="10:10" ht="12.5" x14ac:dyDescent="0.25">
      <c r="J856" s="110"/>
    </row>
    <row r="857" spans="10:10" ht="12.5" x14ac:dyDescent="0.25">
      <c r="J857" s="110"/>
    </row>
    <row r="858" spans="10:10" ht="12.5" x14ac:dyDescent="0.25">
      <c r="J858" s="110"/>
    </row>
    <row r="859" spans="10:10" ht="12.5" x14ac:dyDescent="0.25">
      <c r="J859" s="110"/>
    </row>
    <row r="860" spans="10:10" ht="12.5" x14ac:dyDescent="0.25">
      <c r="J860" s="110"/>
    </row>
    <row r="861" spans="10:10" ht="12.5" x14ac:dyDescent="0.25">
      <c r="J861" s="110"/>
    </row>
    <row r="862" spans="10:10" ht="12.5" x14ac:dyDescent="0.25">
      <c r="J862" s="110"/>
    </row>
    <row r="863" spans="10:10" ht="12.5" x14ac:dyDescent="0.25">
      <c r="J863" s="110"/>
    </row>
    <row r="864" spans="10:10" ht="12.5" x14ac:dyDescent="0.25">
      <c r="J864" s="110"/>
    </row>
    <row r="865" spans="10:10" ht="12.5" x14ac:dyDescent="0.25">
      <c r="J865" s="110"/>
    </row>
    <row r="866" spans="10:10" ht="12.5" x14ac:dyDescent="0.25">
      <c r="J866" s="110"/>
    </row>
    <row r="867" spans="10:10" ht="12.5" x14ac:dyDescent="0.25">
      <c r="J867" s="110"/>
    </row>
    <row r="868" spans="10:10" ht="12.5" x14ac:dyDescent="0.25">
      <c r="J868" s="110"/>
    </row>
    <row r="869" spans="10:10" ht="12.5" x14ac:dyDescent="0.25">
      <c r="J869" s="110"/>
    </row>
    <row r="870" spans="10:10" ht="12.5" x14ac:dyDescent="0.25">
      <c r="J870" s="110"/>
    </row>
    <row r="871" spans="10:10" ht="12.5" x14ac:dyDescent="0.25">
      <c r="J871" s="110"/>
    </row>
    <row r="872" spans="10:10" ht="12.5" x14ac:dyDescent="0.25">
      <c r="J872" s="110"/>
    </row>
    <row r="873" spans="10:10" ht="12.5" x14ac:dyDescent="0.25">
      <c r="J873" s="110"/>
    </row>
    <row r="874" spans="10:10" ht="12.5" x14ac:dyDescent="0.25">
      <c r="J874" s="110"/>
    </row>
    <row r="875" spans="10:10" ht="12.5" x14ac:dyDescent="0.25">
      <c r="J875" s="110"/>
    </row>
    <row r="876" spans="10:10" ht="12.5" x14ac:dyDescent="0.25">
      <c r="J876" s="110"/>
    </row>
    <row r="877" spans="10:10" ht="12.5" x14ac:dyDescent="0.25">
      <c r="J877" s="110"/>
    </row>
    <row r="878" spans="10:10" ht="12.5" x14ac:dyDescent="0.25">
      <c r="J878" s="110"/>
    </row>
    <row r="879" spans="10:10" ht="12.5" x14ac:dyDescent="0.25">
      <c r="J879" s="110"/>
    </row>
    <row r="880" spans="10:10" ht="12.5" x14ac:dyDescent="0.25">
      <c r="J880" s="110"/>
    </row>
    <row r="881" spans="10:10" ht="12.5" x14ac:dyDescent="0.25">
      <c r="J881" s="110"/>
    </row>
    <row r="882" spans="10:10" ht="12.5" x14ac:dyDescent="0.25">
      <c r="J882" s="110"/>
    </row>
    <row r="883" spans="10:10" ht="12.5" x14ac:dyDescent="0.25">
      <c r="J883" s="110"/>
    </row>
    <row r="884" spans="10:10" ht="12.5" x14ac:dyDescent="0.25">
      <c r="J884" s="110"/>
    </row>
    <row r="885" spans="10:10" ht="12.5" x14ac:dyDescent="0.25">
      <c r="J885" s="110"/>
    </row>
    <row r="886" spans="10:10" ht="12.5" x14ac:dyDescent="0.25">
      <c r="J886" s="110"/>
    </row>
    <row r="887" spans="10:10" ht="12.5" x14ac:dyDescent="0.25">
      <c r="J887" s="110"/>
    </row>
    <row r="888" spans="10:10" ht="12.5" x14ac:dyDescent="0.25">
      <c r="J888" s="110"/>
    </row>
    <row r="889" spans="10:10" ht="12.5" x14ac:dyDescent="0.25">
      <c r="J889" s="110"/>
    </row>
    <row r="890" spans="10:10" ht="12.5" x14ac:dyDescent="0.25">
      <c r="J890" s="110"/>
    </row>
    <row r="891" spans="10:10" ht="12.5" x14ac:dyDescent="0.25">
      <c r="J891" s="110"/>
    </row>
    <row r="892" spans="10:10" ht="12.5" x14ac:dyDescent="0.25">
      <c r="J892" s="110"/>
    </row>
    <row r="893" spans="10:10" ht="12.5" x14ac:dyDescent="0.25">
      <c r="J893" s="110"/>
    </row>
    <row r="894" spans="10:10" ht="12.5" x14ac:dyDescent="0.25">
      <c r="J894" s="110"/>
    </row>
    <row r="895" spans="10:10" ht="12.5" x14ac:dyDescent="0.25">
      <c r="J895" s="110"/>
    </row>
    <row r="896" spans="10:10" ht="12.5" x14ac:dyDescent="0.25">
      <c r="J896" s="110"/>
    </row>
    <row r="897" spans="10:10" ht="12.5" x14ac:dyDescent="0.25">
      <c r="J897" s="110"/>
    </row>
    <row r="898" spans="10:10" ht="12.5" x14ac:dyDescent="0.25">
      <c r="J898" s="110"/>
    </row>
    <row r="899" spans="10:10" ht="12.5" x14ac:dyDescent="0.25">
      <c r="J899" s="110"/>
    </row>
    <row r="900" spans="10:10" ht="12.5" x14ac:dyDescent="0.25">
      <c r="J900" s="110"/>
    </row>
    <row r="901" spans="10:10" ht="12.5" x14ac:dyDescent="0.25">
      <c r="J901" s="110"/>
    </row>
    <row r="902" spans="10:10" ht="12.5" x14ac:dyDescent="0.25">
      <c r="J902" s="110"/>
    </row>
    <row r="903" spans="10:10" ht="12.5" x14ac:dyDescent="0.25">
      <c r="J903" s="110"/>
    </row>
    <row r="904" spans="10:10" ht="12.5" x14ac:dyDescent="0.25">
      <c r="J904" s="110"/>
    </row>
    <row r="905" spans="10:10" ht="12.5" x14ac:dyDescent="0.25">
      <c r="J905" s="110"/>
    </row>
    <row r="906" spans="10:10" ht="12.5" x14ac:dyDescent="0.25">
      <c r="J906" s="110"/>
    </row>
    <row r="907" spans="10:10" ht="12.5" x14ac:dyDescent="0.25">
      <c r="J907" s="110"/>
    </row>
    <row r="908" spans="10:10" ht="12.5" x14ac:dyDescent="0.25">
      <c r="J908" s="110"/>
    </row>
    <row r="909" spans="10:10" ht="12.5" x14ac:dyDescent="0.25">
      <c r="J909" s="110"/>
    </row>
    <row r="910" spans="10:10" ht="12.5" x14ac:dyDescent="0.25">
      <c r="J910" s="110"/>
    </row>
    <row r="911" spans="10:10" ht="12.5" x14ac:dyDescent="0.25">
      <c r="J911" s="110"/>
    </row>
    <row r="912" spans="10:10" ht="12.5" x14ac:dyDescent="0.25">
      <c r="J912" s="110"/>
    </row>
    <row r="913" spans="10:10" ht="12.5" x14ac:dyDescent="0.25">
      <c r="J913" s="110"/>
    </row>
    <row r="914" spans="10:10" ht="12.5" x14ac:dyDescent="0.25">
      <c r="J914" s="110"/>
    </row>
    <row r="915" spans="10:10" ht="12.5" x14ac:dyDescent="0.25">
      <c r="J915" s="110"/>
    </row>
    <row r="916" spans="10:10" ht="12.5" x14ac:dyDescent="0.25">
      <c r="J916" s="110"/>
    </row>
    <row r="917" spans="10:10" ht="12.5" x14ac:dyDescent="0.25">
      <c r="J917" s="110"/>
    </row>
    <row r="918" spans="10:10" ht="12.5" x14ac:dyDescent="0.25">
      <c r="J918" s="110"/>
    </row>
    <row r="919" spans="10:10" ht="12.5" x14ac:dyDescent="0.25">
      <c r="J919" s="110"/>
    </row>
    <row r="920" spans="10:10" ht="12.5" x14ac:dyDescent="0.25">
      <c r="J920" s="110"/>
    </row>
    <row r="921" spans="10:10" ht="12.5" x14ac:dyDescent="0.25">
      <c r="J921" s="110"/>
    </row>
    <row r="922" spans="10:10" ht="12.5" x14ac:dyDescent="0.25">
      <c r="J922" s="110"/>
    </row>
    <row r="923" spans="10:10" ht="12.5" x14ac:dyDescent="0.25">
      <c r="J923" s="110"/>
    </row>
    <row r="924" spans="10:10" ht="12.5" x14ac:dyDescent="0.25">
      <c r="J924" s="110"/>
    </row>
    <row r="925" spans="10:10" ht="12.5" x14ac:dyDescent="0.25">
      <c r="J925" s="110"/>
    </row>
    <row r="926" spans="10:10" ht="12.5" x14ac:dyDescent="0.25">
      <c r="J926" s="110"/>
    </row>
    <row r="927" spans="10:10" ht="12.5" x14ac:dyDescent="0.25">
      <c r="J927" s="110"/>
    </row>
    <row r="928" spans="10:10" ht="12.5" x14ac:dyDescent="0.25">
      <c r="J928" s="110"/>
    </row>
    <row r="929" spans="10:10" ht="12.5" x14ac:dyDescent="0.25">
      <c r="J929" s="110"/>
    </row>
    <row r="930" spans="10:10" ht="12.5" x14ac:dyDescent="0.25">
      <c r="J930" s="110"/>
    </row>
    <row r="931" spans="10:10" ht="12.5" x14ac:dyDescent="0.25">
      <c r="J931" s="110"/>
    </row>
    <row r="932" spans="10:10" ht="12.5" x14ac:dyDescent="0.25">
      <c r="J932" s="110"/>
    </row>
    <row r="933" spans="10:10" ht="12.5" x14ac:dyDescent="0.25">
      <c r="J933" s="110"/>
    </row>
    <row r="934" spans="10:10" ht="12.5" x14ac:dyDescent="0.25">
      <c r="J934" s="110"/>
    </row>
    <row r="935" spans="10:10" ht="12.5" x14ac:dyDescent="0.25">
      <c r="J935" s="110"/>
    </row>
    <row r="936" spans="10:10" ht="12.5" x14ac:dyDescent="0.25">
      <c r="J936" s="110"/>
    </row>
    <row r="937" spans="10:10" ht="12.5" x14ac:dyDescent="0.25">
      <c r="J937" s="110"/>
    </row>
    <row r="938" spans="10:10" ht="12.5" x14ac:dyDescent="0.25">
      <c r="J938" s="110"/>
    </row>
    <row r="939" spans="10:10" ht="12.5" x14ac:dyDescent="0.25">
      <c r="J939" s="110"/>
    </row>
    <row r="940" spans="10:10" ht="12.5" x14ac:dyDescent="0.25">
      <c r="J940" s="110"/>
    </row>
    <row r="941" spans="10:10" ht="12.5" x14ac:dyDescent="0.25">
      <c r="J941" s="110"/>
    </row>
    <row r="942" spans="10:10" ht="12.5" x14ac:dyDescent="0.25">
      <c r="J942" s="110"/>
    </row>
    <row r="943" spans="10:10" ht="12.5" x14ac:dyDescent="0.25">
      <c r="J943" s="110"/>
    </row>
    <row r="944" spans="10:10" ht="12.5" x14ac:dyDescent="0.25">
      <c r="J944" s="110"/>
    </row>
    <row r="945" spans="10:10" ht="12.5" x14ac:dyDescent="0.25">
      <c r="J945" s="110"/>
    </row>
    <row r="946" spans="10:10" ht="12.5" x14ac:dyDescent="0.25">
      <c r="J946" s="110"/>
    </row>
    <row r="947" spans="10:10" ht="12.5" x14ac:dyDescent="0.25">
      <c r="J947" s="110"/>
    </row>
    <row r="948" spans="10:10" ht="12.5" x14ac:dyDescent="0.25">
      <c r="J948" s="110"/>
    </row>
    <row r="949" spans="10:10" ht="12.5" x14ac:dyDescent="0.25">
      <c r="J949" s="110"/>
    </row>
    <row r="950" spans="10:10" ht="12.5" x14ac:dyDescent="0.25">
      <c r="J950" s="110"/>
    </row>
    <row r="951" spans="10:10" ht="12.5" x14ac:dyDescent="0.25">
      <c r="J951" s="110"/>
    </row>
    <row r="952" spans="10:10" ht="12.5" x14ac:dyDescent="0.25">
      <c r="J952" s="110"/>
    </row>
    <row r="953" spans="10:10" ht="12.5" x14ac:dyDescent="0.25">
      <c r="J953" s="110"/>
    </row>
    <row r="954" spans="10:10" ht="12.5" x14ac:dyDescent="0.25">
      <c r="J954" s="110"/>
    </row>
    <row r="955" spans="10:10" ht="12.5" x14ac:dyDescent="0.25">
      <c r="J955" s="110"/>
    </row>
  </sheetData>
  <hyperlinks>
    <hyperlink ref="D14" location="ModelPeriod!A1" display="ModelPeriod.csv" xr:uid="{DA8D6A4C-E229-458F-86E7-67DAAE924350}"/>
    <hyperlink ref="B8" r:id="rId1" xr:uid="{D36B208F-0FE2-493B-956C-0135C4140489}"/>
    <hyperlink ref="B9" r:id="rId2" xr:uid="{1FE2B54E-E847-4A4E-B452-BE883A931F8F}"/>
    <hyperlink ref="B10" r:id="rId3" xr:uid="{13E6C8FD-4FBC-4BDF-B4F1-4CBA120A51F5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6"/>
  <sheetViews>
    <sheetView zoomScaleNormal="100" workbookViewId="0"/>
  </sheetViews>
  <sheetFormatPr defaultRowHeight="14.5" x14ac:dyDescent="0.35"/>
  <cols>
    <col min="1" max="1" width="18.26953125" bestFit="1" customWidth="1"/>
    <col min="2" max="3" width="14" customWidth="1"/>
    <col min="4" max="4" width="10.54296875" bestFit="1" customWidth="1"/>
    <col min="5" max="5" width="47.1796875" style="7" customWidth="1"/>
    <col min="6" max="6" width="59.453125" style="7" customWidth="1"/>
  </cols>
  <sheetData>
    <row r="1" spans="1:8" x14ac:dyDescent="0.35">
      <c r="A1" s="8" t="s">
        <v>81</v>
      </c>
      <c r="B1" s="23">
        <v>4.1868000000000001E-3</v>
      </c>
      <c r="C1" s="8" t="s">
        <v>20</v>
      </c>
    </row>
    <row r="2" spans="1:8" x14ac:dyDescent="0.35">
      <c r="A2" s="8" t="s">
        <v>103</v>
      </c>
      <c r="B2" s="23">
        <v>41868</v>
      </c>
      <c r="C2" s="8" t="s">
        <v>20</v>
      </c>
    </row>
    <row r="4" spans="1:8" s="21" customFormat="1" ht="29" x14ac:dyDescent="0.35">
      <c r="A4" s="13" t="s">
        <v>80</v>
      </c>
      <c r="B4" s="13" t="s">
        <v>95</v>
      </c>
      <c r="C4" s="13" t="s">
        <v>94</v>
      </c>
      <c r="D4" s="13" t="s">
        <v>76</v>
      </c>
      <c r="E4" s="13" t="s">
        <v>79</v>
      </c>
      <c r="F4" s="13" t="s">
        <v>78</v>
      </c>
      <c r="G4" s="13" t="s">
        <v>93</v>
      </c>
      <c r="H4" s="13" t="s">
        <v>76</v>
      </c>
    </row>
    <row r="5" spans="1:8" ht="58" x14ac:dyDescent="0.35">
      <c r="A5" s="11" t="s">
        <v>50</v>
      </c>
      <c r="B5" s="22">
        <f>CoalGCV!D2</f>
        <v>20.979270500007559</v>
      </c>
      <c r="C5" s="22">
        <f>CoalGCV!D4</f>
        <v>28.028532600000002</v>
      </c>
      <c r="D5" s="11" t="s">
        <v>100</v>
      </c>
      <c r="E5" s="20" t="s">
        <v>254</v>
      </c>
      <c r="F5" s="20" t="s">
        <v>283</v>
      </c>
      <c r="G5" s="11"/>
      <c r="H5" s="11"/>
    </row>
    <row r="6" spans="1:8" ht="43.5" x14ac:dyDescent="0.35">
      <c r="A6" s="11" t="s">
        <v>67</v>
      </c>
      <c r="B6" s="22">
        <f>CoalGCV!D3</f>
        <v>17.350767990976109</v>
      </c>
      <c r="C6" s="22">
        <f>CoalGCV!D5</f>
        <v>22.608720000000002</v>
      </c>
      <c r="D6" s="11" t="s">
        <v>100</v>
      </c>
      <c r="E6" s="20" t="s">
        <v>254</v>
      </c>
      <c r="F6" s="20" t="s">
        <v>96</v>
      </c>
      <c r="G6" s="11"/>
      <c r="H6" s="11"/>
    </row>
    <row r="7" spans="1:8" x14ac:dyDescent="0.35">
      <c r="A7" s="11" t="s">
        <v>27</v>
      </c>
      <c r="B7" s="22">
        <f>$B$1*G7</f>
        <v>37.681200000000004</v>
      </c>
      <c r="C7" s="22">
        <f>B7</f>
        <v>37.681200000000004</v>
      </c>
      <c r="D7" s="11" t="s">
        <v>102</v>
      </c>
      <c r="E7" s="10" t="s">
        <v>83</v>
      </c>
      <c r="F7" s="10" t="s">
        <v>86</v>
      </c>
      <c r="G7" s="18">
        <v>9000</v>
      </c>
      <c r="H7" s="18" t="s">
        <v>85</v>
      </c>
    </row>
    <row r="8" spans="1:8" ht="58" x14ac:dyDescent="0.35">
      <c r="A8" s="11" t="s">
        <v>28</v>
      </c>
      <c r="B8" s="22">
        <f>22.8</f>
        <v>22.8</v>
      </c>
      <c r="C8" s="22">
        <f>B8</f>
        <v>22.8</v>
      </c>
      <c r="D8" s="11" t="s">
        <v>102</v>
      </c>
      <c r="E8" s="17" t="s">
        <v>84</v>
      </c>
      <c r="F8" s="10"/>
      <c r="G8" s="11"/>
      <c r="H8" s="11"/>
    </row>
    <row r="9" spans="1:8" ht="72.5" x14ac:dyDescent="0.35">
      <c r="A9" s="11" t="s">
        <v>29</v>
      </c>
      <c r="B9" s="22">
        <v>15.56</v>
      </c>
      <c r="C9" s="22">
        <f>B9</f>
        <v>15.56</v>
      </c>
      <c r="D9" s="11" t="s">
        <v>100</v>
      </c>
      <c r="E9" s="10" t="s">
        <v>104</v>
      </c>
      <c r="F9" s="10"/>
      <c r="G9" s="11"/>
      <c r="H9" s="11"/>
    </row>
    <row r="10" spans="1:8" x14ac:dyDescent="0.35">
      <c r="A10" s="11" t="s">
        <v>22</v>
      </c>
      <c r="B10" s="22">
        <f>$B$1*10300</f>
        <v>43.124040000000001</v>
      </c>
      <c r="C10" s="22">
        <f>B10</f>
        <v>43.124040000000001</v>
      </c>
      <c r="D10" s="11" t="s">
        <v>100</v>
      </c>
      <c r="E10" s="15" t="s">
        <v>83</v>
      </c>
      <c r="F10" s="10" t="s">
        <v>82</v>
      </c>
      <c r="G10" s="11"/>
      <c r="H10" s="11"/>
    </row>
    <row r="11" spans="1:8" ht="29" x14ac:dyDescent="0.35">
      <c r="A11" s="11" t="s">
        <v>24</v>
      </c>
      <c r="B11" s="22">
        <f>'EnergyContent-Input'!$B$2*G11/10^3</f>
        <v>44.798760000000001</v>
      </c>
      <c r="C11" s="16"/>
      <c r="D11" s="11" t="s">
        <v>100</v>
      </c>
      <c r="E11" s="10" t="s">
        <v>83</v>
      </c>
      <c r="F11" s="10" t="s">
        <v>92</v>
      </c>
      <c r="G11" s="18">
        <v>1.07</v>
      </c>
      <c r="H11" s="19" t="s">
        <v>87</v>
      </c>
    </row>
    <row r="12" spans="1:8" ht="29" x14ac:dyDescent="0.35">
      <c r="A12" s="11" t="s">
        <v>25</v>
      </c>
      <c r="B12" s="22">
        <f>'EnergyContent-Input'!$B$2*G12/10^3</f>
        <v>43.333379999999998</v>
      </c>
      <c r="C12" s="16"/>
      <c r="D12" s="11" t="s">
        <v>100</v>
      </c>
      <c r="E12" s="10" t="s">
        <v>83</v>
      </c>
      <c r="F12" s="10" t="s">
        <v>91</v>
      </c>
      <c r="G12" s="18">
        <v>1.0349999999999999</v>
      </c>
      <c r="H12" s="19" t="s">
        <v>87</v>
      </c>
    </row>
    <row r="13" spans="1:8" ht="29" x14ac:dyDescent="0.35">
      <c r="A13" s="11" t="s">
        <v>26</v>
      </c>
      <c r="B13" s="22">
        <f>'EnergyContent-Input'!$B$2*G13/10^3</f>
        <v>44.589419999999997</v>
      </c>
      <c r="C13" s="16"/>
      <c r="D13" s="11" t="s">
        <v>100</v>
      </c>
      <c r="E13" s="10" t="s">
        <v>83</v>
      </c>
      <c r="F13" s="10" t="s">
        <v>90</v>
      </c>
      <c r="G13" s="18">
        <v>1.0649999999999999</v>
      </c>
      <c r="H13" s="19" t="s">
        <v>87</v>
      </c>
    </row>
    <row r="14" spans="1:8" ht="29" x14ac:dyDescent="0.35">
      <c r="A14" s="11" t="s">
        <v>18</v>
      </c>
      <c r="B14" s="22">
        <f>'EnergyContent-Input'!$B$2*G14/10^3</f>
        <v>47.310839999999999</v>
      </c>
      <c r="C14" s="16"/>
      <c r="D14" s="11" t="s">
        <v>100</v>
      </c>
      <c r="E14" s="10" t="s">
        <v>83</v>
      </c>
      <c r="F14" s="10" t="s">
        <v>89</v>
      </c>
      <c r="G14" s="18">
        <v>1.1299999999999999</v>
      </c>
      <c r="H14" s="19" t="s">
        <v>87</v>
      </c>
    </row>
    <row r="15" spans="1:8" ht="29.25" customHeight="1" x14ac:dyDescent="0.35">
      <c r="A15" s="11" t="s">
        <v>77</v>
      </c>
      <c r="B15" s="22">
        <f>'EnergyContent-Input'!$B$2*G15/10^3</f>
        <v>40.193280000000001</v>
      </c>
      <c r="C15" s="16"/>
      <c r="D15" s="11" t="s">
        <v>100</v>
      </c>
      <c r="E15" s="10" t="s">
        <v>83</v>
      </c>
      <c r="F15" s="10" t="s">
        <v>88</v>
      </c>
      <c r="G15" s="18">
        <v>0.96</v>
      </c>
      <c r="H15" s="19" t="s">
        <v>87</v>
      </c>
    </row>
    <row r="16" spans="1:8" x14ac:dyDescent="0.35">
      <c r="A16" s="11"/>
      <c r="B16" s="22"/>
      <c r="C16" s="16"/>
      <c r="D16" s="11"/>
      <c r="E16" s="10"/>
      <c r="F16" s="10"/>
      <c r="G16" s="11"/>
      <c r="H16" s="1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G7"/>
  <sheetViews>
    <sheetView zoomScaleNormal="100" workbookViewId="0"/>
  </sheetViews>
  <sheetFormatPr defaultColWidth="20.26953125" defaultRowHeight="14.5" x14ac:dyDescent="0.35"/>
  <sheetData>
    <row r="1" spans="1:7" s="2" customFormat="1" x14ac:dyDescent="0.35">
      <c r="A1" s="2" t="s">
        <v>56</v>
      </c>
      <c r="B1" s="2" t="s">
        <v>13</v>
      </c>
      <c r="C1" s="2" t="s">
        <v>15</v>
      </c>
      <c r="D1" s="2" t="s">
        <v>17</v>
      </c>
      <c r="E1" s="2" t="s">
        <v>16</v>
      </c>
      <c r="F1" s="2" t="s">
        <v>14</v>
      </c>
      <c r="G1" s="2" t="s">
        <v>65</v>
      </c>
    </row>
    <row r="2" spans="1:7" x14ac:dyDescent="0.35">
      <c r="A2" t="s">
        <v>50</v>
      </c>
      <c r="B2" s="6" t="s">
        <v>255</v>
      </c>
      <c r="C2" s="5" t="s">
        <v>19</v>
      </c>
      <c r="D2" t="s">
        <v>98</v>
      </c>
      <c r="E2" t="s">
        <v>99</v>
      </c>
      <c r="F2" s="104">
        <f>'EnergyContent-Input'!B5</f>
        <v>20.979270500007559</v>
      </c>
      <c r="G2" s="104">
        <f>'EnergyContent-Input'!C5</f>
        <v>28.028532600000002</v>
      </c>
    </row>
    <row r="3" spans="1:7" x14ac:dyDescent="0.35">
      <c r="A3" t="s">
        <v>67</v>
      </c>
      <c r="B3" s="6" t="s">
        <v>255</v>
      </c>
      <c r="C3" s="5" t="s">
        <v>19</v>
      </c>
      <c r="D3" t="s">
        <v>98</v>
      </c>
      <c r="E3" t="s">
        <v>99</v>
      </c>
      <c r="F3" s="104">
        <f>'EnergyContent-Input'!B6</f>
        <v>17.350767990976109</v>
      </c>
      <c r="G3" s="104">
        <f>'EnergyContent-Input'!C6</f>
        <v>22.608720000000002</v>
      </c>
    </row>
    <row r="4" spans="1:7" x14ac:dyDescent="0.35">
      <c r="A4" t="s">
        <v>27</v>
      </c>
      <c r="B4" s="6" t="s">
        <v>54</v>
      </c>
      <c r="C4" s="5" t="s">
        <v>19</v>
      </c>
      <c r="D4" t="s">
        <v>101</v>
      </c>
      <c r="E4" t="s">
        <v>99</v>
      </c>
      <c r="F4" s="104">
        <f>'EnergyContent-Input'!B7</f>
        <v>37.681200000000004</v>
      </c>
      <c r="G4" s="104">
        <f>'EnergyContent-Input'!C7</f>
        <v>37.681200000000004</v>
      </c>
    </row>
    <row r="5" spans="1:7" s="3" customFormat="1" x14ac:dyDescent="0.35">
      <c r="A5" s="5" t="s">
        <v>28</v>
      </c>
      <c r="B5" s="6" t="s">
        <v>54</v>
      </c>
      <c r="C5" s="5" t="s">
        <v>19</v>
      </c>
      <c r="D5" s="5" t="s">
        <v>101</v>
      </c>
      <c r="E5" s="5" t="s">
        <v>99</v>
      </c>
      <c r="F5" s="104">
        <f>'EnergyContent-Input'!B8</f>
        <v>22.8</v>
      </c>
      <c r="G5" s="104">
        <f>'EnergyContent-Input'!C8</f>
        <v>22.8</v>
      </c>
    </row>
    <row r="6" spans="1:7" s="3" customFormat="1" x14ac:dyDescent="0.35">
      <c r="A6" s="5" t="s">
        <v>29</v>
      </c>
      <c r="B6" s="6" t="s">
        <v>54</v>
      </c>
      <c r="C6" s="5" t="s">
        <v>19</v>
      </c>
      <c r="D6" t="s">
        <v>98</v>
      </c>
      <c r="E6" t="s">
        <v>99</v>
      </c>
      <c r="F6" s="104">
        <f>'EnergyContent-Input'!B9</f>
        <v>15.56</v>
      </c>
      <c r="G6" s="104">
        <f>'EnergyContent-Input'!C9</f>
        <v>15.56</v>
      </c>
    </row>
    <row r="7" spans="1:7" x14ac:dyDescent="0.35">
      <c r="A7" s="5" t="s">
        <v>22</v>
      </c>
      <c r="B7" s="6" t="s">
        <v>54</v>
      </c>
      <c r="C7" s="5" t="s">
        <v>19</v>
      </c>
      <c r="D7" t="s">
        <v>98</v>
      </c>
      <c r="E7" t="s">
        <v>99</v>
      </c>
      <c r="F7" s="104">
        <f>'EnergyContent-Input'!B10</f>
        <v>43.124040000000001</v>
      </c>
      <c r="G7" s="104">
        <f>'EnergyContent-Input'!C10</f>
        <v>43.124040000000001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A5"/>
  <sheetViews>
    <sheetView zoomScaleNormal="100" workbookViewId="0"/>
  </sheetViews>
  <sheetFormatPr defaultRowHeight="14.5" x14ac:dyDescent="0.35"/>
  <cols>
    <col min="1" max="1" width="18.26953125" bestFit="1" customWidth="1"/>
  </cols>
  <sheetData>
    <row r="1" spans="1:1" s="2" customFormat="1" x14ac:dyDescent="0.35">
      <c r="A1" s="2" t="s">
        <v>56</v>
      </c>
    </row>
    <row r="2" spans="1:1" x14ac:dyDescent="0.35">
      <c r="A2" s="5" t="s">
        <v>21</v>
      </c>
    </row>
    <row r="3" spans="1:1" s="1" customFormat="1" x14ac:dyDescent="0.35">
      <c r="A3" t="s">
        <v>51</v>
      </c>
    </row>
    <row r="4" spans="1:1" x14ac:dyDescent="0.35">
      <c r="A4" t="s">
        <v>62</v>
      </c>
    </row>
    <row r="5" spans="1:1" x14ac:dyDescent="0.35">
      <c r="A5" t="s">
        <v>52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F6"/>
  <sheetViews>
    <sheetView zoomScaleNormal="100" workbookViewId="0"/>
  </sheetViews>
  <sheetFormatPr defaultRowHeight="14.5" x14ac:dyDescent="0.35"/>
  <cols>
    <col min="1" max="1" width="12.7265625" bestFit="1" customWidth="1"/>
    <col min="2" max="2" width="17.54296875" bestFit="1" customWidth="1"/>
    <col min="3" max="3" width="14" bestFit="1" customWidth="1"/>
    <col min="4" max="4" width="10.81640625" bestFit="1" customWidth="1"/>
    <col min="5" max="5" width="12" bestFit="1" customWidth="1"/>
    <col min="6" max="6" width="28.1796875" customWidth="1"/>
  </cols>
  <sheetData>
    <row r="1" spans="1:6" s="2" customFormat="1" x14ac:dyDescent="0.35">
      <c r="A1" s="2" t="s">
        <v>56</v>
      </c>
      <c r="B1" s="2" t="s">
        <v>13</v>
      </c>
      <c r="C1" s="2" t="s">
        <v>15</v>
      </c>
      <c r="D1" s="2" t="s">
        <v>16</v>
      </c>
      <c r="E1" s="2" t="s">
        <v>17</v>
      </c>
      <c r="F1" s="2" t="s">
        <v>53</v>
      </c>
    </row>
    <row r="2" spans="1:6" x14ac:dyDescent="0.35">
      <c r="A2" t="s">
        <v>24</v>
      </c>
      <c r="B2" s="6" t="s">
        <v>54</v>
      </c>
      <c r="C2" s="6" t="s">
        <v>19</v>
      </c>
      <c r="D2" t="s">
        <v>99</v>
      </c>
      <c r="E2" t="s">
        <v>98</v>
      </c>
      <c r="F2" s="105">
        <f>'EnergyContent-Input'!B11</f>
        <v>44.798760000000001</v>
      </c>
    </row>
    <row r="3" spans="1:6" x14ac:dyDescent="0.35">
      <c r="A3" t="s">
        <v>25</v>
      </c>
      <c r="B3" s="6" t="s">
        <v>54</v>
      </c>
      <c r="C3" s="6" t="s">
        <v>19</v>
      </c>
      <c r="D3" t="s">
        <v>99</v>
      </c>
      <c r="E3" t="s">
        <v>98</v>
      </c>
      <c r="F3" s="105">
        <f>'EnergyContent-Input'!B12</f>
        <v>43.333379999999998</v>
      </c>
    </row>
    <row r="4" spans="1:6" x14ac:dyDescent="0.35">
      <c r="A4" t="s">
        <v>26</v>
      </c>
      <c r="B4" s="6" t="s">
        <v>54</v>
      </c>
      <c r="C4" s="6" t="s">
        <v>19</v>
      </c>
      <c r="D4" t="s">
        <v>99</v>
      </c>
      <c r="E4" t="s">
        <v>98</v>
      </c>
      <c r="F4" s="105">
        <f>'EnergyContent-Input'!B13</f>
        <v>44.589419999999997</v>
      </c>
    </row>
    <row r="5" spans="1:6" x14ac:dyDescent="0.35">
      <c r="A5" t="s">
        <v>18</v>
      </c>
      <c r="B5" s="6" t="s">
        <v>54</v>
      </c>
      <c r="C5" s="6" t="s">
        <v>19</v>
      </c>
      <c r="D5" t="s">
        <v>99</v>
      </c>
      <c r="E5" t="s">
        <v>98</v>
      </c>
      <c r="F5" s="105">
        <f>'EnergyContent-Input'!B14</f>
        <v>47.310839999999999</v>
      </c>
    </row>
    <row r="6" spans="1:6" x14ac:dyDescent="0.35">
      <c r="A6" t="s">
        <v>66</v>
      </c>
      <c r="B6" s="6" t="s">
        <v>54</v>
      </c>
      <c r="C6" s="6" t="s">
        <v>19</v>
      </c>
      <c r="D6" t="s">
        <v>99</v>
      </c>
      <c r="E6" t="s">
        <v>98</v>
      </c>
      <c r="F6" s="105">
        <f>'EnergyContent-Input'!B15</f>
        <v>40.193280000000001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D7"/>
  <sheetViews>
    <sheetView zoomScaleNormal="100" workbookViewId="0"/>
  </sheetViews>
  <sheetFormatPr defaultRowHeight="14.5" x14ac:dyDescent="0.35"/>
  <cols>
    <col min="1" max="1" width="12.7265625" bestFit="1" customWidth="1"/>
    <col min="2" max="2" width="16.453125" bestFit="1" customWidth="1"/>
    <col min="3" max="3" width="14" bestFit="1" customWidth="1"/>
    <col min="4" max="4" width="10.81640625" bestFit="1" customWidth="1"/>
  </cols>
  <sheetData>
    <row r="1" spans="1:4" s="2" customFormat="1" x14ac:dyDescent="0.35">
      <c r="A1" s="2" t="s">
        <v>56</v>
      </c>
      <c r="B1" s="2" t="s">
        <v>13</v>
      </c>
      <c r="C1" s="2" t="s">
        <v>15</v>
      </c>
      <c r="D1" s="2" t="s">
        <v>16</v>
      </c>
    </row>
    <row r="2" spans="1:4" x14ac:dyDescent="0.35">
      <c r="A2" t="s">
        <v>61</v>
      </c>
      <c r="B2" t="s">
        <v>255</v>
      </c>
      <c r="C2" t="s">
        <v>284</v>
      </c>
      <c r="D2" t="s">
        <v>106</v>
      </c>
    </row>
    <row r="3" spans="1:4" x14ac:dyDescent="0.35">
      <c r="B3" s="6"/>
      <c r="C3" s="6"/>
    </row>
    <row r="4" spans="1:4" x14ac:dyDescent="0.35">
      <c r="B4" s="6"/>
      <c r="C4" s="6"/>
    </row>
    <row r="5" spans="1:4" x14ac:dyDescent="0.35">
      <c r="B5" s="6"/>
      <c r="C5" s="6"/>
    </row>
    <row r="6" spans="1:4" x14ac:dyDescent="0.35">
      <c r="B6" s="6"/>
      <c r="C6" s="6"/>
    </row>
    <row r="7" spans="1:4" x14ac:dyDescent="0.35">
      <c r="B7" s="6"/>
      <c r="C7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C133"/>
  <sheetViews>
    <sheetView zoomScaleNormal="100" workbookViewId="0"/>
  </sheetViews>
  <sheetFormatPr defaultRowHeight="14.5" x14ac:dyDescent="0.35"/>
  <cols>
    <col min="1" max="1" width="18.26953125" bestFit="1" customWidth="1"/>
    <col min="2" max="2" width="11.453125" bestFit="1" customWidth="1"/>
    <col min="3" max="3" width="24.26953125" style="3" bestFit="1" customWidth="1"/>
  </cols>
  <sheetData>
    <row r="1" spans="1:3" s="2" customFormat="1" x14ac:dyDescent="0.35">
      <c r="A1" s="2" t="s">
        <v>56</v>
      </c>
      <c r="B1" s="2" t="s">
        <v>23</v>
      </c>
      <c r="C1" s="2" t="s">
        <v>55</v>
      </c>
    </row>
    <row r="2" spans="1:3" x14ac:dyDescent="0.35">
      <c r="A2" t="s">
        <v>61</v>
      </c>
      <c r="B2">
        <v>2021</v>
      </c>
      <c r="C2">
        <v>100</v>
      </c>
    </row>
    <row r="3" spans="1:3" x14ac:dyDescent="0.35">
      <c r="A3" t="s">
        <v>61</v>
      </c>
      <c r="B3">
        <v>2022</v>
      </c>
      <c r="C3">
        <v>100</v>
      </c>
    </row>
    <row r="4" spans="1:3" x14ac:dyDescent="0.35">
      <c r="A4" t="s">
        <v>61</v>
      </c>
      <c r="B4">
        <v>2023</v>
      </c>
      <c r="C4">
        <v>100</v>
      </c>
    </row>
    <row r="5" spans="1:3" x14ac:dyDescent="0.35">
      <c r="A5" t="s">
        <v>61</v>
      </c>
      <c r="B5">
        <v>2024</v>
      </c>
      <c r="C5">
        <v>100</v>
      </c>
    </row>
    <row r="6" spans="1:3" x14ac:dyDescent="0.35">
      <c r="A6" t="s">
        <v>61</v>
      </c>
      <c r="B6">
        <v>2025</v>
      </c>
      <c r="C6">
        <v>100</v>
      </c>
    </row>
    <row r="7" spans="1:3" x14ac:dyDescent="0.35">
      <c r="A7" t="s">
        <v>61</v>
      </c>
      <c r="B7">
        <v>2026</v>
      </c>
      <c r="C7">
        <v>100</v>
      </c>
    </row>
    <row r="8" spans="1:3" x14ac:dyDescent="0.35">
      <c r="A8" t="s">
        <v>61</v>
      </c>
      <c r="B8">
        <v>2027</v>
      </c>
      <c r="C8">
        <v>100</v>
      </c>
    </row>
    <row r="9" spans="1:3" x14ac:dyDescent="0.35">
      <c r="A9" t="s">
        <v>61</v>
      </c>
      <c r="B9">
        <v>2028</v>
      </c>
      <c r="C9">
        <v>100</v>
      </c>
    </row>
    <row r="10" spans="1:3" x14ac:dyDescent="0.35">
      <c r="A10" t="s">
        <v>61</v>
      </c>
      <c r="B10">
        <v>2029</v>
      </c>
      <c r="C10">
        <v>100</v>
      </c>
    </row>
    <row r="11" spans="1:3" x14ac:dyDescent="0.35">
      <c r="A11" t="s">
        <v>61</v>
      </c>
      <c r="B11">
        <v>2030</v>
      </c>
      <c r="C11">
        <v>100</v>
      </c>
    </row>
    <row r="12" spans="1:3" x14ac:dyDescent="0.35">
      <c r="A12" t="s">
        <v>61</v>
      </c>
      <c r="B12">
        <v>2031</v>
      </c>
      <c r="C12">
        <v>100</v>
      </c>
    </row>
    <row r="13" spans="1:3" x14ac:dyDescent="0.35">
      <c r="A13" t="s">
        <v>50</v>
      </c>
      <c r="B13">
        <v>2021</v>
      </c>
      <c r="C13">
        <v>500000</v>
      </c>
    </row>
    <row r="14" spans="1:3" x14ac:dyDescent="0.35">
      <c r="A14" t="s">
        <v>50</v>
      </c>
      <c r="B14">
        <v>2022</v>
      </c>
      <c r="C14">
        <v>500000</v>
      </c>
    </row>
    <row r="15" spans="1:3" x14ac:dyDescent="0.35">
      <c r="A15" t="s">
        <v>50</v>
      </c>
      <c r="B15">
        <v>2023</v>
      </c>
      <c r="C15">
        <v>500000</v>
      </c>
    </row>
    <row r="16" spans="1:3" x14ac:dyDescent="0.35">
      <c r="A16" t="s">
        <v>50</v>
      </c>
      <c r="B16">
        <v>2024</v>
      </c>
      <c r="C16">
        <v>500000</v>
      </c>
    </row>
    <row r="17" spans="1:3" x14ac:dyDescent="0.35">
      <c r="A17" t="s">
        <v>50</v>
      </c>
      <c r="B17">
        <v>2025</v>
      </c>
      <c r="C17">
        <v>500000</v>
      </c>
    </row>
    <row r="18" spans="1:3" x14ac:dyDescent="0.35">
      <c r="A18" t="s">
        <v>50</v>
      </c>
      <c r="B18">
        <v>2026</v>
      </c>
      <c r="C18">
        <v>500000</v>
      </c>
    </row>
    <row r="19" spans="1:3" x14ac:dyDescent="0.35">
      <c r="A19" t="s">
        <v>50</v>
      </c>
      <c r="B19">
        <v>2027</v>
      </c>
      <c r="C19">
        <v>500000</v>
      </c>
    </row>
    <row r="20" spans="1:3" x14ac:dyDescent="0.35">
      <c r="A20" t="s">
        <v>50</v>
      </c>
      <c r="B20">
        <v>2028</v>
      </c>
      <c r="C20">
        <v>500000</v>
      </c>
    </row>
    <row r="21" spans="1:3" x14ac:dyDescent="0.35">
      <c r="A21" t="s">
        <v>50</v>
      </c>
      <c r="B21">
        <v>2029</v>
      </c>
      <c r="C21">
        <v>500000</v>
      </c>
    </row>
    <row r="22" spans="1:3" x14ac:dyDescent="0.35">
      <c r="A22" t="s">
        <v>50</v>
      </c>
      <c r="B22">
        <v>2030</v>
      </c>
      <c r="C22">
        <v>500000</v>
      </c>
    </row>
    <row r="23" spans="1:3" x14ac:dyDescent="0.35">
      <c r="A23" t="s">
        <v>50</v>
      </c>
      <c r="B23">
        <v>2031</v>
      </c>
      <c r="C23">
        <v>500000</v>
      </c>
    </row>
    <row r="24" spans="1:3" x14ac:dyDescent="0.35">
      <c r="A24" t="s">
        <v>67</v>
      </c>
      <c r="B24">
        <v>2021</v>
      </c>
      <c r="C24">
        <v>500000</v>
      </c>
    </row>
    <row r="25" spans="1:3" x14ac:dyDescent="0.35">
      <c r="A25" t="s">
        <v>67</v>
      </c>
      <c r="B25">
        <v>2022</v>
      </c>
      <c r="C25">
        <v>500000</v>
      </c>
    </row>
    <row r="26" spans="1:3" x14ac:dyDescent="0.35">
      <c r="A26" t="s">
        <v>67</v>
      </c>
      <c r="B26">
        <v>2023</v>
      </c>
      <c r="C26">
        <v>500000</v>
      </c>
    </row>
    <row r="27" spans="1:3" x14ac:dyDescent="0.35">
      <c r="A27" t="s">
        <v>67</v>
      </c>
      <c r="B27">
        <v>2024</v>
      </c>
      <c r="C27">
        <v>500000</v>
      </c>
    </row>
    <row r="28" spans="1:3" x14ac:dyDescent="0.35">
      <c r="A28" t="s">
        <v>67</v>
      </c>
      <c r="B28">
        <v>2025</v>
      </c>
      <c r="C28">
        <v>500000</v>
      </c>
    </row>
    <row r="29" spans="1:3" x14ac:dyDescent="0.35">
      <c r="A29" t="s">
        <v>67</v>
      </c>
      <c r="B29">
        <v>2026</v>
      </c>
      <c r="C29">
        <v>500000</v>
      </c>
    </row>
    <row r="30" spans="1:3" x14ac:dyDescent="0.35">
      <c r="A30" t="s">
        <v>67</v>
      </c>
      <c r="B30">
        <v>2027</v>
      </c>
      <c r="C30">
        <v>500000</v>
      </c>
    </row>
    <row r="31" spans="1:3" x14ac:dyDescent="0.35">
      <c r="A31" t="s">
        <v>67</v>
      </c>
      <c r="B31">
        <v>2028</v>
      </c>
      <c r="C31">
        <v>500000</v>
      </c>
    </row>
    <row r="32" spans="1:3" x14ac:dyDescent="0.35">
      <c r="A32" t="s">
        <v>67</v>
      </c>
      <c r="B32">
        <v>2029</v>
      </c>
      <c r="C32">
        <v>500000</v>
      </c>
    </row>
    <row r="33" spans="1:3" x14ac:dyDescent="0.35">
      <c r="A33" t="s">
        <v>67</v>
      </c>
      <c r="B33">
        <v>2030</v>
      </c>
      <c r="C33">
        <v>500000</v>
      </c>
    </row>
    <row r="34" spans="1:3" x14ac:dyDescent="0.35">
      <c r="A34" t="s">
        <v>67</v>
      </c>
      <c r="B34">
        <v>2031</v>
      </c>
      <c r="C34">
        <v>500000</v>
      </c>
    </row>
    <row r="35" spans="1:3" x14ac:dyDescent="0.35">
      <c r="A35" t="s">
        <v>27</v>
      </c>
      <c r="B35">
        <v>2021</v>
      </c>
      <c r="C35">
        <v>500000</v>
      </c>
    </row>
    <row r="36" spans="1:3" x14ac:dyDescent="0.35">
      <c r="A36" t="s">
        <v>27</v>
      </c>
      <c r="B36">
        <v>2022</v>
      </c>
      <c r="C36">
        <v>500000</v>
      </c>
    </row>
    <row r="37" spans="1:3" x14ac:dyDescent="0.35">
      <c r="A37" t="s">
        <v>27</v>
      </c>
      <c r="B37">
        <v>2023</v>
      </c>
      <c r="C37">
        <v>500000</v>
      </c>
    </row>
    <row r="38" spans="1:3" x14ac:dyDescent="0.35">
      <c r="A38" t="s">
        <v>27</v>
      </c>
      <c r="B38">
        <v>2024</v>
      </c>
      <c r="C38">
        <v>500000</v>
      </c>
    </row>
    <row r="39" spans="1:3" x14ac:dyDescent="0.35">
      <c r="A39" t="s">
        <v>27</v>
      </c>
      <c r="B39">
        <v>2025</v>
      </c>
      <c r="C39">
        <v>500000</v>
      </c>
    </row>
    <row r="40" spans="1:3" x14ac:dyDescent="0.35">
      <c r="A40" t="s">
        <v>27</v>
      </c>
      <c r="B40">
        <v>2026</v>
      </c>
      <c r="C40">
        <v>500000</v>
      </c>
    </row>
    <row r="41" spans="1:3" x14ac:dyDescent="0.35">
      <c r="A41" t="s">
        <v>27</v>
      </c>
      <c r="B41">
        <v>2027</v>
      </c>
      <c r="C41">
        <v>500000</v>
      </c>
    </row>
    <row r="42" spans="1:3" x14ac:dyDescent="0.35">
      <c r="A42" t="s">
        <v>27</v>
      </c>
      <c r="B42">
        <v>2028</v>
      </c>
      <c r="C42">
        <v>500000</v>
      </c>
    </row>
    <row r="43" spans="1:3" x14ac:dyDescent="0.35">
      <c r="A43" t="s">
        <v>27</v>
      </c>
      <c r="B43">
        <v>2029</v>
      </c>
      <c r="C43">
        <v>500000</v>
      </c>
    </row>
    <row r="44" spans="1:3" x14ac:dyDescent="0.35">
      <c r="A44" t="s">
        <v>27</v>
      </c>
      <c r="B44">
        <v>2030</v>
      </c>
      <c r="C44">
        <v>500000</v>
      </c>
    </row>
    <row r="45" spans="1:3" x14ac:dyDescent="0.35">
      <c r="A45" t="s">
        <v>27</v>
      </c>
      <c r="B45">
        <v>2031</v>
      </c>
      <c r="C45">
        <v>500000</v>
      </c>
    </row>
    <row r="46" spans="1:3" x14ac:dyDescent="0.35">
      <c r="A46" t="s">
        <v>28</v>
      </c>
      <c r="B46">
        <v>2021</v>
      </c>
      <c r="C46">
        <v>500000</v>
      </c>
    </row>
    <row r="47" spans="1:3" x14ac:dyDescent="0.35">
      <c r="A47" t="s">
        <v>28</v>
      </c>
      <c r="B47">
        <v>2022</v>
      </c>
      <c r="C47">
        <v>500000</v>
      </c>
    </row>
    <row r="48" spans="1:3" x14ac:dyDescent="0.35">
      <c r="A48" t="s">
        <v>28</v>
      </c>
      <c r="B48">
        <v>2023</v>
      </c>
      <c r="C48">
        <v>500000</v>
      </c>
    </row>
    <row r="49" spans="1:3" x14ac:dyDescent="0.35">
      <c r="A49" t="s">
        <v>28</v>
      </c>
      <c r="B49">
        <v>2024</v>
      </c>
      <c r="C49">
        <v>500000</v>
      </c>
    </row>
    <row r="50" spans="1:3" x14ac:dyDescent="0.35">
      <c r="A50" t="s">
        <v>28</v>
      </c>
      <c r="B50">
        <v>2025</v>
      </c>
      <c r="C50">
        <v>500000</v>
      </c>
    </row>
    <row r="51" spans="1:3" x14ac:dyDescent="0.35">
      <c r="A51" t="s">
        <v>28</v>
      </c>
      <c r="B51">
        <v>2026</v>
      </c>
      <c r="C51">
        <v>500000</v>
      </c>
    </row>
    <row r="52" spans="1:3" x14ac:dyDescent="0.35">
      <c r="A52" t="s">
        <v>28</v>
      </c>
      <c r="B52">
        <v>2027</v>
      </c>
      <c r="C52">
        <v>500000</v>
      </c>
    </row>
    <row r="53" spans="1:3" x14ac:dyDescent="0.35">
      <c r="A53" t="s">
        <v>28</v>
      </c>
      <c r="B53">
        <v>2028</v>
      </c>
      <c r="C53">
        <v>500000</v>
      </c>
    </row>
    <row r="54" spans="1:3" x14ac:dyDescent="0.35">
      <c r="A54" t="s">
        <v>28</v>
      </c>
      <c r="B54">
        <v>2029</v>
      </c>
      <c r="C54">
        <v>500000</v>
      </c>
    </row>
    <row r="55" spans="1:3" x14ac:dyDescent="0.35">
      <c r="A55" t="s">
        <v>28</v>
      </c>
      <c r="B55">
        <v>2030</v>
      </c>
      <c r="C55">
        <v>500000</v>
      </c>
    </row>
    <row r="56" spans="1:3" x14ac:dyDescent="0.35">
      <c r="A56" t="s">
        <v>28</v>
      </c>
      <c r="B56">
        <v>2031</v>
      </c>
      <c r="C56">
        <v>500000</v>
      </c>
    </row>
    <row r="57" spans="1:3" x14ac:dyDescent="0.35">
      <c r="A57" t="s">
        <v>29</v>
      </c>
      <c r="B57">
        <v>2021</v>
      </c>
      <c r="C57">
        <v>500000</v>
      </c>
    </row>
    <row r="58" spans="1:3" x14ac:dyDescent="0.35">
      <c r="A58" t="s">
        <v>29</v>
      </c>
      <c r="B58">
        <v>2022</v>
      </c>
      <c r="C58">
        <v>500000</v>
      </c>
    </row>
    <row r="59" spans="1:3" x14ac:dyDescent="0.35">
      <c r="A59" t="s">
        <v>29</v>
      </c>
      <c r="B59">
        <v>2023</v>
      </c>
      <c r="C59">
        <v>500000</v>
      </c>
    </row>
    <row r="60" spans="1:3" x14ac:dyDescent="0.35">
      <c r="A60" t="s">
        <v>29</v>
      </c>
      <c r="B60">
        <v>2024</v>
      </c>
      <c r="C60">
        <v>500000</v>
      </c>
    </row>
    <row r="61" spans="1:3" x14ac:dyDescent="0.35">
      <c r="A61" t="s">
        <v>29</v>
      </c>
      <c r="B61">
        <v>2025</v>
      </c>
      <c r="C61">
        <v>500000</v>
      </c>
    </row>
    <row r="62" spans="1:3" x14ac:dyDescent="0.35">
      <c r="A62" t="s">
        <v>29</v>
      </c>
      <c r="B62">
        <v>2026</v>
      </c>
      <c r="C62">
        <v>500000</v>
      </c>
    </row>
    <row r="63" spans="1:3" x14ac:dyDescent="0.35">
      <c r="A63" t="s">
        <v>29</v>
      </c>
      <c r="B63">
        <v>2027</v>
      </c>
      <c r="C63">
        <v>500000</v>
      </c>
    </row>
    <row r="64" spans="1:3" x14ac:dyDescent="0.35">
      <c r="A64" t="s">
        <v>29</v>
      </c>
      <c r="B64">
        <v>2028</v>
      </c>
      <c r="C64">
        <v>500000</v>
      </c>
    </row>
    <row r="65" spans="1:3" x14ac:dyDescent="0.35">
      <c r="A65" t="s">
        <v>29</v>
      </c>
      <c r="B65">
        <v>2029</v>
      </c>
      <c r="C65">
        <v>500000</v>
      </c>
    </row>
    <row r="66" spans="1:3" x14ac:dyDescent="0.35">
      <c r="A66" t="s">
        <v>29</v>
      </c>
      <c r="B66">
        <v>2030</v>
      </c>
      <c r="C66">
        <v>500000</v>
      </c>
    </row>
    <row r="67" spans="1:3" x14ac:dyDescent="0.35">
      <c r="A67" t="s">
        <v>29</v>
      </c>
      <c r="B67">
        <v>2031</v>
      </c>
      <c r="C67">
        <v>500000</v>
      </c>
    </row>
    <row r="68" spans="1:3" x14ac:dyDescent="0.35">
      <c r="A68" t="s">
        <v>22</v>
      </c>
      <c r="B68">
        <v>2021</v>
      </c>
      <c r="C68">
        <v>500000</v>
      </c>
    </row>
    <row r="69" spans="1:3" x14ac:dyDescent="0.35">
      <c r="A69" t="s">
        <v>22</v>
      </c>
      <c r="B69">
        <v>2022</v>
      </c>
      <c r="C69">
        <v>500000</v>
      </c>
    </row>
    <row r="70" spans="1:3" x14ac:dyDescent="0.35">
      <c r="A70" t="s">
        <v>22</v>
      </c>
      <c r="B70">
        <v>2023</v>
      </c>
      <c r="C70">
        <v>500000</v>
      </c>
    </row>
    <row r="71" spans="1:3" x14ac:dyDescent="0.35">
      <c r="A71" t="s">
        <v>22</v>
      </c>
      <c r="B71">
        <v>2024</v>
      </c>
      <c r="C71">
        <v>500000</v>
      </c>
    </row>
    <row r="72" spans="1:3" x14ac:dyDescent="0.35">
      <c r="A72" t="s">
        <v>22</v>
      </c>
      <c r="B72">
        <v>2025</v>
      </c>
      <c r="C72">
        <v>500000</v>
      </c>
    </row>
    <row r="73" spans="1:3" x14ac:dyDescent="0.35">
      <c r="A73" t="s">
        <v>22</v>
      </c>
      <c r="B73">
        <v>2026</v>
      </c>
      <c r="C73">
        <v>500000</v>
      </c>
    </row>
    <row r="74" spans="1:3" x14ac:dyDescent="0.35">
      <c r="A74" t="s">
        <v>22</v>
      </c>
      <c r="B74">
        <v>2027</v>
      </c>
      <c r="C74">
        <v>500000</v>
      </c>
    </row>
    <row r="75" spans="1:3" x14ac:dyDescent="0.35">
      <c r="A75" t="s">
        <v>22</v>
      </c>
      <c r="B75">
        <v>2028</v>
      </c>
      <c r="C75">
        <v>500000</v>
      </c>
    </row>
    <row r="76" spans="1:3" x14ac:dyDescent="0.35">
      <c r="A76" t="s">
        <v>22</v>
      </c>
      <c r="B76">
        <v>2029</v>
      </c>
      <c r="C76">
        <v>500000</v>
      </c>
    </row>
    <row r="77" spans="1:3" x14ac:dyDescent="0.35">
      <c r="A77" t="s">
        <v>22</v>
      </c>
      <c r="B77">
        <v>2030</v>
      </c>
      <c r="C77">
        <v>500000</v>
      </c>
    </row>
    <row r="78" spans="1:3" x14ac:dyDescent="0.35">
      <c r="A78" t="s">
        <v>22</v>
      </c>
      <c r="B78">
        <v>2031</v>
      </c>
      <c r="C78">
        <v>500000</v>
      </c>
    </row>
    <row r="79" spans="1:3" x14ac:dyDescent="0.35">
      <c r="A79" t="s">
        <v>24</v>
      </c>
      <c r="B79">
        <v>2021</v>
      </c>
      <c r="C79">
        <v>500000</v>
      </c>
    </row>
    <row r="80" spans="1:3" x14ac:dyDescent="0.35">
      <c r="A80" t="s">
        <v>24</v>
      </c>
      <c r="B80">
        <v>2022</v>
      </c>
      <c r="C80">
        <v>500000</v>
      </c>
    </row>
    <row r="81" spans="1:3" x14ac:dyDescent="0.35">
      <c r="A81" t="s">
        <v>24</v>
      </c>
      <c r="B81">
        <v>2023</v>
      </c>
      <c r="C81">
        <v>500000</v>
      </c>
    </row>
    <row r="82" spans="1:3" x14ac:dyDescent="0.35">
      <c r="A82" t="s">
        <v>24</v>
      </c>
      <c r="B82">
        <v>2024</v>
      </c>
      <c r="C82">
        <v>500000</v>
      </c>
    </row>
    <row r="83" spans="1:3" x14ac:dyDescent="0.35">
      <c r="A83" t="s">
        <v>24</v>
      </c>
      <c r="B83">
        <v>2025</v>
      </c>
      <c r="C83">
        <v>500000</v>
      </c>
    </row>
    <row r="84" spans="1:3" x14ac:dyDescent="0.35">
      <c r="A84" t="s">
        <v>24</v>
      </c>
      <c r="B84">
        <v>2026</v>
      </c>
      <c r="C84">
        <v>500000</v>
      </c>
    </row>
    <row r="85" spans="1:3" x14ac:dyDescent="0.35">
      <c r="A85" t="s">
        <v>24</v>
      </c>
      <c r="B85">
        <v>2027</v>
      </c>
      <c r="C85">
        <v>500000</v>
      </c>
    </row>
    <row r="86" spans="1:3" x14ac:dyDescent="0.35">
      <c r="A86" t="s">
        <v>24</v>
      </c>
      <c r="B86">
        <v>2028</v>
      </c>
      <c r="C86">
        <v>500000</v>
      </c>
    </row>
    <row r="87" spans="1:3" x14ac:dyDescent="0.35">
      <c r="A87" t="s">
        <v>24</v>
      </c>
      <c r="B87">
        <v>2029</v>
      </c>
      <c r="C87">
        <v>500000</v>
      </c>
    </row>
    <row r="88" spans="1:3" x14ac:dyDescent="0.35">
      <c r="A88" t="s">
        <v>24</v>
      </c>
      <c r="B88">
        <v>2030</v>
      </c>
      <c r="C88">
        <v>500000</v>
      </c>
    </row>
    <row r="89" spans="1:3" x14ac:dyDescent="0.35">
      <c r="A89" t="s">
        <v>24</v>
      </c>
      <c r="B89">
        <v>2031</v>
      </c>
      <c r="C89">
        <v>500000</v>
      </c>
    </row>
    <row r="90" spans="1:3" x14ac:dyDescent="0.35">
      <c r="A90" t="s">
        <v>25</v>
      </c>
      <c r="B90">
        <v>2021</v>
      </c>
      <c r="C90">
        <v>500000</v>
      </c>
    </row>
    <row r="91" spans="1:3" x14ac:dyDescent="0.35">
      <c r="A91" t="s">
        <v>25</v>
      </c>
      <c r="B91">
        <v>2022</v>
      </c>
      <c r="C91">
        <v>500000</v>
      </c>
    </row>
    <row r="92" spans="1:3" x14ac:dyDescent="0.35">
      <c r="A92" t="s">
        <v>25</v>
      </c>
      <c r="B92">
        <v>2023</v>
      </c>
      <c r="C92">
        <v>500000</v>
      </c>
    </row>
    <row r="93" spans="1:3" x14ac:dyDescent="0.35">
      <c r="A93" t="s">
        <v>25</v>
      </c>
      <c r="B93">
        <v>2024</v>
      </c>
      <c r="C93">
        <v>500000</v>
      </c>
    </row>
    <row r="94" spans="1:3" x14ac:dyDescent="0.35">
      <c r="A94" t="s">
        <v>25</v>
      </c>
      <c r="B94">
        <v>2025</v>
      </c>
      <c r="C94">
        <v>500000</v>
      </c>
    </row>
    <row r="95" spans="1:3" x14ac:dyDescent="0.35">
      <c r="A95" t="s">
        <v>25</v>
      </c>
      <c r="B95">
        <v>2026</v>
      </c>
      <c r="C95">
        <v>500000</v>
      </c>
    </row>
    <row r="96" spans="1:3" x14ac:dyDescent="0.35">
      <c r="A96" t="s">
        <v>25</v>
      </c>
      <c r="B96">
        <v>2027</v>
      </c>
      <c r="C96">
        <v>500000</v>
      </c>
    </row>
    <row r="97" spans="1:3" x14ac:dyDescent="0.35">
      <c r="A97" t="s">
        <v>25</v>
      </c>
      <c r="B97">
        <v>2028</v>
      </c>
      <c r="C97">
        <v>500000</v>
      </c>
    </row>
    <row r="98" spans="1:3" x14ac:dyDescent="0.35">
      <c r="A98" t="s">
        <v>25</v>
      </c>
      <c r="B98">
        <v>2029</v>
      </c>
      <c r="C98">
        <v>500000</v>
      </c>
    </row>
    <row r="99" spans="1:3" x14ac:dyDescent="0.35">
      <c r="A99" t="s">
        <v>25</v>
      </c>
      <c r="B99">
        <v>2030</v>
      </c>
      <c r="C99">
        <v>500000</v>
      </c>
    </row>
    <row r="100" spans="1:3" x14ac:dyDescent="0.35">
      <c r="A100" t="s">
        <v>25</v>
      </c>
      <c r="B100">
        <v>2031</v>
      </c>
      <c r="C100">
        <v>500000</v>
      </c>
    </row>
    <row r="101" spans="1:3" x14ac:dyDescent="0.35">
      <c r="A101" t="s">
        <v>26</v>
      </c>
      <c r="B101">
        <v>2021</v>
      </c>
      <c r="C101">
        <v>500000</v>
      </c>
    </row>
    <row r="102" spans="1:3" x14ac:dyDescent="0.35">
      <c r="A102" t="s">
        <v>26</v>
      </c>
      <c r="B102">
        <v>2022</v>
      </c>
      <c r="C102">
        <v>500000</v>
      </c>
    </row>
    <row r="103" spans="1:3" x14ac:dyDescent="0.35">
      <c r="A103" t="s">
        <v>26</v>
      </c>
      <c r="B103">
        <v>2023</v>
      </c>
      <c r="C103">
        <v>500000</v>
      </c>
    </row>
    <row r="104" spans="1:3" x14ac:dyDescent="0.35">
      <c r="A104" t="s">
        <v>26</v>
      </c>
      <c r="B104">
        <v>2024</v>
      </c>
      <c r="C104">
        <v>500000</v>
      </c>
    </row>
    <row r="105" spans="1:3" x14ac:dyDescent="0.35">
      <c r="A105" t="s">
        <v>26</v>
      </c>
      <c r="B105">
        <v>2025</v>
      </c>
      <c r="C105">
        <v>500000</v>
      </c>
    </row>
    <row r="106" spans="1:3" x14ac:dyDescent="0.35">
      <c r="A106" t="s">
        <v>26</v>
      </c>
      <c r="B106">
        <v>2026</v>
      </c>
      <c r="C106">
        <v>500000</v>
      </c>
    </row>
    <row r="107" spans="1:3" x14ac:dyDescent="0.35">
      <c r="A107" t="s">
        <v>26</v>
      </c>
      <c r="B107">
        <v>2027</v>
      </c>
      <c r="C107">
        <v>500000</v>
      </c>
    </row>
    <row r="108" spans="1:3" x14ac:dyDescent="0.35">
      <c r="A108" t="s">
        <v>26</v>
      </c>
      <c r="B108">
        <v>2028</v>
      </c>
      <c r="C108">
        <v>500000</v>
      </c>
    </row>
    <row r="109" spans="1:3" x14ac:dyDescent="0.35">
      <c r="A109" t="s">
        <v>26</v>
      </c>
      <c r="B109">
        <v>2029</v>
      </c>
      <c r="C109">
        <v>500000</v>
      </c>
    </row>
    <row r="110" spans="1:3" x14ac:dyDescent="0.35">
      <c r="A110" t="s">
        <v>26</v>
      </c>
      <c r="B110">
        <v>2030</v>
      </c>
      <c r="C110">
        <v>500000</v>
      </c>
    </row>
    <row r="111" spans="1:3" x14ac:dyDescent="0.35">
      <c r="A111" t="s">
        <v>26</v>
      </c>
      <c r="B111">
        <v>2031</v>
      </c>
      <c r="C111">
        <v>500000</v>
      </c>
    </row>
    <row r="112" spans="1:3" x14ac:dyDescent="0.35">
      <c r="A112" t="s">
        <v>18</v>
      </c>
      <c r="B112">
        <v>2021</v>
      </c>
      <c r="C112">
        <v>500000</v>
      </c>
    </row>
    <row r="113" spans="1:3" x14ac:dyDescent="0.35">
      <c r="A113" t="s">
        <v>18</v>
      </c>
      <c r="B113">
        <v>2022</v>
      </c>
      <c r="C113">
        <v>500000</v>
      </c>
    </row>
    <row r="114" spans="1:3" x14ac:dyDescent="0.35">
      <c r="A114" t="s">
        <v>18</v>
      </c>
      <c r="B114">
        <v>2023</v>
      </c>
      <c r="C114">
        <v>500000</v>
      </c>
    </row>
    <row r="115" spans="1:3" x14ac:dyDescent="0.35">
      <c r="A115" t="s">
        <v>18</v>
      </c>
      <c r="B115">
        <v>2024</v>
      </c>
      <c r="C115">
        <v>500000</v>
      </c>
    </row>
    <row r="116" spans="1:3" x14ac:dyDescent="0.35">
      <c r="A116" t="s">
        <v>18</v>
      </c>
      <c r="B116">
        <v>2025</v>
      </c>
      <c r="C116">
        <v>500000</v>
      </c>
    </row>
    <row r="117" spans="1:3" x14ac:dyDescent="0.35">
      <c r="A117" t="s">
        <v>18</v>
      </c>
      <c r="B117">
        <v>2026</v>
      </c>
      <c r="C117">
        <v>500000</v>
      </c>
    </row>
    <row r="118" spans="1:3" x14ac:dyDescent="0.35">
      <c r="A118" t="s">
        <v>18</v>
      </c>
      <c r="B118">
        <v>2027</v>
      </c>
      <c r="C118">
        <v>500000</v>
      </c>
    </row>
    <row r="119" spans="1:3" x14ac:dyDescent="0.35">
      <c r="A119" t="s">
        <v>18</v>
      </c>
      <c r="B119">
        <v>2028</v>
      </c>
      <c r="C119">
        <v>500000</v>
      </c>
    </row>
    <row r="120" spans="1:3" x14ac:dyDescent="0.35">
      <c r="A120" t="s">
        <v>18</v>
      </c>
      <c r="B120">
        <v>2029</v>
      </c>
      <c r="C120">
        <v>500000</v>
      </c>
    </row>
    <row r="121" spans="1:3" x14ac:dyDescent="0.35">
      <c r="A121" t="s">
        <v>18</v>
      </c>
      <c r="B121">
        <v>2030</v>
      </c>
      <c r="C121">
        <v>500000</v>
      </c>
    </row>
    <row r="122" spans="1:3" x14ac:dyDescent="0.35">
      <c r="A122" t="s">
        <v>18</v>
      </c>
      <c r="B122">
        <v>2031</v>
      </c>
      <c r="C122">
        <v>500000</v>
      </c>
    </row>
    <row r="123" spans="1:3" x14ac:dyDescent="0.35">
      <c r="A123" t="s">
        <v>66</v>
      </c>
      <c r="B123">
        <v>2021</v>
      </c>
      <c r="C123">
        <v>500000</v>
      </c>
    </row>
    <row r="124" spans="1:3" x14ac:dyDescent="0.35">
      <c r="A124" t="s">
        <v>66</v>
      </c>
      <c r="B124">
        <v>2022</v>
      </c>
      <c r="C124">
        <v>500000</v>
      </c>
    </row>
    <row r="125" spans="1:3" x14ac:dyDescent="0.35">
      <c r="A125" t="s">
        <v>66</v>
      </c>
      <c r="B125">
        <v>2023</v>
      </c>
      <c r="C125">
        <v>500000</v>
      </c>
    </row>
    <row r="126" spans="1:3" x14ac:dyDescent="0.35">
      <c r="A126" t="s">
        <v>66</v>
      </c>
      <c r="B126">
        <v>2024</v>
      </c>
      <c r="C126">
        <v>500000</v>
      </c>
    </row>
    <row r="127" spans="1:3" x14ac:dyDescent="0.35">
      <c r="A127" t="s">
        <v>66</v>
      </c>
      <c r="B127">
        <v>2025</v>
      </c>
      <c r="C127">
        <v>500000</v>
      </c>
    </row>
    <row r="128" spans="1:3" x14ac:dyDescent="0.35">
      <c r="A128" t="s">
        <v>66</v>
      </c>
      <c r="B128">
        <v>2026</v>
      </c>
      <c r="C128">
        <v>500000</v>
      </c>
    </row>
    <row r="129" spans="1:3" x14ac:dyDescent="0.35">
      <c r="A129" t="s">
        <v>66</v>
      </c>
      <c r="B129">
        <v>2027</v>
      </c>
      <c r="C129">
        <v>500000</v>
      </c>
    </row>
    <row r="130" spans="1:3" x14ac:dyDescent="0.35">
      <c r="A130" t="s">
        <v>66</v>
      </c>
      <c r="B130">
        <v>2028</v>
      </c>
      <c r="C130">
        <v>500000</v>
      </c>
    </row>
    <row r="131" spans="1:3" x14ac:dyDescent="0.35">
      <c r="A131" t="s">
        <v>66</v>
      </c>
      <c r="B131">
        <v>2029</v>
      </c>
      <c r="C131">
        <v>500000</v>
      </c>
    </row>
    <row r="132" spans="1:3" x14ac:dyDescent="0.35">
      <c r="A132" t="s">
        <v>66</v>
      </c>
      <c r="B132">
        <v>2030</v>
      </c>
      <c r="C132">
        <v>500000</v>
      </c>
    </row>
    <row r="133" spans="1:3" x14ac:dyDescent="0.35">
      <c r="A133" t="s">
        <v>66</v>
      </c>
      <c r="B133">
        <v>2031</v>
      </c>
      <c r="C133">
        <v>500000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"/>
  <sheetViews>
    <sheetView zoomScaleNormal="100" workbookViewId="0"/>
  </sheetViews>
  <sheetFormatPr defaultRowHeight="14.5" x14ac:dyDescent="0.35"/>
  <cols>
    <col min="1" max="1" width="18.26953125" customWidth="1"/>
  </cols>
  <sheetData>
    <row r="1" spans="1:1" x14ac:dyDescent="0.35">
      <c r="A1" s="4" t="s">
        <v>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2"/>
  <sheetViews>
    <sheetView zoomScaleNormal="100" workbookViewId="0">
      <selection activeCell="B2" sqref="B2"/>
    </sheetView>
  </sheetViews>
  <sheetFormatPr defaultRowHeight="14.5" x14ac:dyDescent="0.35"/>
  <sheetData>
    <row r="1" spans="1:2" s="2" customFormat="1" x14ac:dyDescent="0.35">
      <c r="A1" s="2" t="s">
        <v>60</v>
      </c>
      <c r="B1" s="2" t="s">
        <v>64</v>
      </c>
    </row>
    <row r="2" spans="1:2" x14ac:dyDescent="0.35">
      <c r="A2">
        <v>2022</v>
      </c>
      <c r="B2">
        <v>2041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C13"/>
  <sheetViews>
    <sheetView zoomScaleNormal="100" workbookViewId="0"/>
  </sheetViews>
  <sheetFormatPr defaultRowHeight="14.5" x14ac:dyDescent="0.35"/>
  <cols>
    <col min="1" max="1" width="17.26953125" bestFit="1" customWidth="1"/>
    <col min="2" max="3" width="12.81640625" bestFit="1" customWidth="1"/>
  </cols>
  <sheetData>
    <row r="1" spans="1:3" s="2" customFormat="1" x14ac:dyDescent="0.35">
      <c r="A1" s="2" t="s">
        <v>59</v>
      </c>
      <c r="B1" s="2" t="s">
        <v>0</v>
      </c>
      <c r="C1" s="2" t="s">
        <v>63</v>
      </c>
    </row>
    <row r="2" spans="1:3" x14ac:dyDescent="0.35">
      <c r="A2" s="118" t="s">
        <v>311</v>
      </c>
      <c r="B2">
        <v>4</v>
      </c>
      <c r="C2">
        <v>1</v>
      </c>
    </row>
    <row r="3" spans="1:3" x14ac:dyDescent="0.35">
      <c r="A3" s="118" t="s">
        <v>312</v>
      </c>
      <c r="B3">
        <v>5</v>
      </c>
      <c r="C3">
        <v>1</v>
      </c>
    </row>
    <row r="4" spans="1:3" x14ac:dyDescent="0.35">
      <c r="A4" s="118" t="s">
        <v>313</v>
      </c>
      <c r="B4">
        <v>6</v>
      </c>
      <c r="C4">
        <v>1</v>
      </c>
    </row>
    <row r="5" spans="1:3" x14ac:dyDescent="0.35">
      <c r="A5" s="118" t="s">
        <v>322</v>
      </c>
      <c r="B5">
        <v>7</v>
      </c>
      <c r="C5">
        <v>1</v>
      </c>
    </row>
    <row r="6" spans="1:3" x14ac:dyDescent="0.35">
      <c r="A6" s="118" t="s">
        <v>314</v>
      </c>
      <c r="B6">
        <v>8</v>
      </c>
      <c r="C6">
        <v>1</v>
      </c>
    </row>
    <row r="7" spans="1:3" x14ac:dyDescent="0.35">
      <c r="A7" s="118" t="s">
        <v>315</v>
      </c>
      <c r="B7">
        <v>9</v>
      </c>
      <c r="C7">
        <v>1</v>
      </c>
    </row>
    <row r="8" spans="1:3" x14ac:dyDescent="0.35">
      <c r="A8" s="118" t="s">
        <v>316</v>
      </c>
      <c r="B8">
        <v>10</v>
      </c>
      <c r="C8">
        <v>1</v>
      </c>
    </row>
    <row r="9" spans="1:3" x14ac:dyDescent="0.35">
      <c r="A9" s="118" t="s">
        <v>317</v>
      </c>
      <c r="B9">
        <v>11</v>
      </c>
      <c r="C9">
        <v>1</v>
      </c>
    </row>
    <row r="10" spans="1:3" x14ac:dyDescent="0.35">
      <c r="A10" s="118" t="s">
        <v>318</v>
      </c>
      <c r="B10">
        <v>12</v>
      </c>
      <c r="C10">
        <v>1</v>
      </c>
    </row>
    <row r="11" spans="1:3" x14ac:dyDescent="0.35">
      <c r="A11" s="118" t="s">
        <v>319</v>
      </c>
      <c r="B11">
        <v>1</v>
      </c>
      <c r="C11">
        <v>1</v>
      </c>
    </row>
    <row r="12" spans="1:3" x14ac:dyDescent="0.35">
      <c r="A12" s="118" t="s">
        <v>320</v>
      </c>
      <c r="B12">
        <v>2</v>
      </c>
      <c r="C12">
        <v>1</v>
      </c>
    </row>
    <row r="13" spans="1:3" x14ac:dyDescent="0.35">
      <c r="A13" s="118" t="s">
        <v>321</v>
      </c>
      <c r="B13">
        <v>3</v>
      </c>
      <c r="C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B12"/>
  <sheetViews>
    <sheetView zoomScaleNormal="100" workbookViewId="0"/>
  </sheetViews>
  <sheetFormatPr defaultRowHeight="14.5" x14ac:dyDescent="0.35"/>
  <cols>
    <col min="1" max="1" width="14" bestFit="1" customWidth="1"/>
    <col min="2" max="2" width="7.54296875" bestFit="1" customWidth="1"/>
  </cols>
  <sheetData>
    <row r="1" spans="1:2" s="2" customFormat="1" x14ac:dyDescent="0.35">
      <c r="A1" s="2" t="s">
        <v>58</v>
      </c>
      <c r="B1" s="2" t="s">
        <v>1</v>
      </c>
    </row>
    <row r="2" spans="1:2" x14ac:dyDescent="0.35">
      <c r="A2" s="5" t="s">
        <v>285</v>
      </c>
      <c r="B2" s="5">
        <v>1</v>
      </c>
    </row>
    <row r="3" spans="1:2" x14ac:dyDescent="0.35">
      <c r="A3" s="3"/>
      <c r="B3" s="3"/>
    </row>
    <row r="4" spans="1:2" x14ac:dyDescent="0.35">
      <c r="A4" s="3"/>
      <c r="B4" s="3"/>
    </row>
    <row r="5" spans="1:2" x14ac:dyDescent="0.35">
      <c r="A5" s="3"/>
      <c r="B5" s="3"/>
    </row>
    <row r="6" spans="1:2" x14ac:dyDescent="0.35">
      <c r="A6" s="3"/>
      <c r="B6" s="3"/>
    </row>
    <row r="7" spans="1:2" x14ac:dyDescent="0.35">
      <c r="A7" s="3"/>
      <c r="B7" s="3"/>
    </row>
    <row r="8" spans="1:2" x14ac:dyDescent="0.35">
      <c r="A8" s="3"/>
      <c r="B8" s="3"/>
    </row>
    <row r="9" spans="1:2" x14ac:dyDescent="0.35">
      <c r="A9" s="3"/>
      <c r="B9" s="3"/>
    </row>
    <row r="10" spans="1:2" x14ac:dyDescent="0.35">
      <c r="A10" s="3"/>
      <c r="B10" s="3"/>
    </row>
    <row r="11" spans="1:2" x14ac:dyDescent="0.35">
      <c r="A11" s="3"/>
      <c r="B11" s="3"/>
    </row>
    <row r="12" spans="1:2" x14ac:dyDescent="0.35">
      <c r="A12" s="3"/>
      <c r="B1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B25"/>
  <sheetViews>
    <sheetView zoomScaleNormal="100" workbookViewId="0"/>
  </sheetViews>
  <sheetFormatPr defaultRowHeight="14.5" x14ac:dyDescent="0.35"/>
  <cols>
    <col min="1" max="1" width="13.81640625" bestFit="1" customWidth="1"/>
  </cols>
  <sheetData>
    <row r="1" spans="1:2" x14ac:dyDescent="0.35">
      <c r="A1" s="2" t="s">
        <v>57</v>
      </c>
      <c r="B1" s="2" t="s">
        <v>2</v>
      </c>
    </row>
    <row r="2" spans="1:2" x14ac:dyDescent="0.35">
      <c r="A2" t="s">
        <v>300</v>
      </c>
      <c r="B2">
        <v>0</v>
      </c>
    </row>
    <row r="3" spans="1:2" x14ac:dyDescent="0.35">
      <c r="A3" t="s">
        <v>301</v>
      </c>
      <c r="B3">
        <v>1</v>
      </c>
    </row>
    <row r="4" spans="1:2" x14ac:dyDescent="0.35">
      <c r="A4" t="s">
        <v>302</v>
      </c>
      <c r="B4">
        <v>2</v>
      </c>
    </row>
    <row r="5" spans="1:2" x14ac:dyDescent="0.35">
      <c r="A5" t="s">
        <v>303</v>
      </c>
      <c r="B5">
        <v>3</v>
      </c>
    </row>
    <row r="6" spans="1:2" x14ac:dyDescent="0.35">
      <c r="A6" t="s">
        <v>304</v>
      </c>
      <c r="B6">
        <v>4</v>
      </c>
    </row>
    <row r="7" spans="1:2" x14ac:dyDescent="0.35">
      <c r="A7" t="s">
        <v>305</v>
      </c>
      <c r="B7">
        <v>5</v>
      </c>
    </row>
    <row r="8" spans="1:2" x14ac:dyDescent="0.35">
      <c r="A8" t="s">
        <v>306</v>
      </c>
      <c r="B8">
        <v>6</v>
      </c>
    </row>
    <row r="9" spans="1:2" x14ac:dyDescent="0.35">
      <c r="A9" t="s">
        <v>307</v>
      </c>
      <c r="B9">
        <v>7</v>
      </c>
    </row>
    <row r="10" spans="1:2" x14ac:dyDescent="0.35">
      <c r="A10" t="s">
        <v>308</v>
      </c>
      <c r="B10">
        <v>8</v>
      </c>
    </row>
    <row r="11" spans="1:2" x14ac:dyDescent="0.35">
      <c r="A11" t="s">
        <v>309</v>
      </c>
      <c r="B11">
        <v>9</v>
      </c>
    </row>
    <row r="12" spans="1:2" x14ac:dyDescent="0.35">
      <c r="A12" t="s">
        <v>286</v>
      </c>
      <c r="B12">
        <v>10</v>
      </c>
    </row>
    <row r="13" spans="1:2" x14ac:dyDescent="0.35">
      <c r="A13" t="s">
        <v>287</v>
      </c>
      <c r="B13">
        <v>11</v>
      </c>
    </row>
    <row r="14" spans="1:2" x14ac:dyDescent="0.35">
      <c r="A14" t="s">
        <v>288</v>
      </c>
      <c r="B14">
        <v>12</v>
      </c>
    </row>
    <row r="15" spans="1:2" x14ac:dyDescent="0.35">
      <c r="A15" t="s">
        <v>289</v>
      </c>
      <c r="B15">
        <v>13</v>
      </c>
    </row>
    <row r="16" spans="1:2" x14ac:dyDescent="0.35">
      <c r="A16" t="s">
        <v>290</v>
      </c>
      <c r="B16">
        <v>14</v>
      </c>
    </row>
    <row r="17" spans="1:2" x14ac:dyDescent="0.35">
      <c r="A17" t="s">
        <v>291</v>
      </c>
      <c r="B17">
        <v>15</v>
      </c>
    </row>
    <row r="18" spans="1:2" x14ac:dyDescent="0.35">
      <c r="A18" t="s">
        <v>292</v>
      </c>
      <c r="B18">
        <v>16</v>
      </c>
    </row>
    <row r="19" spans="1:2" x14ac:dyDescent="0.35">
      <c r="A19" t="s">
        <v>293</v>
      </c>
      <c r="B19">
        <v>17</v>
      </c>
    </row>
    <row r="20" spans="1:2" x14ac:dyDescent="0.35">
      <c r="A20" t="s">
        <v>294</v>
      </c>
      <c r="B20">
        <v>18</v>
      </c>
    </row>
    <row r="21" spans="1:2" x14ac:dyDescent="0.35">
      <c r="A21" t="s">
        <v>295</v>
      </c>
      <c r="B21">
        <v>19</v>
      </c>
    </row>
    <row r="22" spans="1:2" x14ac:dyDescent="0.35">
      <c r="A22" t="s">
        <v>296</v>
      </c>
      <c r="B22">
        <v>20</v>
      </c>
    </row>
    <row r="23" spans="1:2" x14ac:dyDescent="0.35">
      <c r="A23" t="s">
        <v>297</v>
      </c>
      <c r="B23">
        <v>21</v>
      </c>
    </row>
    <row r="24" spans="1:2" x14ac:dyDescent="0.35">
      <c r="A24" t="s">
        <v>298</v>
      </c>
      <c r="B24">
        <v>22</v>
      </c>
    </row>
    <row r="25" spans="1:2" x14ac:dyDescent="0.35">
      <c r="A25" t="s">
        <v>299</v>
      </c>
      <c r="B25">
        <v>23</v>
      </c>
    </row>
  </sheetData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"/>
  <sheetViews>
    <sheetView zoomScaleNormal="100" workbookViewId="0"/>
  </sheetViews>
  <sheetFormatPr defaultRowHeight="14.5" x14ac:dyDescent="0.35"/>
  <sheetData>
    <row r="1" spans="1:1" x14ac:dyDescent="0.35">
      <c r="A1" s="6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E1"/>
  <sheetViews>
    <sheetView zoomScaleNormal="100" workbookViewId="0"/>
  </sheetViews>
  <sheetFormatPr defaultRowHeight="14.5" x14ac:dyDescent="0.35"/>
  <cols>
    <col min="1" max="1" width="11" bestFit="1" customWidth="1"/>
    <col min="2" max="2" width="15.54296875" bestFit="1" customWidth="1"/>
    <col min="3" max="3" width="15.26953125" bestFit="1" customWidth="1"/>
    <col min="4" max="4" width="16.81640625" bestFit="1" customWidth="1"/>
    <col min="5" max="5" width="11.54296875" bestFit="1" customWidth="1"/>
    <col min="6" max="6" width="11.1796875" bestFit="1" customWidth="1"/>
  </cols>
  <sheetData>
    <row r="1" spans="1:5" x14ac:dyDescent="0.35">
      <c r="A1" t="s">
        <v>45</v>
      </c>
      <c r="B1" t="s">
        <v>46</v>
      </c>
      <c r="C1" t="s">
        <v>47</v>
      </c>
      <c r="D1" t="s">
        <v>48</v>
      </c>
      <c r="E1" t="s">
        <v>49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I5"/>
  <sheetViews>
    <sheetView zoomScaleNormal="100" workbookViewId="0"/>
  </sheetViews>
  <sheetFormatPr defaultColWidth="9.1796875" defaultRowHeight="14.5" x14ac:dyDescent="0.35"/>
  <cols>
    <col min="1" max="1" width="11.54296875" style="3" bestFit="1" customWidth="1"/>
    <col min="2" max="16384" width="9.1796875" style="3"/>
  </cols>
  <sheetData>
    <row r="1" spans="1:9" x14ac:dyDescent="0.35">
      <c r="A1" t="s">
        <v>45</v>
      </c>
      <c r="B1" t="s">
        <v>10</v>
      </c>
      <c r="C1" t="s">
        <v>40</v>
      </c>
      <c r="D1" t="s">
        <v>41</v>
      </c>
      <c r="E1" t="s">
        <v>310</v>
      </c>
      <c r="F1" t="s">
        <v>42</v>
      </c>
      <c r="G1"/>
      <c r="H1"/>
      <c r="I1"/>
    </row>
    <row r="2" spans="1:9" x14ac:dyDescent="0.35">
      <c r="A2" t="s">
        <v>46</v>
      </c>
      <c r="B2" t="s">
        <v>33</v>
      </c>
      <c r="C2" t="s">
        <v>12</v>
      </c>
      <c r="D2" t="s">
        <v>9</v>
      </c>
      <c r="E2" t="s">
        <v>8</v>
      </c>
      <c r="F2" t="s">
        <v>34</v>
      </c>
      <c r="G2"/>
      <c r="H2"/>
      <c r="I2"/>
    </row>
    <row r="3" spans="1:9" x14ac:dyDescent="0.35">
      <c r="A3" t="s">
        <v>47</v>
      </c>
      <c r="B3" t="s">
        <v>30</v>
      </c>
      <c r="C3" t="s">
        <v>31</v>
      </c>
      <c r="D3" t="s">
        <v>4</v>
      </c>
      <c r="E3" t="s">
        <v>32</v>
      </c>
      <c r="F3" t="s">
        <v>5</v>
      </c>
      <c r="G3" t="s">
        <v>11</v>
      </c>
      <c r="H3" t="s">
        <v>7</v>
      </c>
      <c r="I3" t="s">
        <v>6</v>
      </c>
    </row>
    <row r="4" spans="1:9" x14ac:dyDescent="0.35">
      <c r="A4" t="s">
        <v>48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/>
      <c r="H4"/>
      <c r="I4"/>
    </row>
    <row r="5" spans="1:9" x14ac:dyDescent="0.35">
      <c r="A5" t="s">
        <v>49</v>
      </c>
      <c r="B5" t="s">
        <v>43</v>
      </c>
      <c r="C5" t="s">
        <v>44</v>
      </c>
      <c r="D5"/>
      <c r="E5"/>
      <c r="F5"/>
      <c r="G5"/>
      <c r="H5"/>
      <c r="I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122"/>
  <sheetViews>
    <sheetView zoomScaleNormal="100" workbookViewId="0"/>
  </sheetViews>
  <sheetFormatPr defaultColWidth="9.1796875" defaultRowHeight="14.5" x14ac:dyDescent="0.35"/>
  <cols>
    <col min="1" max="1" width="11" style="8" customWidth="1"/>
    <col min="2" max="2" width="24.26953125" style="8" bestFit="1" customWidth="1"/>
    <col min="3" max="3" width="13" style="8" customWidth="1"/>
    <col min="4" max="4" width="12.54296875" style="8" bestFit="1" customWidth="1"/>
    <col min="5" max="5" width="26.1796875" style="8" customWidth="1"/>
    <col min="6" max="6" width="13.453125" style="8" bestFit="1" customWidth="1"/>
    <col min="7" max="7" width="9.81640625" style="8" customWidth="1"/>
    <col min="8" max="8" width="13.453125" style="8" customWidth="1"/>
    <col min="9" max="9" width="9.1796875" style="8"/>
    <col min="10" max="10" width="11.54296875" style="8" bestFit="1" customWidth="1"/>
    <col min="11" max="15" width="9.1796875" style="8"/>
    <col min="16" max="16" width="9.453125" style="8" customWidth="1"/>
    <col min="17" max="30" width="9.1796875" style="9"/>
    <col min="31" max="16384" width="9.1796875" style="8"/>
  </cols>
  <sheetData>
    <row r="1" spans="1:36" ht="29" x14ac:dyDescent="0.35">
      <c r="B1" s="103" t="s">
        <v>253</v>
      </c>
      <c r="C1" s="103" t="s">
        <v>213</v>
      </c>
      <c r="D1" s="103" t="s">
        <v>100</v>
      </c>
      <c r="E1" s="103" t="s">
        <v>252</v>
      </c>
      <c r="H1" s="8" t="s">
        <v>81</v>
      </c>
      <c r="I1" s="102">
        <f>'EnergyContent-Input'!B1</f>
        <v>4.1868000000000001E-3</v>
      </c>
      <c r="J1" s="8" t="s">
        <v>20</v>
      </c>
    </row>
    <row r="2" spans="1:36" ht="43.5" x14ac:dyDescent="0.35">
      <c r="B2" s="63" t="s">
        <v>251</v>
      </c>
      <c r="C2" s="101">
        <f>D2/$I$1</f>
        <v>5010.81267316508</v>
      </c>
      <c r="D2" s="100">
        <f>$N$19</f>
        <v>20.979270500007559</v>
      </c>
      <c r="E2" s="63" t="s">
        <v>250</v>
      </c>
    </row>
    <row r="3" spans="1:36" ht="87" x14ac:dyDescent="0.35">
      <c r="B3" s="63" t="s">
        <v>249</v>
      </c>
      <c r="C3" s="101">
        <f>D3/$I$1</f>
        <v>4144.1597379803452</v>
      </c>
      <c r="D3" s="100">
        <f>$N$51</f>
        <v>17.350767990976109</v>
      </c>
      <c r="E3" s="63" t="s">
        <v>248</v>
      </c>
    </row>
    <row r="4" spans="1:36" ht="116" x14ac:dyDescent="0.35">
      <c r="B4" s="79" t="s">
        <v>247</v>
      </c>
      <c r="C4" s="99">
        <f>AVERAGE($E$9:$E$10)</f>
        <v>6694.5</v>
      </c>
      <c r="D4" s="72">
        <f>C4*$I$1</f>
        <v>28.028532600000002</v>
      </c>
      <c r="E4" s="79" t="s">
        <v>246</v>
      </c>
      <c r="H4" s="90"/>
    </row>
    <row r="5" spans="1:36" customFormat="1" x14ac:dyDescent="0.35">
      <c r="B5" s="18" t="s">
        <v>245</v>
      </c>
      <c r="C5" s="79">
        <f>$V$56</f>
        <v>5400</v>
      </c>
      <c r="D5" s="98">
        <f>C5*$I$1</f>
        <v>22.608720000000002</v>
      </c>
      <c r="E5" s="97" t="s">
        <v>244</v>
      </c>
      <c r="F5" s="8"/>
      <c r="G5" s="8"/>
      <c r="H5" s="95"/>
    </row>
    <row r="6" spans="1:36" customFormat="1" x14ac:dyDescent="0.35">
      <c r="B6" s="96"/>
      <c r="C6" s="67"/>
      <c r="D6" s="71"/>
      <c r="E6" s="96"/>
      <c r="F6" s="67"/>
      <c r="G6" s="8"/>
      <c r="H6" s="95"/>
    </row>
    <row r="7" spans="1:36" x14ac:dyDescent="0.35">
      <c r="A7" s="42" t="s">
        <v>79</v>
      </c>
      <c r="B7" s="85" t="s">
        <v>238</v>
      </c>
      <c r="P7" s="68"/>
      <c r="Q7" s="69"/>
      <c r="R7" s="69"/>
      <c r="S7" s="69"/>
      <c r="T7" s="69"/>
      <c r="U7" s="69"/>
      <c r="V7" s="69"/>
      <c r="W7" s="69"/>
    </row>
    <row r="8" spans="1:36" s="42" customFormat="1" ht="110.25" customHeight="1" x14ac:dyDescent="0.35">
      <c r="A8" s="65" t="s">
        <v>243</v>
      </c>
      <c r="B8" s="65"/>
      <c r="C8" s="65"/>
      <c r="D8" s="65"/>
      <c r="E8" s="65" t="s">
        <v>213</v>
      </c>
      <c r="F8" s="65" t="s">
        <v>100</v>
      </c>
      <c r="G8" s="65" t="s">
        <v>75</v>
      </c>
      <c r="H8" s="65" t="s">
        <v>74</v>
      </c>
      <c r="I8" s="65" t="s">
        <v>73</v>
      </c>
      <c r="J8" s="65" t="s">
        <v>72</v>
      </c>
      <c r="K8" s="65" t="s">
        <v>71</v>
      </c>
      <c r="L8" s="65" t="s">
        <v>70</v>
      </c>
      <c r="M8" s="65" t="s">
        <v>69</v>
      </c>
      <c r="N8" s="65" t="s">
        <v>68</v>
      </c>
      <c r="P8" s="83"/>
      <c r="Q8" s="83"/>
      <c r="R8" s="83"/>
      <c r="S8" s="83"/>
      <c r="T8" s="83"/>
      <c r="U8" s="83"/>
      <c r="V8" s="83"/>
      <c r="W8" s="83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 spans="1:36" x14ac:dyDescent="0.35">
      <c r="A9" s="63" t="s">
        <v>158</v>
      </c>
      <c r="B9" s="63"/>
      <c r="C9" s="63"/>
      <c r="D9" s="63"/>
      <c r="E9" s="63">
        <f t="shared" ref="E9:E14" si="0">D77</f>
        <v>6836</v>
      </c>
      <c r="F9" s="80">
        <f t="shared" ref="F9:F17" si="1">E9*$I$1</f>
        <v>28.620964799999999</v>
      </c>
      <c r="G9">
        <v>7.1999999999999995E-2</v>
      </c>
      <c r="H9">
        <v>6.0999999999999999E-2</v>
      </c>
      <c r="I9">
        <v>0.05</v>
      </c>
      <c r="J9">
        <v>3.6999999999999998E-2</v>
      </c>
      <c r="K9">
        <v>2.3E-2</v>
      </c>
      <c r="L9">
        <v>0.155</v>
      </c>
      <c r="M9">
        <v>3.5000000000000003E-2</v>
      </c>
      <c r="N9">
        <v>1.7999999999999999E-2</v>
      </c>
      <c r="P9" s="93"/>
      <c r="Q9" s="93"/>
      <c r="R9" s="93"/>
      <c r="S9" s="93"/>
      <c r="T9" s="93"/>
      <c r="U9" s="93"/>
      <c r="V9" s="93"/>
      <c r="W9" s="93"/>
      <c r="AE9" s="9"/>
      <c r="AF9" s="9"/>
      <c r="AG9" s="9"/>
      <c r="AH9" s="9"/>
      <c r="AI9" s="9"/>
      <c r="AJ9" s="9"/>
    </row>
    <row r="10" spans="1:36" x14ac:dyDescent="0.35">
      <c r="A10" s="63" t="s">
        <v>157</v>
      </c>
      <c r="B10" s="63"/>
      <c r="C10" s="63"/>
      <c r="D10" s="63"/>
      <c r="E10" s="63">
        <f t="shared" si="0"/>
        <v>6553</v>
      </c>
      <c r="F10" s="80">
        <f t="shared" si="1"/>
        <v>27.436100400000001</v>
      </c>
      <c r="G10" s="8">
        <v>1.37</v>
      </c>
      <c r="H10" s="8">
        <v>0.60399999999999998</v>
      </c>
      <c r="I10" s="8">
        <v>0.45600000000000002</v>
      </c>
      <c r="J10" s="8">
        <v>1.0509999999999999</v>
      </c>
      <c r="K10" s="8">
        <v>1.004</v>
      </c>
      <c r="L10" s="8">
        <v>5.0999999999999997E-2</v>
      </c>
      <c r="M10" s="8">
        <v>0</v>
      </c>
      <c r="N10" s="8">
        <v>0.13200000000000001</v>
      </c>
      <c r="P10" s="93"/>
      <c r="Q10" s="93"/>
      <c r="R10" s="93"/>
      <c r="S10" s="93"/>
      <c r="T10" s="93"/>
      <c r="U10" s="93"/>
      <c r="V10" s="93"/>
      <c r="W10" s="93"/>
      <c r="AE10" s="9"/>
      <c r="AF10" s="9"/>
      <c r="AG10" s="9"/>
      <c r="AH10" s="9"/>
      <c r="AI10" s="9"/>
      <c r="AJ10" s="9"/>
    </row>
    <row r="11" spans="1:36" x14ac:dyDescent="0.35">
      <c r="A11" s="63" t="s">
        <v>156</v>
      </c>
      <c r="B11" s="63"/>
      <c r="C11" s="63"/>
      <c r="D11" s="63"/>
      <c r="E11" s="63">
        <f t="shared" si="0"/>
        <v>6271</v>
      </c>
      <c r="F11" s="80">
        <f t="shared" si="1"/>
        <v>26.255422800000002</v>
      </c>
      <c r="G11" s="8">
        <v>0.26</v>
      </c>
      <c r="H11" s="8">
        <v>0.14499999999999999</v>
      </c>
      <c r="I11" s="8">
        <v>0.115</v>
      </c>
      <c r="J11" s="8">
        <v>0.41499999999999998</v>
      </c>
      <c r="K11" s="8">
        <v>0.315</v>
      </c>
      <c r="L11" s="8">
        <v>0.17599999999999999</v>
      </c>
      <c r="M11" s="8">
        <v>5.8000000000000003E-2</v>
      </c>
      <c r="N11" s="8">
        <v>0.13600000000000001</v>
      </c>
      <c r="P11" s="93"/>
      <c r="Q11" s="93"/>
      <c r="R11" s="93"/>
      <c r="S11" s="93"/>
      <c r="T11" s="93"/>
      <c r="U11" s="93"/>
      <c r="V11" s="93"/>
      <c r="W11" s="93"/>
      <c r="AE11" s="9"/>
      <c r="AF11" s="9"/>
      <c r="AG11" s="9"/>
      <c r="AH11" s="9"/>
      <c r="AI11" s="9"/>
      <c r="AJ11" s="9"/>
    </row>
    <row r="12" spans="1:36" x14ac:dyDescent="0.35">
      <c r="A12" s="63" t="s">
        <v>155</v>
      </c>
      <c r="B12" s="63"/>
      <c r="C12" s="63"/>
      <c r="D12" s="63"/>
      <c r="E12" s="63">
        <f t="shared" si="0"/>
        <v>5689</v>
      </c>
      <c r="F12" s="80">
        <f t="shared" si="1"/>
        <v>23.8187052</v>
      </c>
      <c r="G12" s="8">
        <v>1.7110000000000001</v>
      </c>
      <c r="H12" s="8">
        <v>2.0419999999999998</v>
      </c>
      <c r="I12" s="8">
        <v>2.2280000000000002</v>
      </c>
      <c r="J12" s="8">
        <v>2.4929999999999999</v>
      </c>
      <c r="K12" s="8">
        <v>3.42</v>
      </c>
      <c r="L12" s="8">
        <v>4.5519999999999996</v>
      </c>
      <c r="M12" s="8">
        <v>4.3390000000000004</v>
      </c>
      <c r="N12" s="8">
        <v>2.3029999999999999</v>
      </c>
      <c r="P12" s="93"/>
      <c r="Q12" s="93"/>
      <c r="R12" s="93"/>
      <c r="S12" s="93"/>
      <c r="T12" s="93"/>
      <c r="U12" s="93"/>
      <c r="V12" s="93"/>
      <c r="W12" s="93"/>
      <c r="AE12" s="9"/>
      <c r="AF12" s="9"/>
      <c r="AG12" s="9"/>
      <c r="AH12" s="9"/>
      <c r="AI12" s="9"/>
      <c r="AJ12" s="9"/>
    </row>
    <row r="13" spans="1:36" x14ac:dyDescent="0.35">
      <c r="A13" s="63" t="s">
        <v>154</v>
      </c>
      <c r="B13" s="63"/>
      <c r="C13" s="63"/>
      <c r="D13" s="63"/>
      <c r="E13" s="63">
        <f t="shared" si="0"/>
        <v>5612</v>
      </c>
      <c r="F13" s="80">
        <f t="shared" si="1"/>
        <v>23.496321600000002</v>
      </c>
      <c r="G13" s="8">
        <v>12.346</v>
      </c>
      <c r="H13" s="8">
        <v>12.616</v>
      </c>
      <c r="I13" s="8">
        <v>12.335000000000001</v>
      </c>
      <c r="J13" s="8">
        <v>12.968</v>
      </c>
      <c r="K13" s="8">
        <v>10.795999999999999</v>
      </c>
      <c r="L13" s="8">
        <v>3.9910000000000001</v>
      </c>
      <c r="M13" s="8">
        <v>6.577</v>
      </c>
      <c r="N13" s="8">
        <v>7.3609999999999998</v>
      </c>
      <c r="O13" s="42"/>
      <c r="P13" s="93"/>
      <c r="Q13" s="93"/>
      <c r="R13" s="93"/>
      <c r="S13" s="93"/>
      <c r="T13" s="93"/>
      <c r="U13" s="93"/>
      <c r="V13" s="93"/>
      <c r="W13" s="93"/>
      <c r="AE13" s="9"/>
      <c r="AF13" s="9"/>
      <c r="AG13" s="9"/>
      <c r="AH13" s="9"/>
      <c r="AI13" s="9"/>
      <c r="AJ13" s="9"/>
    </row>
    <row r="14" spans="1:36" s="42" customFormat="1" x14ac:dyDescent="0.35">
      <c r="A14" s="63" t="s">
        <v>153</v>
      </c>
      <c r="B14" s="63"/>
      <c r="C14" s="63"/>
      <c r="D14" s="63"/>
      <c r="E14" s="63">
        <f t="shared" si="0"/>
        <v>4953</v>
      </c>
      <c r="F14" s="80">
        <f t="shared" si="1"/>
        <v>20.737220400000002</v>
      </c>
      <c r="G14" s="8">
        <v>35.655999999999999</v>
      </c>
      <c r="H14" s="8">
        <v>40.962000000000003</v>
      </c>
      <c r="I14" s="8">
        <v>42.131999999999998</v>
      </c>
      <c r="J14" s="8">
        <v>43.787999999999997</v>
      </c>
      <c r="K14" s="8">
        <v>45.993000000000002</v>
      </c>
      <c r="L14" s="8">
        <v>31.041</v>
      </c>
      <c r="M14" s="8">
        <v>29.873999999999999</v>
      </c>
      <c r="N14" s="8">
        <v>33.094000000000001</v>
      </c>
      <c r="O14" s="8"/>
      <c r="P14" s="93"/>
      <c r="Q14" s="93"/>
      <c r="R14" s="93"/>
      <c r="S14" s="93"/>
      <c r="T14" s="93"/>
      <c r="U14" s="93"/>
      <c r="V14" s="93"/>
      <c r="W14" s="93"/>
      <c r="Y14" s="9"/>
      <c r="Z14" s="9"/>
      <c r="AA14" s="9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36" x14ac:dyDescent="0.35">
      <c r="A15" s="79" t="s">
        <v>152</v>
      </c>
      <c r="B15" s="79"/>
      <c r="C15" s="79"/>
      <c r="D15" s="79"/>
      <c r="E15" s="81">
        <f>E10-(E9-E10)</f>
        <v>6270</v>
      </c>
      <c r="F15" s="80">
        <f t="shared" si="1"/>
        <v>26.251235999999999</v>
      </c>
      <c r="G15" s="8">
        <v>0.16700000000000001</v>
      </c>
      <c r="H15" s="8">
        <v>0.13500000000000001</v>
      </c>
      <c r="I15" s="8">
        <v>0.13</v>
      </c>
      <c r="J15" s="8">
        <v>0.13500000000000001</v>
      </c>
      <c r="K15" s="8">
        <v>0.11</v>
      </c>
      <c r="L15" s="8">
        <v>0.182</v>
      </c>
      <c r="M15" s="8">
        <v>0.247</v>
      </c>
      <c r="N15" s="8">
        <v>0.25</v>
      </c>
      <c r="P15" s="93"/>
      <c r="Q15" s="93"/>
      <c r="R15" s="93"/>
      <c r="S15" s="93"/>
      <c r="T15" s="93"/>
      <c r="U15" s="93"/>
      <c r="V15" s="93"/>
      <c r="W15" s="93"/>
      <c r="AE15" s="9"/>
      <c r="AF15" s="9"/>
      <c r="AG15" s="9"/>
      <c r="AH15" s="9"/>
      <c r="AI15" s="9"/>
      <c r="AJ15" s="9"/>
    </row>
    <row r="16" spans="1:36" x14ac:dyDescent="0.35">
      <c r="A16" s="79" t="s">
        <v>151</v>
      </c>
      <c r="B16" s="79"/>
      <c r="C16" s="79"/>
      <c r="D16" s="79"/>
      <c r="E16" s="94">
        <f>E14-(E11-E14)/3</f>
        <v>4513.666666666667</v>
      </c>
      <c r="F16" s="80">
        <f t="shared" si="1"/>
        <v>18.897819600000002</v>
      </c>
      <c r="N16" s="8">
        <v>9.6349999999999998</v>
      </c>
      <c r="P16" s="93"/>
      <c r="Q16" s="93"/>
      <c r="R16" s="93"/>
      <c r="S16" s="93"/>
      <c r="T16" s="93"/>
      <c r="U16" s="93"/>
      <c r="V16" s="93"/>
      <c r="W16" s="93"/>
      <c r="AE16" s="9"/>
      <c r="AF16" s="9"/>
      <c r="AG16" s="9"/>
      <c r="AH16" s="9"/>
      <c r="AI16" s="9"/>
      <c r="AJ16" s="9"/>
    </row>
    <row r="17" spans="1:36" s="42" customFormat="1" x14ac:dyDescent="0.35">
      <c r="A17" s="79" t="s">
        <v>150</v>
      </c>
      <c r="B17" s="79"/>
      <c r="C17" s="79"/>
      <c r="D17" s="79"/>
      <c r="E17" s="94">
        <f>E16-(E14-E16)</f>
        <v>4074.3333333333339</v>
      </c>
      <c r="F17" s="80">
        <f t="shared" si="1"/>
        <v>17.058418800000002</v>
      </c>
      <c r="G17" s="8"/>
      <c r="H17" s="8"/>
      <c r="I17" s="8"/>
      <c r="J17" s="8"/>
      <c r="K17" s="8"/>
      <c r="L17" s="8"/>
      <c r="M17" s="8"/>
      <c r="N17" s="8">
        <v>7.0000000000000001E-3</v>
      </c>
      <c r="O17" s="8"/>
      <c r="P17" s="93"/>
      <c r="Q17" s="93"/>
      <c r="R17" s="93"/>
      <c r="S17" s="93"/>
      <c r="T17" s="93"/>
      <c r="U17" s="93"/>
      <c r="V17" s="93"/>
      <c r="W17" s="93"/>
      <c r="Y17" s="9"/>
      <c r="Z17" s="9"/>
      <c r="AA17" s="9"/>
      <c r="AC17" s="14"/>
      <c r="AD17" s="14"/>
      <c r="AE17" s="14"/>
      <c r="AF17" s="14"/>
      <c r="AG17" s="14"/>
      <c r="AH17" s="14"/>
      <c r="AI17" s="14"/>
      <c r="AJ17" s="14"/>
    </row>
    <row r="18" spans="1:36" x14ac:dyDescent="0.35">
      <c r="A18" s="65"/>
      <c r="B18" s="65"/>
      <c r="C18" s="65"/>
      <c r="D18" s="65"/>
      <c r="E18" s="65"/>
      <c r="F18" s="76" t="s">
        <v>242</v>
      </c>
      <c r="G18" s="65">
        <f t="shared" ref="G18:N18" si="2">SUM(G9:G17)</f>
        <v>51.582000000000001</v>
      </c>
      <c r="H18" s="65">
        <f t="shared" si="2"/>
        <v>56.565000000000005</v>
      </c>
      <c r="I18" s="65">
        <f t="shared" si="2"/>
        <v>57.446000000000005</v>
      </c>
      <c r="J18" s="65">
        <f t="shared" si="2"/>
        <v>60.886999999999993</v>
      </c>
      <c r="K18" s="65">
        <f t="shared" si="2"/>
        <v>61.661000000000001</v>
      </c>
      <c r="L18" s="65">
        <f t="shared" si="2"/>
        <v>40.148000000000003</v>
      </c>
      <c r="M18" s="65">
        <f t="shared" si="2"/>
        <v>41.129999999999995</v>
      </c>
      <c r="N18" s="65">
        <f t="shared" si="2"/>
        <v>52.935999999999993</v>
      </c>
      <c r="P18" s="92"/>
      <c r="Q18" s="92"/>
      <c r="R18" s="92"/>
      <c r="S18" s="92"/>
      <c r="T18" s="92"/>
      <c r="U18" s="92"/>
      <c r="V18" s="92"/>
      <c r="W18" s="92"/>
      <c r="AE18" s="9"/>
      <c r="AF18" s="9"/>
      <c r="AG18" s="9"/>
      <c r="AH18" s="9"/>
      <c r="AI18" s="9"/>
      <c r="AJ18" s="9"/>
    </row>
    <row r="19" spans="1:36" x14ac:dyDescent="0.35">
      <c r="A19" s="62" t="s">
        <v>241</v>
      </c>
      <c r="B19" s="61"/>
      <c r="C19" s="61"/>
      <c r="D19" s="61"/>
      <c r="E19" s="61"/>
      <c r="F19" s="73"/>
      <c r="G19" s="72">
        <f t="shared" ref="G19:N19" si="3">SUMPRODUCT($F9:$F17,G9:G17)/G18</f>
        <v>21.73440841779691</v>
      </c>
      <c r="H19" s="72">
        <f t="shared" si="3"/>
        <v>21.571177371328563</v>
      </c>
      <c r="I19" s="72">
        <f t="shared" si="3"/>
        <v>21.532738856296348</v>
      </c>
      <c r="J19" s="72">
        <f t="shared" si="3"/>
        <v>21.621298010866035</v>
      </c>
      <c r="K19" s="72">
        <f t="shared" si="3"/>
        <v>21.541257176640016</v>
      </c>
      <c r="L19" s="72">
        <f t="shared" si="3"/>
        <v>21.449008519517783</v>
      </c>
      <c r="M19" s="72">
        <f t="shared" si="3"/>
        <v>21.551106122975934</v>
      </c>
      <c r="N19" s="72">
        <f t="shared" si="3"/>
        <v>20.979270500007559</v>
      </c>
      <c r="P19" s="71"/>
      <c r="Q19" s="71"/>
      <c r="R19" s="71"/>
      <c r="S19" s="71"/>
      <c r="T19" s="71"/>
      <c r="U19" s="71"/>
      <c r="V19" s="71"/>
      <c r="W19" s="71"/>
      <c r="AE19" s="9"/>
      <c r="AF19" s="9"/>
      <c r="AG19" s="9"/>
      <c r="AH19" s="9"/>
      <c r="AI19" s="9"/>
      <c r="AJ19" s="9"/>
    </row>
    <row r="20" spans="1:36" x14ac:dyDescent="0.35">
      <c r="A20" s="91" t="s">
        <v>240</v>
      </c>
      <c r="B20" s="79"/>
      <c r="C20" s="79"/>
      <c r="D20" s="79"/>
      <c r="E20" s="79"/>
      <c r="F20" s="90"/>
      <c r="G20" s="89">
        <f t="shared" ref="G20:N20" si="4">SUMPRODUCT($F9:$F14,G9:G14)/SUM(G9:G14)</f>
        <v>21.719737403380339</v>
      </c>
      <c r="H20" s="89">
        <f t="shared" si="4"/>
        <v>21.559981058819776</v>
      </c>
      <c r="I20" s="89">
        <f t="shared" si="4"/>
        <v>21.522036702819456</v>
      </c>
      <c r="J20" s="89">
        <f t="shared" si="4"/>
        <v>21.611009598492235</v>
      </c>
      <c r="K20" s="89">
        <f t="shared" si="4"/>
        <v>21.532839804532827</v>
      </c>
      <c r="L20" s="89">
        <f t="shared" si="4"/>
        <v>21.427139796066658</v>
      </c>
      <c r="M20" s="89">
        <f t="shared" si="4"/>
        <v>21.522709672626767</v>
      </c>
      <c r="N20" s="89">
        <f t="shared" si="4"/>
        <v>21.415201965681632</v>
      </c>
      <c r="AE20" s="9"/>
      <c r="AF20" s="9"/>
      <c r="AG20" s="9"/>
      <c r="AH20" s="9"/>
      <c r="AI20" s="9"/>
      <c r="AJ20" s="9"/>
    </row>
    <row r="21" spans="1:36" x14ac:dyDescent="0.35">
      <c r="A21" s="79" t="s">
        <v>239</v>
      </c>
      <c r="B21" s="79"/>
      <c r="C21" s="79"/>
      <c r="D21" s="79"/>
      <c r="E21" s="79"/>
      <c r="F21" s="80">
        <f>E21*$I$1</f>
        <v>0</v>
      </c>
      <c r="G21" s="8">
        <v>0</v>
      </c>
      <c r="H21" s="8">
        <v>0.253</v>
      </c>
      <c r="I21" s="8">
        <v>0</v>
      </c>
      <c r="J21" s="8">
        <v>0</v>
      </c>
      <c r="K21" s="8">
        <v>0</v>
      </c>
      <c r="L21" s="8">
        <v>0</v>
      </c>
      <c r="M21" s="8">
        <v>2E-3</v>
      </c>
      <c r="N21" s="8">
        <v>0</v>
      </c>
      <c r="Q21" s="8"/>
      <c r="R21" s="8"/>
      <c r="S21" s="8"/>
      <c r="T21" s="8"/>
      <c r="U21" s="8"/>
      <c r="V21" s="8"/>
      <c r="W21" s="8"/>
      <c r="AE21" s="9"/>
      <c r="AF21" s="9"/>
      <c r="AG21" s="9"/>
      <c r="AH21" s="9"/>
      <c r="AI21" s="9"/>
      <c r="AJ21" s="9"/>
    </row>
    <row r="22" spans="1:36" x14ac:dyDescent="0.35">
      <c r="A22" s="67"/>
      <c r="B22" s="67"/>
      <c r="C22" s="67"/>
      <c r="D22" s="67"/>
      <c r="E22" s="67"/>
      <c r="F22" s="88"/>
      <c r="Q22" s="8"/>
      <c r="R22" s="8"/>
      <c r="S22" s="8"/>
      <c r="T22" s="8"/>
      <c r="U22" s="8"/>
      <c r="V22" s="8"/>
      <c r="W22" s="8"/>
      <c r="AE22" s="9"/>
      <c r="AF22" s="9"/>
      <c r="AG22" s="9"/>
      <c r="AH22" s="9"/>
      <c r="AI22" s="9"/>
      <c r="AJ22" s="9"/>
    </row>
    <row r="23" spans="1:36" x14ac:dyDescent="0.35">
      <c r="H23" s="86"/>
      <c r="I23" s="86"/>
      <c r="J23" s="86"/>
      <c r="K23" s="86"/>
      <c r="L23" s="86"/>
      <c r="M23" s="87"/>
      <c r="N23" s="86"/>
      <c r="Q23" s="8"/>
      <c r="R23" s="8"/>
      <c r="S23" s="8"/>
      <c r="T23" s="8"/>
      <c r="U23" s="8"/>
      <c r="V23" s="8"/>
      <c r="AE23" s="9"/>
      <c r="AF23" s="9"/>
      <c r="AG23" s="9"/>
      <c r="AH23" s="9"/>
      <c r="AI23" s="9"/>
      <c r="AJ23" s="9"/>
    </row>
    <row r="24" spans="1:36" x14ac:dyDescent="0.35">
      <c r="A24" s="8" t="s">
        <v>79</v>
      </c>
      <c r="B24" s="85" t="s">
        <v>238</v>
      </c>
      <c r="M24" s="84"/>
      <c r="P24" s="68"/>
      <c r="Q24" s="69"/>
      <c r="R24" s="69"/>
      <c r="S24" s="69"/>
      <c r="T24" s="69"/>
      <c r="U24" s="69"/>
      <c r="V24" s="69"/>
      <c r="W24" s="69"/>
      <c r="AE24" s="9"/>
      <c r="AF24" s="9"/>
      <c r="AG24" s="9"/>
      <c r="AH24" s="9"/>
      <c r="AI24" s="9"/>
      <c r="AJ24" s="9"/>
    </row>
    <row r="25" spans="1:36" ht="29" x14ac:dyDescent="0.35">
      <c r="A25" s="65" t="s">
        <v>237</v>
      </c>
      <c r="B25" s="65" t="s">
        <v>236</v>
      </c>
      <c r="C25" s="65" t="s">
        <v>235</v>
      </c>
      <c r="D25" s="65" t="s">
        <v>234</v>
      </c>
      <c r="E25" s="65" t="s">
        <v>233</v>
      </c>
      <c r="F25" s="65" t="s">
        <v>100</v>
      </c>
      <c r="G25" s="65" t="s">
        <v>75</v>
      </c>
      <c r="H25" s="65" t="s">
        <v>74</v>
      </c>
      <c r="I25" s="65" t="s">
        <v>73</v>
      </c>
      <c r="J25" s="65" t="s">
        <v>72</v>
      </c>
      <c r="K25" s="65" t="s">
        <v>71</v>
      </c>
      <c r="L25" s="65" t="s">
        <v>70</v>
      </c>
      <c r="M25" s="65" t="s">
        <v>69</v>
      </c>
      <c r="N25" s="65" t="s">
        <v>68</v>
      </c>
      <c r="P25" s="83"/>
      <c r="Q25" s="83"/>
      <c r="R25" s="83"/>
      <c r="S25" s="83"/>
      <c r="T25" s="83"/>
      <c r="U25" s="83"/>
      <c r="V25" s="83"/>
      <c r="W25" s="83"/>
      <c r="AE25" s="9"/>
      <c r="AF25" s="9"/>
      <c r="AG25" s="9"/>
      <c r="AH25" s="9"/>
      <c r="AI25" s="9"/>
      <c r="AJ25" s="9"/>
    </row>
    <row r="26" spans="1:36" x14ac:dyDescent="0.35">
      <c r="A26" s="63" t="s">
        <v>126</v>
      </c>
      <c r="B26" s="63" t="s">
        <v>232</v>
      </c>
      <c r="C26" s="63">
        <v>7000</v>
      </c>
      <c r="D26" s="63"/>
      <c r="E26" s="63">
        <v>7000</v>
      </c>
      <c r="F26" s="80">
        <f t="shared" ref="F26:F43" si="5">E26*$I$1</f>
        <v>29.307600000000001</v>
      </c>
      <c r="G26" s="80">
        <v>5.899</v>
      </c>
      <c r="H26" s="80">
        <v>6.13</v>
      </c>
      <c r="I26" s="80">
        <v>2.74</v>
      </c>
      <c r="J26" s="80">
        <v>3.831</v>
      </c>
      <c r="K26" s="80">
        <v>2.4180000000000001</v>
      </c>
      <c r="L26" s="80">
        <v>1.71</v>
      </c>
      <c r="M26" s="80">
        <v>8.6999999999999994E-2</v>
      </c>
      <c r="N26" s="82">
        <v>2.1000000000000001E-2</v>
      </c>
      <c r="P26" s="77"/>
      <c r="Q26" s="77"/>
      <c r="R26" s="77"/>
      <c r="S26" s="77"/>
      <c r="T26" s="77"/>
      <c r="U26" s="77"/>
      <c r="V26" s="77"/>
      <c r="W26" s="77"/>
      <c r="AE26" s="9"/>
      <c r="AF26" s="9"/>
      <c r="AG26" s="9"/>
      <c r="AH26" s="9"/>
      <c r="AI26" s="9"/>
      <c r="AJ26" s="9"/>
    </row>
    <row r="27" spans="1:36" x14ac:dyDescent="0.35">
      <c r="A27" s="63" t="s">
        <v>125</v>
      </c>
      <c r="B27" s="63" t="s">
        <v>231</v>
      </c>
      <c r="C27" s="63">
        <v>6701</v>
      </c>
      <c r="D27" s="63">
        <v>7000</v>
      </c>
      <c r="E27" s="63">
        <f t="shared" ref="E27:E42" si="6">AVERAGE(C27:D27)</f>
        <v>6850.5</v>
      </c>
      <c r="F27" s="80">
        <f t="shared" si="5"/>
        <v>28.681673400000001</v>
      </c>
      <c r="G27" s="80">
        <v>0.48</v>
      </c>
      <c r="H27" s="80">
        <v>0.41599999999999998</v>
      </c>
      <c r="I27" s="80">
        <v>0.56499999999999995</v>
      </c>
      <c r="J27" s="80">
        <v>0.34100000000000003</v>
      </c>
      <c r="K27" s="80">
        <v>0.309</v>
      </c>
      <c r="L27" s="80">
        <v>0.26400000000000001</v>
      </c>
      <c r="M27" s="80">
        <v>0.48</v>
      </c>
      <c r="N27" s="82">
        <v>0.28799999999999998</v>
      </c>
      <c r="P27" s="77"/>
      <c r="Q27" s="77"/>
      <c r="R27" s="77"/>
      <c r="S27" s="77"/>
      <c r="T27" s="77"/>
      <c r="U27" s="77"/>
      <c r="V27" s="77"/>
      <c r="W27" s="77"/>
      <c r="AE27" s="9"/>
      <c r="AF27" s="9"/>
      <c r="AG27" s="9"/>
      <c r="AH27" s="9"/>
      <c r="AI27" s="9"/>
      <c r="AJ27" s="9"/>
    </row>
    <row r="28" spans="1:36" x14ac:dyDescent="0.35">
      <c r="A28" s="63" t="s">
        <v>124</v>
      </c>
      <c r="B28" s="63" t="s">
        <v>230</v>
      </c>
      <c r="C28" s="63">
        <v>6401</v>
      </c>
      <c r="D28" s="63">
        <v>6700</v>
      </c>
      <c r="E28" s="63">
        <f t="shared" si="6"/>
        <v>6550.5</v>
      </c>
      <c r="F28" s="80">
        <f t="shared" si="5"/>
        <v>27.425633399999999</v>
      </c>
      <c r="G28" s="80">
        <v>5.6219999999999999</v>
      </c>
      <c r="H28" s="80">
        <v>5.3739999999999997</v>
      </c>
      <c r="I28" s="80">
        <v>5.4690000000000003</v>
      </c>
      <c r="J28" s="80">
        <v>5.1890000000000001</v>
      </c>
      <c r="K28" s="80">
        <v>5.2789999999999999</v>
      </c>
      <c r="L28" s="80">
        <v>3.5129999999999999</v>
      </c>
      <c r="M28" s="80">
        <v>3.3130000000000002</v>
      </c>
      <c r="N28" s="82">
        <v>3.2309999999999999</v>
      </c>
      <c r="P28" s="77"/>
      <c r="Q28" s="77"/>
      <c r="R28" s="77"/>
      <c r="S28" s="77"/>
      <c r="T28" s="77"/>
      <c r="U28" s="77"/>
      <c r="V28" s="77"/>
      <c r="W28" s="77"/>
      <c r="AE28" s="9"/>
      <c r="AF28" s="9"/>
      <c r="AG28" s="9"/>
      <c r="AH28" s="9"/>
      <c r="AI28" s="9"/>
      <c r="AJ28" s="9"/>
    </row>
    <row r="29" spans="1:36" x14ac:dyDescent="0.35">
      <c r="A29" s="63" t="s">
        <v>123</v>
      </c>
      <c r="B29" s="63" t="s">
        <v>229</v>
      </c>
      <c r="C29" s="63">
        <v>6101</v>
      </c>
      <c r="D29" s="63">
        <v>6400</v>
      </c>
      <c r="E29" s="63">
        <f t="shared" si="6"/>
        <v>6250.5</v>
      </c>
      <c r="F29" s="80">
        <f t="shared" si="5"/>
        <v>26.1695934</v>
      </c>
      <c r="G29" s="80">
        <v>17.619</v>
      </c>
      <c r="H29" s="80">
        <v>21.526</v>
      </c>
      <c r="I29" s="80">
        <v>19.024999999999999</v>
      </c>
      <c r="J29" s="80">
        <v>17.664999999999999</v>
      </c>
      <c r="K29" s="80">
        <v>17.318999999999999</v>
      </c>
      <c r="L29" s="80">
        <v>14.535</v>
      </c>
      <c r="M29" s="80">
        <v>15.545</v>
      </c>
      <c r="N29" s="82">
        <v>14.472</v>
      </c>
      <c r="P29" s="77"/>
      <c r="Q29" s="77"/>
      <c r="R29" s="77"/>
      <c r="S29" s="77"/>
      <c r="T29" s="77"/>
      <c r="U29" s="77"/>
      <c r="V29" s="77"/>
      <c r="W29" s="77"/>
      <c r="AE29" s="9"/>
      <c r="AF29" s="9"/>
      <c r="AG29" s="9"/>
      <c r="AH29" s="9"/>
      <c r="AI29" s="9"/>
      <c r="AJ29" s="9"/>
    </row>
    <row r="30" spans="1:36" x14ac:dyDescent="0.35">
      <c r="A30" s="63" t="s">
        <v>122</v>
      </c>
      <c r="B30" s="63" t="s">
        <v>228</v>
      </c>
      <c r="C30" s="63">
        <v>5801</v>
      </c>
      <c r="D30" s="63">
        <v>6100</v>
      </c>
      <c r="E30" s="63">
        <f t="shared" si="6"/>
        <v>5950.5</v>
      </c>
      <c r="F30" s="80">
        <f t="shared" si="5"/>
        <v>24.913553400000001</v>
      </c>
      <c r="G30" s="80">
        <v>15.162000000000001</v>
      </c>
      <c r="H30" s="80">
        <v>13.236000000000001</v>
      </c>
      <c r="I30" s="80">
        <v>14.789</v>
      </c>
      <c r="J30" s="80">
        <v>16.302</v>
      </c>
      <c r="K30" s="80">
        <v>13.6</v>
      </c>
      <c r="L30" s="80">
        <v>14.73</v>
      </c>
      <c r="M30" s="80">
        <v>12.452999999999999</v>
      </c>
      <c r="N30" s="82">
        <v>14.632999999999999</v>
      </c>
      <c r="P30" s="77"/>
      <c r="Q30" s="77"/>
      <c r="R30" s="77"/>
      <c r="S30" s="77"/>
      <c r="T30" s="77"/>
      <c r="U30" s="77"/>
      <c r="V30" s="77"/>
      <c r="W30" s="77"/>
      <c r="AE30" s="9"/>
      <c r="AF30" s="9"/>
      <c r="AG30" s="9"/>
      <c r="AH30" s="9"/>
      <c r="AI30" s="9"/>
      <c r="AJ30" s="9"/>
    </row>
    <row r="31" spans="1:36" x14ac:dyDescent="0.35">
      <c r="A31" s="63" t="s">
        <v>121</v>
      </c>
      <c r="B31" s="63" t="s">
        <v>227</v>
      </c>
      <c r="C31" s="63">
        <v>5501</v>
      </c>
      <c r="D31" s="63">
        <v>5800</v>
      </c>
      <c r="E31" s="63">
        <f t="shared" si="6"/>
        <v>5650.5</v>
      </c>
      <c r="F31" s="80">
        <f t="shared" si="5"/>
        <v>23.657513399999999</v>
      </c>
      <c r="G31" s="80">
        <v>22.707999999999998</v>
      </c>
      <c r="H31" s="80">
        <v>17.713999999999999</v>
      </c>
      <c r="I31" s="80">
        <v>22.68</v>
      </c>
      <c r="J31" s="80">
        <v>13.114000000000001</v>
      </c>
      <c r="K31" s="80">
        <v>14.14</v>
      </c>
      <c r="L31" s="80">
        <v>10.868</v>
      </c>
      <c r="M31" s="80">
        <v>7.9</v>
      </c>
      <c r="N31" s="82">
        <v>4.6050000000000004</v>
      </c>
      <c r="P31" s="77"/>
      <c r="Q31" s="77"/>
      <c r="R31" s="77"/>
      <c r="S31" s="77"/>
      <c r="T31" s="77"/>
      <c r="U31" s="77"/>
      <c r="V31" s="77"/>
      <c r="W31" s="77"/>
      <c r="AE31" s="9"/>
      <c r="AF31" s="9"/>
      <c r="AG31" s="9"/>
      <c r="AH31" s="9"/>
      <c r="AI31" s="9"/>
      <c r="AJ31" s="9"/>
    </row>
    <row r="32" spans="1:36" x14ac:dyDescent="0.35">
      <c r="A32" s="63" t="s">
        <v>120</v>
      </c>
      <c r="B32" s="63" t="s">
        <v>226</v>
      </c>
      <c r="C32" s="63">
        <v>5201</v>
      </c>
      <c r="D32" s="63">
        <v>5500</v>
      </c>
      <c r="E32" s="63">
        <f t="shared" si="6"/>
        <v>5350.5</v>
      </c>
      <c r="F32" s="80">
        <f t="shared" si="5"/>
        <v>22.4014734</v>
      </c>
      <c r="G32" s="80">
        <v>34.841999999999999</v>
      </c>
      <c r="H32" s="80">
        <v>35.837000000000003</v>
      </c>
      <c r="I32" s="80">
        <v>37.838000000000001</v>
      </c>
      <c r="J32" s="80">
        <v>39.037999999999997</v>
      </c>
      <c r="K32" s="80">
        <v>35.573999999999998</v>
      </c>
      <c r="L32" s="80">
        <v>36.817</v>
      </c>
      <c r="M32" s="80">
        <v>41.347999999999999</v>
      </c>
      <c r="N32" s="82">
        <v>40.890999999999998</v>
      </c>
      <c r="P32" s="77"/>
      <c r="Q32" s="77"/>
      <c r="R32" s="77"/>
      <c r="S32" s="77"/>
      <c r="T32" s="77"/>
      <c r="U32" s="77"/>
      <c r="V32" s="77"/>
      <c r="W32" s="77"/>
      <c r="AE32" s="9"/>
      <c r="AF32" s="9"/>
      <c r="AG32" s="9"/>
      <c r="AH32" s="9"/>
      <c r="AI32" s="9"/>
      <c r="AJ32" s="9"/>
    </row>
    <row r="33" spans="1:36" x14ac:dyDescent="0.35">
      <c r="A33" s="63" t="s">
        <v>119</v>
      </c>
      <c r="B33" s="63" t="s">
        <v>225</v>
      </c>
      <c r="C33" s="63">
        <v>4901</v>
      </c>
      <c r="D33" s="63">
        <v>5200</v>
      </c>
      <c r="E33" s="63">
        <f t="shared" si="6"/>
        <v>5050.5</v>
      </c>
      <c r="F33" s="80">
        <f t="shared" si="5"/>
        <v>21.145433400000002</v>
      </c>
      <c r="G33" s="80">
        <v>24.189</v>
      </c>
      <c r="H33" s="80">
        <v>28.273</v>
      </c>
      <c r="I33" s="80">
        <v>30.523</v>
      </c>
      <c r="J33" s="80">
        <v>33.15</v>
      </c>
      <c r="K33" s="80">
        <v>29.574000000000002</v>
      </c>
      <c r="L33" s="80">
        <v>40.98</v>
      </c>
      <c r="M33" s="80">
        <v>54.42</v>
      </c>
      <c r="N33" s="82">
        <v>45.545999999999999</v>
      </c>
      <c r="P33" s="77"/>
      <c r="Q33" s="77"/>
      <c r="R33" s="77"/>
      <c r="S33" s="77"/>
      <c r="T33" s="77"/>
      <c r="U33" s="77"/>
      <c r="V33" s="77"/>
      <c r="W33" s="77"/>
      <c r="AE33" s="9"/>
      <c r="AF33" s="9"/>
      <c r="AG33" s="9"/>
      <c r="AH33" s="9"/>
      <c r="AI33" s="9"/>
      <c r="AJ33" s="9"/>
    </row>
    <row r="34" spans="1:36" x14ac:dyDescent="0.35">
      <c r="A34" s="63" t="s">
        <v>118</v>
      </c>
      <c r="B34" s="63" t="s">
        <v>224</v>
      </c>
      <c r="C34" s="63">
        <v>4601</v>
      </c>
      <c r="D34" s="63">
        <v>4900</v>
      </c>
      <c r="E34" s="63">
        <f t="shared" si="6"/>
        <v>4750.5</v>
      </c>
      <c r="F34" s="80">
        <f t="shared" si="5"/>
        <v>19.889393399999999</v>
      </c>
      <c r="G34" s="80">
        <v>66.816999999999993</v>
      </c>
      <c r="H34" s="80">
        <v>57.003</v>
      </c>
      <c r="I34" s="80">
        <v>52.704000000000001</v>
      </c>
      <c r="J34" s="80">
        <v>44.579000000000001</v>
      </c>
      <c r="K34" s="80">
        <v>38.923999999999999</v>
      </c>
      <c r="L34" s="80">
        <v>27.547000000000001</v>
      </c>
      <c r="M34" s="80">
        <v>35.594999999999999</v>
      </c>
      <c r="N34" s="82">
        <v>37.869</v>
      </c>
      <c r="P34" s="77"/>
      <c r="Q34" s="77"/>
      <c r="R34" s="77"/>
      <c r="S34" s="77"/>
      <c r="T34" s="77"/>
      <c r="U34" s="77"/>
      <c r="V34" s="77"/>
      <c r="W34" s="77"/>
      <c r="AE34" s="9"/>
      <c r="AF34" s="9"/>
      <c r="AG34" s="9"/>
      <c r="AH34" s="9"/>
      <c r="AI34" s="9"/>
      <c r="AJ34" s="9"/>
    </row>
    <row r="35" spans="1:36" x14ac:dyDescent="0.35">
      <c r="A35" s="63" t="s">
        <v>117</v>
      </c>
      <c r="B35" s="63" t="s">
        <v>223</v>
      </c>
      <c r="C35" s="63">
        <v>4301</v>
      </c>
      <c r="D35" s="63">
        <v>4600</v>
      </c>
      <c r="E35" s="63">
        <f t="shared" si="6"/>
        <v>4450.5</v>
      </c>
      <c r="F35" s="80">
        <f t="shared" si="5"/>
        <v>18.633353400000001</v>
      </c>
      <c r="G35" s="80">
        <v>59.118000000000002</v>
      </c>
      <c r="H35" s="80">
        <v>55.405000000000001</v>
      </c>
      <c r="I35" s="80">
        <v>64.411000000000001</v>
      </c>
      <c r="J35" s="80">
        <v>82.855000000000004</v>
      </c>
      <c r="K35" s="80">
        <v>98.174999999999997</v>
      </c>
      <c r="L35" s="80">
        <v>91.477999999999994</v>
      </c>
      <c r="M35" s="80">
        <v>84.227000000000004</v>
      </c>
      <c r="N35" s="82">
        <v>78.135000000000005</v>
      </c>
      <c r="P35" s="77"/>
      <c r="Q35" s="77"/>
      <c r="R35" s="77"/>
      <c r="S35" s="77"/>
      <c r="T35" s="77"/>
      <c r="U35" s="77"/>
      <c r="V35" s="77"/>
      <c r="W35" s="77"/>
      <c r="AE35" s="9"/>
      <c r="AF35" s="9"/>
      <c r="AG35" s="9"/>
      <c r="AH35" s="9"/>
      <c r="AI35" s="9"/>
      <c r="AJ35" s="9"/>
    </row>
    <row r="36" spans="1:36" x14ac:dyDescent="0.35">
      <c r="A36" s="63" t="s">
        <v>116</v>
      </c>
      <c r="B36" s="63" t="s">
        <v>222</v>
      </c>
      <c r="C36" s="63">
        <v>4001</v>
      </c>
      <c r="D36" s="63">
        <v>4300</v>
      </c>
      <c r="E36" s="63">
        <f t="shared" si="6"/>
        <v>4150.5</v>
      </c>
      <c r="F36" s="80">
        <f t="shared" si="5"/>
        <v>17.377313400000002</v>
      </c>
      <c r="G36" s="80">
        <v>120.369</v>
      </c>
      <c r="H36" s="80">
        <v>126.328</v>
      </c>
      <c r="I36" s="80">
        <v>130.703</v>
      </c>
      <c r="J36" s="80">
        <v>147.46</v>
      </c>
      <c r="K36" s="80">
        <v>143.233</v>
      </c>
      <c r="L36" s="80">
        <v>179.97499999999999</v>
      </c>
      <c r="M36" s="80">
        <v>199.70500000000001</v>
      </c>
      <c r="N36" s="82">
        <v>193.87200000000001</v>
      </c>
      <c r="P36" s="77"/>
      <c r="Q36" s="77"/>
      <c r="R36" s="77"/>
      <c r="S36" s="77"/>
      <c r="T36" s="77"/>
      <c r="U36" s="77"/>
      <c r="V36" s="77"/>
      <c r="W36" s="77"/>
      <c r="AE36" s="9"/>
      <c r="AF36" s="9"/>
      <c r="AG36" s="9"/>
      <c r="AH36" s="9"/>
      <c r="AI36" s="9"/>
      <c r="AJ36" s="9"/>
    </row>
    <row r="37" spans="1:36" x14ac:dyDescent="0.35">
      <c r="A37" s="63" t="s">
        <v>115</v>
      </c>
      <c r="B37" s="63" t="s">
        <v>221</v>
      </c>
      <c r="C37" s="63">
        <v>3700</v>
      </c>
      <c r="D37" s="63">
        <v>4000</v>
      </c>
      <c r="E37" s="63">
        <f t="shared" si="6"/>
        <v>3850</v>
      </c>
      <c r="F37" s="80">
        <f t="shared" si="5"/>
        <v>16.11918</v>
      </c>
      <c r="G37" s="80">
        <v>36.932000000000002</v>
      </c>
      <c r="H37" s="80">
        <v>56.372</v>
      </c>
      <c r="I37" s="80">
        <v>79.168999999999997</v>
      </c>
      <c r="J37" s="80">
        <v>90.578000000000003</v>
      </c>
      <c r="K37" s="80">
        <v>91.786000000000001</v>
      </c>
      <c r="L37" s="80">
        <v>53.417999999999999</v>
      </c>
      <c r="M37" s="80">
        <v>66.296999999999997</v>
      </c>
      <c r="N37" s="82">
        <v>71.628</v>
      </c>
      <c r="P37" s="77"/>
      <c r="Q37" s="77"/>
      <c r="R37" s="77"/>
      <c r="S37" s="77"/>
      <c r="T37" s="77"/>
      <c r="U37" s="77"/>
      <c r="V37" s="77"/>
      <c r="W37" s="77"/>
      <c r="AE37" s="9"/>
      <c r="AF37" s="9"/>
      <c r="AG37" s="9"/>
      <c r="AH37" s="9"/>
      <c r="AI37" s="9"/>
      <c r="AJ37" s="9"/>
    </row>
    <row r="38" spans="1:36" x14ac:dyDescent="0.35">
      <c r="A38" s="63" t="s">
        <v>114</v>
      </c>
      <c r="B38" s="63" t="s">
        <v>220</v>
      </c>
      <c r="C38" s="63">
        <v>3400</v>
      </c>
      <c r="D38" s="63">
        <v>3700</v>
      </c>
      <c r="E38" s="63">
        <f t="shared" si="6"/>
        <v>3550</v>
      </c>
      <c r="F38" s="80">
        <f t="shared" si="5"/>
        <v>14.86314</v>
      </c>
      <c r="G38" s="80">
        <v>81.09</v>
      </c>
      <c r="H38" s="80">
        <v>68.983999999999995</v>
      </c>
      <c r="I38" s="80">
        <v>76.347999999999999</v>
      </c>
      <c r="J38" s="80">
        <v>77.619</v>
      </c>
      <c r="K38" s="80">
        <v>90.936999999999998</v>
      </c>
      <c r="L38" s="80">
        <v>101.74299999999999</v>
      </c>
      <c r="M38" s="80">
        <v>111.21</v>
      </c>
      <c r="N38" s="82">
        <v>86.864000000000004</v>
      </c>
      <c r="P38" s="77"/>
      <c r="Q38" s="77"/>
      <c r="R38" s="77"/>
      <c r="S38" s="77"/>
      <c r="T38" s="77"/>
      <c r="U38" s="77"/>
      <c r="V38" s="77"/>
      <c r="W38" s="77"/>
      <c r="AE38" s="9"/>
      <c r="AF38" s="9"/>
      <c r="AG38" s="9"/>
      <c r="AH38" s="9"/>
      <c r="AI38" s="9"/>
      <c r="AJ38" s="9"/>
    </row>
    <row r="39" spans="1:36" x14ac:dyDescent="0.35">
      <c r="A39" s="63" t="s">
        <v>113</v>
      </c>
      <c r="B39" s="63" t="s">
        <v>219</v>
      </c>
      <c r="C39" s="63">
        <v>3101</v>
      </c>
      <c r="D39" s="63">
        <v>3400</v>
      </c>
      <c r="E39" s="63">
        <f t="shared" si="6"/>
        <v>3250.5</v>
      </c>
      <c r="F39" s="80">
        <f t="shared" si="5"/>
        <v>13.609193400000001</v>
      </c>
      <c r="G39" s="80">
        <v>3.1680000000000001</v>
      </c>
      <c r="H39" s="80">
        <v>4.556</v>
      </c>
      <c r="I39" s="80">
        <v>5.0540000000000003</v>
      </c>
      <c r="J39" s="80">
        <v>1.4390000000000001</v>
      </c>
      <c r="K39" s="80">
        <v>6.4189999999999996</v>
      </c>
      <c r="L39" s="80">
        <v>44.637</v>
      </c>
      <c r="M39" s="80">
        <v>41.036999999999999</v>
      </c>
      <c r="N39" s="82">
        <v>58.795000000000002</v>
      </c>
      <c r="P39" s="77"/>
      <c r="Q39" s="77"/>
      <c r="R39" s="77"/>
      <c r="S39" s="77"/>
      <c r="T39" s="77"/>
      <c r="U39" s="77"/>
      <c r="V39" s="77"/>
      <c r="W39" s="77"/>
      <c r="AE39" s="9"/>
      <c r="AF39" s="9"/>
      <c r="AG39" s="9"/>
      <c r="AH39" s="9"/>
      <c r="AI39" s="9"/>
      <c r="AJ39" s="9"/>
    </row>
    <row r="40" spans="1:36" x14ac:dyDescent="0.35">
      <c r="A40" s="63" t="s">
        <v>112</v>
      </c>
      <c r="B40" s="63" t="s">
        <v>218</v>
      </c>
      <c r="C40" s="63">
        <v>2801</v>
      </c>
      <c r="D40" s="63">
        <v>3100</v>
      </c>
      <c r="E40" s="63">
        <f t="shared" si="6"/>
        <v>2950.5</v>
      </c>
      <c r="F40" s="80">
        <f t="shared" si="5"/>
        <v>12.3531534</v>
      </c>
      <c r="G40" s="80">
        <v>3.968</v>
      </c>
      <c r="H40" s="80">
        <v>3.8580000000000001</v>
      </c>
      <c r="I40" s="80">
        <v>3.806</v>
      </c>
      <c r="J40" s="80">
        <v>4.0730000000000004</v>
      </c>
      <c r="K40" s="80">
        <v>3.2629999999999999</v>
      </c>
      <c r="L40" s="80">
        <v>7.8940000000000001</v>
      </c>
      <c r="M40" s="80">
        <v>6.8849999999999998</v>
      </c>
      <c r="N40" s="82">
        <v>17.597999999999999</v>
      </c>
      <c r="P40" s="77"/>
      <c r="Q40" s="77"/>
      <c r="R40" s="77"/>
      <c r="S40" s="77"/>
      <c r="T40" s="77"/>
      <c r="U40" s="77"/>
      <c r="V40" s="77"/>
      <c r="W40" s="77"/>
      <c r="AE40" s="9"/>
      <c r="AF40" s="9"/>
      <c r="AG40" s="9"/>
      <c r="AH40" s="9"/>
      <c r="AI40" s="9"/>
      <c r="AJ40" s="9"/>
    </row>
    <row r="41" spans="1:36" x14ac:dyDescent="0.35">
      <c r="A41" s="63" t="s">
        <v>111</v>
      </c>
      <c r="B41" s="63" t="s">
        <v>217</v>
      </c>
      <c r="C41" s="63">
        <v>2501</v>
      </c>
      <c r="D41" s="63">
        <v>2800</v>
      </c>
      <c r="E41" s="63">
        <f t="shared" si="6"/>
        <v>2650.5</v>
      </c>
      <c r="F41" s="80">
        <f t="shared" si="5"/>
        <v>11.0971134</v>
      </c>
      <c r="G41" s="80">
        <v>1.63</v>
      </c>
      <c r="H41" s="80">
        <v>3.093</v>
      </c>
      <c r="I41" s="80">
        <v>2.6269999999999998</v>
      </c>
      <c r="J41" s="80">
        <v>0.41799999999999998</v>
      </c>
      <c r="K41" s="80">
        <v>4.5049999999999999</v>
      </c>
      <c r="L41" s="80">
        <v>3.544</v>
      </c>
      <c r="M41" s="80">
        <v>3.847</v>
      </c>
      <c r="N41" s="82">
        <v>4.0330000000000004</v>
      </c>
      <c r="P41" s="77"/>
      <c r="Q41" s="77"/>
      <c r="R41" s="77"/>
      <c r="S41" s="77"/>
      <c r="T41" s="77"/>
      <c r="U41" s="77"/>
      <c r="V41" s="77"/>
      <c r="W41" s="77"/>
      <c r="AE41" s="9"/>
      <c r="AF41" s="9"/>
      <c r="AG41" s="9"/>
      <c r="AH41" s="9"/>
      <c r="AI41" s="9"/>
      <c r="AJ41" s="9"/>
    </row>
    <row r="42" spans="1:36" x14ac:dyDescent="0.35">
      <c r="A42" s="63" t="s">
        <v>110</v>
      </c>
      <c r="B42" s="63" t="s">
        <v>216</v>
      </c>
      <c r="C42" s="63">
        <v>2201</v>
      </c>
      <c r="D42" s="63">
        <v>2500</v>
      </c>
      <c r="E42" s="63">
        <f t="shared" si="6"/>
        <v>2350.5</v>
      </c>
      <c r="F42" s="80">
        <f t="shared" si="5"/>
        <v>9.8410734000000009</v>
      </c>
      <c r="G42" s="80">
        <v>5.2069999999999999</v>
      </c>
      <c r="H42" s="80">
        <v>4.7859999999999996</v>
      </c>
      <c r="I42" s="80">
        <v>3.258</v>
      </c>
      <c r="J42" s="80">
        <v>0.66600000000000004</v>
      </c>
      <c r="K42" s="80">
        <v>0.45900000000000002</v>
      </c>
      <c r="L42" s="80">
        <v>1.4670000000000001</v>
      </c>
      <c r="M42" s="80">
        <v>3.109</v>
      </c>
      <c r="N42" s="63">
        <v>5.282</v>
      </c>
      <c r="P42" s="77"/>
      <c r="Q42" s="77"/>
      <c r="R42" s="77"/>
      <c r="S42" s="77"/>
      <c r="T42" s="77"/>
      <c r="U42" s="77"/>
      <c r="V42" s="77"/>
      <c r="W42" s="77"/>
      <c r="AE42" s="9"/>
      <c r="AF42" s="9"/>
      <c r="AG42" s="9"/>
      <c r="AH42" s="9"/>
      <c r="AI42" s="9"/>
      <c r="AJ42" s="9"/>
    </row>
    <row r="43" spans="1:36" x14ac:dyDescent="0.35">
      <c r="A43" s="79" t="s">
        <v>109</v>
      </c>
      <c r="B43" s="79"/>
      <c r="C43" s="79"/>
      <c r="D43" s="79"/>
      <c r="E43" s="81">
        <v>2000</v>
      </c>
      <c r="F43" s="80">
        <f t="shared" si="5"/>
        <v>8.3735999999999997</v>
      </c>
      <c r="G43" s="79"/>
      <c r="H43" s="79">
        <v>5.6000000000000001E-2</v>
      </c>
      <c r="I43" s="79">
        <v>2.4E-2</v>
      </c>
      <c r="J43" s="79">
        <v>2.5999999999999999E-2</v>
      </c>
      <c r="K43" s="79">
        <v>0.29299999999999998</v>
      </c>
      <c r="L43" s="79">
        <v>0.13200000000000001</v>
      </c>
      <c r="M43" s="64">
        <v>0.128</v>
      </c>
      <c r="N43" s="78">
        <v>0.17499999999999999</v>
      </c>
      <c r="P43" s="77"/>
      <c r="Q43" s="77"/>
      <c r="R43" s="77"/>
      <c r="S43" s="77"/>
      <c r="T43" s="77"/>
      <c r="U43" s="77"/>
      <c r="V43" s="77"/>
      <c r="W43" s="77"/>
      <c r="AE43" s="9"/>
      <c r="AF43" s="9"/>
      <c r="AG43" s="9"/>
      <c r="AH43" s="9"/>
      <c r="AI43" s="9"/>
      <c r="AJ43" s="9"/>
    </row>
    <row r="44" spans="1:36" x14ac:dyDescent="0.35">
      <c r="A44" s="63"/>
      <c r="B44" s="63"/>
      <c r="C44" s="63"/>
      <c r="D44" s="63"/>
      <c r="E44" s="63"/>
      <c r="F44" s="76" t="s">
        <v>188</v>
      </c>
      <c r="G44" s="75">
        <f t="shared" ref="G44:N44" si="7">SUM(G26:G43)</f>
        <v>504.82</v>
      </c>
      <c r="H44" s="75">
        <f t="shared" si="7"/>
        <v>508.947</v>
      </c>
      <c r="I44" s="75">
        <f t="shared" si="7"/>
        <v>551.73299999999995</v>
      </c>
      <c r="J44" s="75">
        <f t="shared" si="7"/>
        <v>578.34299999999996</v>
      </c>
      <c r="K44" s="75">
        <f t="shared" si="7"/>
        <v>596.20699999999999</v>
      </c>
      <c r="L44" s="75">
        <f t="shared" si="7"/>
        <v>635.25199999999984</v>
      </c>
      <c r="M44" s="75">
        <f t="shared" si="7"/>
        <v>687.58600000000013</v>
      </c>
      <c r="N44" s="75">
        <f t="shared" si="7"/>
        <v>677.93799999999987</v>
      </c>
      <c r="P44" s="74"/>
      <c r="Q44" s="74"/>
      <c r="R44" s="74"/>
      <c r="S44" s="74"/>
      <c r="T44" s="74"/>
      <c r="U44" s="74"/>
      <c r="V44" s="74"/>
      <c r="W44" s="74"/>
      <c r="AE44" s="9"/>
      <c r="AF44" s="9"/>
      <c r="AG44" s="9"/>
      <c r="AH44" s="9"/>
      <c r="AI44" s="9"/>
      <c r="AJ44" s="9"/>
    </row>
    <row r="45" spans="1:36" x14ac:dyDescent="0.35">
      <c r="A45" s="62" t="s">
        <v>215</v>
      </c>
      <c r="B45" s="61"/>
      <c r="C45" s="61"/>
      <c r="D45" s="61"/>
      <c r="E45" s="61"/>
      <c r="F45" s="73"/>
      <c r="G45" s="72">
        <f t="shared" ref="G45:N45" si="8">SUMPRODUCT($F26:$F43,G26:G43)/G44</f>
        <v>18.804937304200706</v>
      </c>
      <c r="H45" s="72">
        <f t="shared" si="8"/>
        <v>18.742012001420584</v>
      </c>
      <c r="I45" s="72">
        <f t="shared" si="8"/>
        <v>18.578291276898067</v>
      </c>
      <c r="J45" s="72">
        <f t="shared" si="8"/>
        <v>18.512385543514146</v>
      </c>
      <c r="K45" s="72">
        <f t="shared" si="8"/>
        <v>18.25139302369513</v>
      </c>
      <c r="L45" s="72">
        <f t="shared" si="8"/>
        <v>17.887141106736546</v>
      </c>
      <c r="M45" s="72">
        <f t="shared" si="8"/>
        <v>17.852780552072904</v>
      </c>
      <c r="N45" s="72">
        <f t="shared" si="8"/>
        <v>17.653987722874369</v>
      </c>
      <c r="P45" s="71"/>
      <c r="Q45" s="71"/>
      <c r="R45" s="71"/>
      <c r="S45" s="71"/>
      <c r="T45" s="71"/>
      <c r="U45" s="71"/>
      <c r="V45" s="71"/>
      <c r="W45" s="71"/>
      <c r="AE45" s="9"/>
      <c r="AF45" s="9"/>
      <c r="AG45" s="9"/>
      <c r="AH45" s="9"/>
      <c r="AI45" s="9"/>
      <c r="AJ45" s="9"/>
    </row>
    <row r="46" spans="1:36" x14ac:dyDescent="0.35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71"/>
      <c r="N46" s="70"/>
      <c r="Q46" s="8"/>
      <c r="R46" s="8"/>
      <c r="S46" s="8"/>
      <c r="T46" s="8"/>
      <c r="U46" s="8"/>
      <c r="V46" s="8"/>
      <c r="AE46" s="9"/>
      <c r="AF46" s="9"/>
      <c r="AG46" s="9"/>
      <c r="AH46" s="9"/>
      <c r="AI46" s="9"/>
      <c r="AJ46" s="9"/>
    </row>
    <row r="47" spans="1:36" x14ac:dyDescent="0.35">
      <c r="A47" s="69" t="s">
        <v>79</v>
      </c>
      <c r="B47" s="68" t="s">
        <v>214</v>
      </c>
      <c r="C47" s="67"/>
      <c r="D47" s="67"/>
      <c r="E47" s="66"/>
      <c r="F47" s="66"/>
      <c r="G47" s="66"/>
      <c r="H47" s="66"/>
      <c r="I47" s="66"/>
      <c r="J47" s="66"/>
      <c r="K47" s="66"/>
      <c r="L47" s="66"/>
      <c r="Q47" s="8"/>
      <c r="R47" s="8"/>
      <c r="S47" s="8"/>
      <c r="T47" s="8"/>
      <c r="U47" s="8"/>
      <c r="V47" s="8"/>
      <c r="AE47" s="9"/>
      <c r="AF47" s="9"/>
      <c r="AG47" s="9"/>
      <c r="AH47" s="9"/>
      <c r="AI47" s="9"/>
      <c r="AJ47" s="9"/>
    </row>
    <row r="48" spans="1:36" ht="29" x14ac:dyDescent="0.35">
      <c r="A48" s="65"/>
      <c r="B48" s="65"/>
      <c r="C48" s="65"/>
      <c r="D48" s="65"/>
      <c r="E48" s="65" t="s">
        <v>213</v>
      </c>
      <c r="F48" s="65" t="s">
        <v>100</v>
      </c>
      <c r="G48" s="65" t="s">
        <v>75</v>
      </c>
      <c r="H48" s="65" t="s">
        <v>74</v>
      </c>
      <c r="I48" s="65" t="s">
        <v>73</v>
      </c>
      <c r="J48" s="65" t="s">
        <v>72</v>
      </c>
      <c r="K48" s="65" t="s">
        <v>71</v>
      </c>
      <c r="L48" s="65" t="s">
        <v>70</v>
      </c>
      <c r="M48" s="65" t="s">
        <v>69</v>
      </c>
      <c r="N48" s="65" t="s">
        <v>68</v>
      </c>
      <c r="Q48" s="8"/>
      <c r="R48" s="8"/>
      <c r="S48" s="8"/>
      <c r="T48" s="8"/>
      <c r="U48" s="8"/>
      <c r="V48" s="8"/>
      <c r="AE48" s="9"/>
      <c r="AF48" s="9"/>
      <c r="AG48" s="9"/>
      <c r="AH48" s="9"/>
      <c r="AI48" s="9"/>
      <c r="AJ48" s="9"/>
    </row>
    <row r="49" spans="1:36" x14ac:dyDescent="0.35">
      <c r="A49" s="63" t="s">
        <v>212</v>
      </c>
      <c r="B49" s="63"/>
      <c r="C49" s="63"/>
      <c r="D49" s="63"/>
      <c r="E49" s="63">
        <f>$D$75</f>
        <v>1888</v>
      </c>
      <c r="F49" s="64">
        <f>E49*$I$1</f>
        <v>7.9046783999999999</v>
      </c>
      <c r="G49" s="8">
        <v>46.453000000000003</v>
      </c>
      <c r="H49" s="8">
        <v>44.271000000000001</v>
      </c>
      <c r="I49" s="8">
        <v>48.27</v>
      </c>
      <c r="J49" s="8">
        <v>43.841999999999999</v>
      </c>
      <c r="K49" s="8">
        <v>45.23</v>
      </c>
      <c r="L49" s="8">
        <v>46.643999999999998</v>
      </c>
      <c r="M49" s="8">
        <v>44.283000000000001</v>
      </c>
      <c r="N49" s="63">
        <v>42.095999999999997</v>
      </c>
      <c r="Q49" s="8"/>
      <c r="R49" s="8"/>
      <c r="S49" s="8"/>
      <c r="T49" s="8"/>
      <c r="U49" s="8"/>
      <c r="V49" s="8"/>
      <c r="AE49" s="9"/>
      <c r="AF49" s="9"/>
      <c r="AG49" s="9"/>
      <c r="AH49" s="9"/>
      <c r="AI49" s="9"/>
      <c r="AJ49" s="9"/>
    </row>
    <row r="50" spans="1:36" x14ac:dyDescent="0.35">
      <c r="A50" s="62" t="s">
        <v>211</v>
      </c>
      <c r="B50" s="61"/>
      <c r="C50" s="61"/>
      <c r="D50" s="61"/>
      <c r="E50" s="61"/>
      <c r="F50" s="61"/>
      <c r="G50" s="60">
        <f t="shared" ref="G50:N50" si="9">(($F49*G49)+(G45*G44))/SUM(G44,G49)</f>
        <v>17.886427370144737</v>
      </c>
      <c r="H50" s="60">
        <f t="shared" si="9"/>
        <v>17.874759677981199</v>
      </c>
      <c r="I50" s="60">
        <f t="shared" si="9"/>
        <v>17.719603414390932</v>
      </c>
      <c r="J50" s="60">
        <f t="shared" si="9"/>
        <v>17.764917995138749</v>
      </c>
      <c r="K50" s="60">
        <f t="shared" si="9"/>
        <v>17.521809444279331</v>
      </c>
      <c r="L50" s="60">
        <f t="shared" si="9"/>
        <v>17.204306788170342</v>
      </c>
      <c r="M50" s="60">
        <f t="shared" si="9"/>
        <v>17.250853420850998</v>
      </c>
      <c r="N50" s="60">
        <f t="shared" si="9"/>
        <v>17.084005020313491</v>
      </c>
      <c r="Q50" s="8"/>
      <c r="R50" s="8"/>
      <c r="S50" s="8"/>
      <c r="T50" s="8"/>
      <c r="U50" s="8"/>
      <c r="V50" s="8"/>
      <c r="AE50" s="9"/>
      <c r="AF50" s="9"/>
      <c r="AG50" s="9"/>
      <c r="AH50" s="9"/>
      <c r="AI50" s="9"/>
      <c r="AJ50" s="9"/>
    </row>
    <row r="51" spans="1:36" x14ac:dyDescent="0.35">
      <c r="A51" s="59" t="s">
        <v>210</v>
      </c>
      <c r="B51" s="58"/>
      <c r="C51" s="58"/>
      <c r="D51" s="58"/>
      <c r="E51" s="58"/>
      <c r="F51" s="58"/>
      <c r="G51" s="57">
        <f>((G19*G18)+(G45*G44)+($F$49*G49))/SUM(G18,G44,G49)</f>
        <v>18.215671646794998</v>
      </c>
      <c r="H51" s="57">
        <f t="shared" ref="H51:N51" si="10">((H19*H18)+(H45*H44)+($F$49*H49))/SUM(H18,H44,H49)</f>
        <v>18.217648651311372</v>
      </c>
      <c r="I51" s="57">
        <f t="shared" si="10"/>
        <v>18.052784206506669</v>
      </c>
      <c r="J51" s="57">
        <f t="shared" si="10"/>
        <v>18.108664203470504</v>
      </c>
      <c r="K51" s="57">
        <f t="shared" si="10"/>
        <v>17.874311039540721</v>
      </c>
      <c r="L51" s="57">
        <f t="shared" si="10"/>
        <v>17.440326040612213</v>
      </c>
      <c r="M51" s="57">
        <f t="shared" si="10"/>
        <v>17.479662764250406</v>
      </c>
      <c r="N51" s="57">
        <f t="shared" si="10"/>
        <v>17.350767990976109</v>
      </c>
      <c r="Q51" s="8"/>
      <c r="R51" s="8"/>
      <c r="S51" s="8"/>
      <c r="T51" s="8"/>
      <c r="U51" s="8"/>
      <c r="V51" s="8"/>
      <c r="AE51" s="9"/>
      <c r="AF51" s="9"/>
      <c r="AG51" s="9"/>
      <c r="AH51" s="9"/>
      <c r="AI51" s="9"/>
      <c r="AJ51" s="9"/>
    </row>
    <row r="54" spans="1:36" customFormat="1" x14ac:dyDescent="0.35">
      <c r="B54" s="56" t="s">
        <v>280</v>
      </c>
      <c r="C54" s="55"/>
      <c r="D54" s="55"/>
      <c r="E54" s="8"/>
      <c r="F54" s="56" t="s">
        <v>209</v>
      </c>
      <c r="G54" s="55"/>
      <c r="H54" s="55"/>
      <c r="K54" s="53" t="s">
        <v>281</v>
      </c>
      <c r="L54" s="13"/>
      <c r="M54" s="13"/>
      <c r="N54" s="54"/>
      <c r="O54" s="12"/>
      <c r="P54" s="12"/>
      <c r="Q54" s="12"/>
      <c r="R54" s="12"/>
      <c r="S54" s="53" t="s">
        <v>282</v>
      </c>
      <c r="T54" s="13"/>
      <c r="U54" s="13"/>
    </row>
    <row r="55" spans="1:36" customFormat="1" ht="29" x14ac:dyDescent="0.35">
      <c r="B55" s="13" t="s">
        <v>205</v>
      </c>
      <c r="C55" s="13" t="s">
        <v>204</v>
      </c>
      <c r="D55" s="13" t="s">
        <v>203</v>
      </c>
      <c r="E55" s="8"/>
      <c r="F55" s="13" t="s">
        <v>208</v>
      </c>
      <c r="G55" s="13" t="s">
        <v>207</v>
      </c>
      <c r="H55" s="13" t="s">
        <v>206</v>
      </c>
      <c r="K55" s="13" t="s">
        <v>205</v>
      </c>
      <c r="L55" s="13" t="s">
        <v>204</v>
      </c>
      <c r="M55" s="13" t="s">
        <v>203</v>
      </c>
      <c r="N55" s="8"/>
      <c r="O55" s="8"/>
      <c r="S55" s="13" t="s">
        <v>205</v>
      </c>
      <c r="T55" s="13" t="s">
        <v>204</v>
      </c>
      <c r="U55" s="13" t="s">
        <v>203</v>
      </c>
      <c r="V55" s="52" t="s">
        <v>202</v>
      </c>
      <c r="X55" s="51" t="s">
        <v>202</v>
      </c>
    </row>
    <row r="56" spans="1:36" customFormat="1" ht="174" customHeight="1" x14ac:dyDescent="0.35">
      <c r="B56" s="10" t="s">
        <v>194</v>
      </c>
      <c r="C56" s="10">
        <v>112.88</v>
      </c>
      <c r="D56" s="44">
        <v>0.47960000000000003</v>
      </c>
      <c r="E56" s="8"/>
      <c r="F56" s="10" t="s">
        <v>201</v>
      </c>
      <c r="G56" s="10">
        <v>51.837000000000003</v>
      </c>
      <c r="H56" s="10">
        <v>720497</v>
      </c>
      <c r="K56" s="11" t="s">
        <v>196</v>
      </c>
      <c r="L56" s="11">
        <v>36.93</v>
      </c>
      <c r="M56" s="47">
        <v>0.71240000000000003</v>
      </c>
      <c r="N56" s="8"/>
      <c r="O56" s="8"/>
      <c r="P56" s="12"/>
      <c r="Q56" s="12"/>
      <c r="R56" s="12"/>
      <c r="S56" s="10" t="s">
        <v>194</v>
      </c>
      <c r="T56" s="10">
        <v>111.714</v>
      </c>
      <c r="U56" s="44">
        <v>0.60870000000000002</v>
      </c>
      <c r="V56" s="50">
        <v>5400</v>
      </c>
      <c r="W56" s="7" t="s">
        <v>200</v>
      </c>
      <c r="X56" s="49">
        <f>(6000+5500)/2</f>
        <v>5750</v>
      </c>
      <c r="Y56" s="7" t="s">
        <v>199</v>
      </c>
    </row>
    <row r="57" spans="1:36" customFormat="1" ht="29" x14ac:dyDescent="0.35">
      <c r="B57" s="10" t="s">
        <v>196</v>
      </c>
      <c r="C57" s="10">
        <v>48.16</v>
      </c>
      <c r="D57" s="44">
        <v>0.20469999999999999</v>
      </c>
      <c r="E57" s="8"/>
      <c r="F57" s="10" t="s">
        <v>198</v>
      </c>
      <c r="G57" s="10">
        <v>183.51</v>
      </c>
      <c r="H57" s="10">
        <v>988707</v>
      </c>
      <c r="K57" s="11" t="s">
        <v>192</v>
      </c>
      <c r="L57" s="11">
        <v>4.2930000000000001</v>
      </c>
      <c r="M57" s="47">
        <v>8.2799999999999999E-2</v>
      </c>
      <c r="N57" s="48"/>
      <c r="S57" s="10" t="s">
        <v>197</v>
      </c>
      <c r="T57" s="10">
        <v>31.152000000000001</v>
      </c>
      <c r="U57" s="44">
        <v>0.16969999999999999</v>
      </c>
    </row>
    <row r="58" spans="1:36" customFormat="1" x14ac:dyDescent="0.35">
      <c r="B58" s="10" t="s">
        <v>197</v>
      </c>
      <c r="C58" s="10">
        <v>31.15</v>
      </c>
      <c r="D58" s="44">
        <v>0.13239999999999999</v>
      </c>
      <c r="E58" s="8"/>
      <c r="F58" s="10" t="s">
        <v>188</v>
      </c>
      <c r="G58" s="10">
        <v>235.34</v>
      </c>
      <c r="H58" s="10">
        <v>1709204</v>
      </c>
      <c r="K58" s="11" t="s">
        <v>195</v>
      </c>
      <c r="L58" s="11">
        <v>4.133</v>
      </c>
      <c r="M58" s="47">
        <v>7.9699999999999993E-2</v>
      </c>
      <c r="N58" s="48"/>
      <c r="S58" s="10" t="s">
        <v>196</v>
      </c>
      <c r="T58" s="10">
        <v>11.234999999999999</v>
      </c>
      <c r="U58" s="44">
        <v>6.1199999999999997E-2</v>
      </c>
    </row>
    <row r="59" spans="1:36" customFormat="1" x14ac:dyDescent="0.35">
      <c r="B59" s="10" t="s">
        <v>195</v>
      </c>
      <c r="C59" s="10">
        <v>14.97</v>
      </c>
      <c r="D59" s="44">
        <v>6.3600000000000004E-2</v>
      </c>
      <c r="E59" s="8"/>
      <c r="K59" s="11" t="s">
        <v>193</v>
      </c>
      <c r="L59" s="11">
        <v>2.2389999999999999</v>
      </c>
      <c r="M59" s="47">
        <v>4.3099999999999999E-2</v>
      </c>
      <c r="N59" s="48"/>
      <c r="S59" s="10" t="s">
        <v>195</v>
      </c>
      <c r="T59" s="10">
        <v>10.840999999999999</v>
      </c>
      <c r="U59" s="44">
        <v>5.8999999999999997E-2</v>
      </c>
    </row>
    <row r="60" spans="1:36" customFormat="1" x14ac:dyDescent="0.35">
      <c r="B60" s="10" t="s">
        <v>193</v>
      </c>
      <c r="C60" s="10">
        <v>7.09</v>
      </c>
      <c r="D60" s="44">
        <v>3.0099999999999998E-2</v>
      </c>
      <c r="E60" s="8"/>
      <c r="K60" s="11" t="s">
        <v>194</v>
      </c>
      <c r="L60" s="11">
        <v>1.6659999999999999</v>
      </c>
      <c r="M60" s="47">
        <v>3.2099999999999997E-2</v>
      </c>
      <c r="N60" s="48"/>
      <c r="S60" s="10" t="s">
        <v>191</v>
      </c>
      <c r="T60" s="10">
        <v>4.3760000000000003</v>
      </c>
      <c r="U60" s="44">
        <v>2.3800000000000002E-2</v>
      </c>
    </row>
    <row r="61" spans="1:36" customFormat="1" ht="14.5" customHeight="1" x14ac:dyDescent="0.35">
      <c r="B61" s="10" t="s">
        <v>191</v>
      </c>
      <c r="C61" s="10">
        <v>4.92</v>
      </c>
      <c r="D61" s="44">
        <v>2.0899999999999998E-2</v>
      </c>
      <c r="E61" s="8"/>
      <c r="K61" s="11" t="s">
        <v>190</v>
      </c>
      <c r="L61" s="11">
        <v>0.44700000000000001</v>
      </c>
      <c r="M61" s="47">
        <v>8.6E-3</v>
      </c>
      <c r="N61" s="48"/>
      <c r="S61" s="10" t="s">
        <v>193</v>
      </c>
      <c r="T61" s="10">
        <v>4.8529999999999998</v>
      </c>
      <c r="U61" s="44">
        <v>2.64E-2</v>
      </c>
    </row>
    <row r="62" spans="1:36" customFormat="1" x14ac:dyDescent="0.35">
      <c r="B62" s="10" t="s">
        <v>192</v>
      </c>
      <c r="C62" s="10">
        <v>4.45</v>
      </c>
      <c r="D62" s="44">
        <v>1.89E-2</v>
      </c>
      <c r="E62" s="8"/>
      <c r="K62" s="11" t="s">
        <v>191</v>
      </c>
      <c r="L62" s="11">
        <v>0.54400000000000004</v>
      </c>
      <c r="M62" s="47">
        <v>1.04E-2</v>
      </c>
      <c r="N62" s="48"/>
      <c r="S62" s="10" t="s">
        <v>189</v>
      </c>
      <c r="T62" s="10">
        <v>0.497</v>
      </c>
      <c r="U62" s="44">
        <v>2.7000000000000001E-3</v>
      </c>
    </row>
    <row r="63" spans="1:36" customFormat="1" x14ac:dyDescent="0.35">
      <c r="B63" s="10" t="s">
        <v>190</v>
      </c>
      <c r="C63" s="10">
        <v>0.499</v>
      </c>
      <c r="D63" s="44">
        <v>2.0999999999999999E-3</v>
      </c>
      <c r="E63" s="8"/>
      <c r="K63" s="11" t="s">
        <v>184</v>
      </c>
      <c r="L63" s="11">
        <v>1.585</v>
      </c>
      <c r="M63" s="47">
        <v>3.0499999999999999E-2</v>
      </c>
      <c r="N63" s="48"/>
      <c r="S63" s="11" t="s">
        <v>184</v>
      </c>
      <c r="T63" s="11">
        <v>8.8420000000000005</v>
      </c>
      <c r="U63" s="47">
        <v>4.8099999999999997E-2</v>
      </c>
    </row>
    <row r="64" spans="1:36" customFormat="1" x14ac:dyDescent="0.35">
      <c r="B64" s="10" t="s">
        <v>189</v>
      </c>
      <c r="C64" s="10">
        <v>0.50800000000000001</v>
      </c>
      <c r="D64" s="44">
        <v>2.2000000000000001E-3</v>
      </c>
      <c r="E64" s="8"/>
      <c r="K64" s="11" t="s">
        <v>188</v>
      </c>
      <c r="L64" s="11">
        <v>51.837000000000003</v>
      </c>
      <c r="M64" s="45">
        <v>1</v>
      </c>
      <c r="N64" s="46"/>
      <c r="S64" s="11" t="s">
        <v>188</v>
      </c>
      <c r="T64" s="11">
        <v>183.51</v>
      </c>
      <c r="U64" s="45">
        <v>1</v>
      </c>
    </row>
    <row r="65" spans="2:5" customFormat="1" x14ac:dyDescent="0.35">
      <c r="B65" s="10" t="s">
        <v>187</v>
      </c>
      <c r="C65" s="10">
        <v>0.253</v>
      </c>
      <c r="D65" s="44">
        <v>1.1000000000000001E-3</v>
      </c>
      <c r="E65" s="8"/>
    </row>
    <row r="66" spans="2:5" customFormat="1" x14ac:dyDescent="0.35">
      <c r="B66" s="10" t="s">
        <v>186</v>
      </c>
      <c r="C66" s="10">
        <v>5.0999999999999997E-2</v>
      </c>
      <c r="D66" s="44">
        <v>2.0000000000000001E-4</v>
      </c>
      <c r="E66" s="8"/>
    </row>
    <row r="67" spans="2:5" customFormat="1" x14ac:dyDescent="0.35">
      <c r="B67" s="10" t="s">
        <v>185</v>
      </c>
      <c r="C67" s="10">
        <v>0.10299999999999999</v>
      </c>
      <c r="D67" s="44">
        <v>4.0000000000000002E-4</v>
      </c>
      <c r="E67" s="8"/>
    </row>
    <row r="68" spans="2:5" customFormat="1" x14ac:dyDescent="0.35">
      <c r="B68" s="10" t="s">
        <v>184</v>
      </c>
      <c r="C68" s="10">
        <v>10.314</v>
      </c>
      <c r="D68" s="44">
        <v>4.3799999999999999E-2</v>
      </c>
      <c r="E68" s="8"/>
    </row>
    <row r="69" spans="2:5" customFormat="1" x14ac:dyDescent="0.35">
      <c r="B69" s="10"/>
      <c r="C69" s="10"/>
      <c r="D69" s="43"/>
      <c r="E69" s="8"/>
    </row>
    <row r="70" spans="2:5" customFormat="1" x14ac:dyDescent="0.35">
      <c r="E70" s="8"/>
    </row>
    <row r="72" spans="2:5" x14ac:dyDescent="0.35">
      <c r="B72" s="14" t="s">
        <v>183</v>
      </c>
      <c r="C72" s="14"/>
      <c r="D72" s="14"/>
    </row>
    <row r="73" spans="2:5" x14ac:dyDescent="0.35">
      <c r="B73" s="9" t="s">
        <v>182</v>
      </c>
      <c r="C73" s="9"/>
      <c r="D73" s="9"/>
    </row>
    <row r="74" spans="2:5" x14ac:dyDescent="0.35">
      <c r="B74" s="9" t="s">
        <v>181</v>
      </c>
      <c r="C74" s="9" t="s">
        <v>180</v>
      </c>
      <c r="D74" s="9" t="s">
        <v>179</v>
      </c>
    </row>
    <row r="75" spans="2:5" x14ac:dyDescent="0.35">
      <c r="B75" s="9" t="s">
        <v>178</v>
      </c>
      <c r="C75" s="9" t="s">
        <v>177</v>
      </c>
      <c r="D75" s="9">
        <v>1888</v>
      </c>
    </row>
    <row r="76" spans="2:5" x14ac:dyDescent="0.35">
      <c r="B76" s="9" t="s">
        <v>176</v>
      </c>
      <c r="C76" s="9"/>
      <c r="D76" s="9"/>
    </row>
    <row r="77" spans="2:5" x14ac:dyDescent="0.35">
      <c r="B77" s="9" t="s">
        <v>175</v>
      </c>
      <c r="C77" s="9" t="s">
        <v>174</v>
      </c>
      <c r="D77" s="9">
        <v>6836</v>
      </c>
    </row>
    <row r="78" spans="2:5" x14ac:dyDescent="0.35">
      <c r="B78" s="9" t="s">
        <v>173</v>
      </c>
      <c r="C78" s="9" t="s">
        <v>172</v>
      </c>
      <c r="D78" s="9">
        <v>6553</v>
      </c>
    </row>
    <row r="79" spans="2:5" x14ac:dyDescent="0.35">
      <c r="B79" s="9" t="s">
        <v>171</v>
      </c>
      <c r="C79" s="9" t="s">
        <v>170</v>
      </c>
      <c r="D79" s="9">
        <v>6271</v>
      </c>
    </row>
    <row r="80" spans="2:5" x14ac:dyDescent="0.35">
      <c r="B80" s="9" t="s">
        <v>169</v>
      </c>
      <c r="C80" s="9" t="s">
        <v>168</v>
      </c>
      <c r="D80" s="9">
        <v>5689</v>
      </c>
    </row>
    <row r="81" spans="1:26" x14ac:dyDescent="0.35">
      <c r="B81" s="9" t="s">
        <v>167</v>
      </c>
      <c r="C81" s="9" t="s">
        <v>166</v>
      </c>
      <c r="D81" s="9">
        <v>5612</v>
      </c>
    </row>
    <row r="82" spans="1:26" x14ac:dyDescent="0.35">
      <c r="B82" s="9" t="s">
        <v>165</v>
      </c>
      <c r="C82" s="9" t="s">
        <v>164</v>
      </c>
      <c r="D82" s="9">
        <v>4953</v>
      </c>
    </row>
    <row r="83" spans="1:26" x14ac:dyDescent="0.35">
      <c r="B83" s="9" t="s">
        <v>163</v>
      </c>
      <c r="C83" s="9"/>
      <c r="D83" s="9"/>
    </row>
    <row r="84" spans="1:26" x14ac:dyDescent="0.35">
      <c r="B84" s="9" t="s">
        <v>162</v>
      </c>
      <c r="C84" s="9"/>
      <c r="D84" s="9"/>
    </row>
    <row r="85" spans="1:26" x14ac:dyDescent="0.35">
      <c r="B85" s="9" t="s">
        <v>161</v>
      </c>
      <c r="C85" s="9"/>
      <c r="D85" s="9"/>
    </row>
    <row r="88" spans="1:26" ht="15" thickBot="1" x14ac:dyDescent="0.4">
      <c r="A88" s="42" t="s">
        <v>79</v>
      </c>
      <c r="B88" s="14" t="s">
        <v>160</v>
      </c>
    </row>
    <row r="89" spans="1:26" ht="65.5" thickBot="1" x14ac:dyDescent="0.4">
      <c r="B89" s="41" t="s">
        <v>159</v>
      </c>
      <c r="C89" s="40" t="s">
        <v>147</v>
      </c>
      <c r="D89" s="40" t="s">
        <v>146</v>
      </c>
      <c r="E89" s="40" t="s">
        <v>145</v>
      </c>
      <c r="F89" s="38" t="s">
        <v>144</v>
      </c>
      <c r="G89" s="40" t="s">
        <v>143</v>
      </c>
      <c r="H89" s="38" t="s">
        <v>142</v>
      </c>
      <c r="I89" s="40" t="s">
        <v>141</v>
      </c>
      <c r="J89" s="40" t="s">
        <v>140</v>
      </c>
      <c r="K89" s="40" t="s">
        <v>139</v>
      </c>
      <c r="L89" s="40" t="s">
        <v>138</v>
      </c>
      <c r="M89" s="40" t="s">
        <v>137</v>
      </c>
      <c r="N89" s="40" t="s">
        <v>136</v>
      </c>
      <c r="O89" s="40" t="s">
        <v>135</v>
      </c>
      <c r="P89" s="40" t="s">
        <v>134</v>
      </c>
      <c r="Q89" s="40" t="s">
        <v>133</v>
      </c>
      <c r="R89" s="40" t="s">
        <v>132</v>
      </c>
      <c r="S89" s="38" t="s">
        <v>131</v>
      </c>
      <c r="T89" s="40" t="s">
        <v>130</v>
      </c>
      <c r="U89" s="38" t="s">
        <v>129</v>
      </c>
      <c r="V89" s="39" t="s">
        <v>128</v>
      </c>
      <c r="W89" s="39" t="s">
        <v>97</v>
      </c>
      <c r="X89" s="38" t="s">
        <v>127</v>
      </c>
      <c r="Y89" s="37" t="s">
        <v>100</v>
      </c>
      <c r="Z89" s="42"/>
    </row>
    <row r="90" spans="1:26" x14ac:dyDescent="0.35">
      <c r="B90" s="36" t="s">
        <v>158</v>
      </c>
      <c r="C90" s="35"/>
      <c r="D90" s="35"/>
      <c r="E90" s="35">
        <v>3.9E-2</v>
      </c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4"/>
      <c r="R90" s="34"/>
      <c r="S90" s="35">
        <v>3.9E-2</v>
      </c>
      <c r="T90" s="35">
        <v>6.0000000000000001E-3</v>
      </c>
      <c r="U90" s="35">
        <v>4.4999999999999998E-2</v>
      </c>
      <c r="V90" s="34">
        <f t="shared" ref="V90:V99" si="11">C90+D90</f>
        <v>0</v>
      </c>
      <c r="W90" s="34">
        <f t="shared" ref="W90:W99" si="12">U90-V90</f>
        <v>4.4999999999999998E-2</v>
      </c>
      <c r="X90" s="33">
        <f t="shared" ref="X90:X99" si="13">W90/U90</f>
        <v>1</v>
      </c>
      <c r="Y90" s="32">
        <f t="shared" ref="Y90:Y98" si="14">INDEX($F$9:$F$17,MATCH(B90,$A$9:$A$17,0))</f>
        <v>28.620964799999999</v>
      </c>
    </row>
    <row r="91" spans="1:26" x14ac:dyDescent="0.35">
      <c r="B91" s="36" t="s">
        <v>157</v>
      </c>
      <c r="C91" s="35"/>
      <c r="D91" s="35"/>
      <c r="E91" s="35">
        <v>0.128</v>
      </c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4"/>
      <c r="R91" s="34"/>
      <c r="S91" s="35">
        <v>0.128</v>
      </c>
      <c r="T91" s="34"/>
      <c r="U91" s="35">
        <v>0.128</v>
      </c>
      <c r="V91" s="34">
        <f t="shared" si="11"/>
        <v>0</v>
      </c>
      <c r="W91" s="34">
        <f t="shared" si="12"/>
        <v>0.128</v>
      </c>
      <c r="X91" s="33">
        <f t="shared" si="13"/>
        <v>1</v>
      </c>
      <c r="Y91" s="32">
        <f t="shared" si="14"/>
        <v>27.436100400000001</v>
      </c>
    </row>
    <row r="92" spans="1:26" x14ac:dyDescent="0.35">
      <c r="B92" s="36" t="s">
        <v>156</v>
      </c>
      <c r="C92" s="35"/>
      <c r="D92" s="35"/>
      <c r="E92" s="35">
        <v>0.105</v>
      </c>
      <c r="F92" s="35">
        <v>0.05</v>
      </c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4"/>
      <c r="R92" s="34"/>
      <c r="S92" s="35">
        <v>0.155</v>
      </c>
      <c r="T92" s="34"/>
      <c r="U92" s="35">
        <v>0.155</v>
      </c>
      <c r="V92" s="34">
        <f t="shared" si="11"/>
        <v>0</v>
      </c>
      <c r="W92" s="34">
        <f t="shared" si="12"/>
        <v>0.155</v>
      </c>
      <c r="X92" s="33">
        <f t="shared" si="13"/>
        <v>1</v>
      </c>
      <c r="Y92" s="32">
        <f t="shared" si="14"/>
        <v>26.255422800000002</v>
      </c>
    </row>
    <row r="93" spans="1:26" x14ac:dyDescent="0.35">
      <c r="B93" s="36" t="s">
        <v>155</v>
      </c>
      <c r="C93" s="35">
        <v>1.8879999999999999</v>
      </c>
      <c r="D93" s="35"/>
      <c r="E93" s="35">
        <v>0.29099999999999998</v>
      </c>
      <c r="F93" s="35">
        <v>0.14899999999999999</v>
      </c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4"/>
      <c r="R93" s="34"/>
      <c r="S93" s="35">
        <v>2.3279999999999998</v>
      </c>
      <c r="T93" s="34"/>
      <c r="U93" s="35">
        <v>2.3279999999999998</v>
      </c>
      <c r="V93" s="34">
        <f t="shared" si="11"/>
        <v>1.8879999999999999</v>
      </c>
      <c r="W93" s="34">
        <f t="shared" si="12"/>
        <v>0.43999999999999995</v>
      </c>
      <c r="X93" s="33">
        <f t="shared" si="13"/>
        <v>0.18900343642611683</v>
      </c>
      <c r="Y93" s="32">
        <f t="shared" si="14"/>
        <v>23.8187052</v>
      </c>
    </row>
    <row r="94" spans="1:26" x14ac:dyDescent="0.35">
      <c r="B94" s="36" t="s">
        <v>154</v>
      </c>
      <c r="C94" s="35">
        <v>6.0570000000000004</v>
      </c>
      <c r="D94" s="35"/>
      <c r="E94" s="35">
        <v>0.53500000000000003</v>
      </c>
      <c r="F94" s="35">
        <v>2.6739999999999999</v>
      </c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4"/>
      <c r="R94" s="35">
        <v>0.10299999999999999</v>
      </c>
      <c r="S94" s="35">
        <v>9.3689999999999998</v>
      </c>
      <c r="T94" s="34"/>
      <c r="U94" s="35">
        <v>9.3689999999999998</v>
      </c>
      <c r="V94" s="34">
        <f t="shared" si="11"/>
        <v>6.0570000000000004</v>
      </c>
      <c r="W94" s="34">
        <f t="shared" si="12"/>
        <v>3.3119999999999994</v>
      </c>
      <c r="X94" s="33">
        <f t="shared" si="13"/>
        <v>0.35350624399615749</v>
      </c>
      <c r="Y94" s="32">
        <f t="shared" si="14"/>
        <v>23.496321600000002</v>
      </c>
    </row>
    <row r="95" spans="1:26" x14ac:dyDescent="0.35">
      <c r="B95" s="36" t="s">
        <v>153</v>
      </c>
      <c r="C95" s="35">
        <v>21.388000000000002</v>
      </c>
      <c r="D95" s="35">
        <v>1.2E-2</v>
      </c>
      <c r="E95" s="35">
        <v>4.6840000000000002</v>
      </c>
      <c r="F95" s="35">
        <v>2.1909999999999998</v>
      </c>
      <c r="G95" s="35">
        <v>0.55900000000000005</v>
      </c>
      <c r="H95" s="35"/>
      <c r="I95" s="35"/>
      <c r="J95" s="35"/>
      <c r="K95" s="35">
        <v>0.76500000000000001</v>
      </c>
      <c r="L95" s="35"/>
      <c r="M95" s="35"/>
      <c r="N95" s="35"/>
      <c r="O95" s="35"/>
      <c r="P95" s="35"/>
      <c r="Q95" s="34"/>
      <c r="R95" s="35">
        <v>1.2809999999999999</v>
      </c>
      <c r="S95" s="35">
        <v>30.88</v>
      </c>
      <c r="T95" s="35">
        <v>8.0000000000000002E-3</v>
      </c>
      <c r="U95" s="35">
        <v>30.888000000000002</v>
      </c>
      <c r="V95" s="34">
        <f t="shared" si="11"/>
        <v>21.400000000000002</v>
      </c>
      <c r="W95" s="34">
        <f t="shared" si="12"/>
        <v>9.4879999999999995</v>
      </c>
      <c r="X95" s="33">
        <f t="shared" si="13"/>
        <v>0.30717430717430716</v>
      </c>
      <c r="Y95" s="32">
        <f t="shared" si="14"/>
        <v>20.737220400000002</v>
      </c>
    </row>
    <row r="96" spans="1:26" x14ac:dyDescent="0.35">
      <c r="B96" s="36" t="s">
        <v>152</v>
      </c>
      <c r="C96" s="35"/>
      <c r="D96" s="35"/>
      <c r="E96" s="35">
        <v>0.154</v>
      </c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4"/>
      <c r="R96" s="35">
        <v>1.4999999999999999E-2</v>
      </c>
      <c r="S96" s="35">
        <v>0.16900000000000001</v>
      </c>
      <c r="T96" s="34"/>
      <c r="U96" s="35">
        <v>0.16900000000000001</v>
      </c>
      <c r="V96" s="34">
        <f t="shared" si="11"/>
        <v>0</v>
      </c>
      <c r="W96" s="34">
        <f t="shared" si="12"/>
        <v>0.16900000000000001</v>
      </c>
      <c r="X96" s="33">
        <f t="shared" si="13"/>
        <v>1</v>
      </c>
      <c r="Y96" s="32">
        <f t="shared" si="14"/>
        <v>26.251235999999999</v>
      </c>
    </row>
    <row r="97" spans="2:25" x14ac:dyDescent="0.35">
      <c r="B97" s="36" t="s">
        <v>151</v>
      </c>
      <c r="C97" s="35">
        <v>7.5810000000000004</v>
      </c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4"/>
      <c r="R97" s="34"/>
      <c r="S97" s="35">
        <v>7.5810000000000004</v>
      </c>
      <c r="T97" s="34"/>
      <c r="U97" s="35">
        <v>7.5810000000000004</v>
      </c>
      <c r="V97" s="34">
        <f t="shared" si="11"/>
        <v>7.5810000000000004</v>
      </c>
      <c r="W97" s="34">
        <f t="shared" si="12"/>
        <v>0</v>
      </c>
      <c r="X97" s="33">
        <f t="shared" si="13"/>
        <v>0</v>
      </c>
      <c r="Y97" s="32">
        <f t="shared" si="14"/>
        <v>18.897819600000002</v>
      </c>
    </row>
    <row r="98" spans="2:25" ht="15" thickBot="1" x14ac:dyDescent="0.4">
      <c r="B98" s="36" t="s">
        <v>150</v>
      </c>
      <c r="C98" s="35">
        <v>7.0000000000000001E-3</v>
      </c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4"/>
      <c r="R98" s="34"/>
      <c r="S98" s="35">
        <v>7.0000000000000001E-3</v>
      </c>
      <c r="T98" s="34"/>
      <c r="U98" s="35">
        <v>7.0000000000000001E-3</v>
      </c>
      <c r="V98" s="34">
        <f t="shared" si="11"/>
        <v>7.0000000000000001E-3</v>
      </c>
      <c r="W98" s="34">
        <f t="shared" si="12"/>
        <v>0</v>
      </c>
      <c r="X98" s="33">
        <f t="shared" si="13"/>
        <v>0</v>
      </c>
      <c r="Y98" s="32">
        <f t="shared" si="14"/>
        <v>17.058418800000002</v>
      </c>
    </row>
    <row r="99" spans="2:25" ht="15" thickBot="1" x14ac:dyDescent="0.4">
      <c r="B99" s="24" t="s">
        <v>149</v>
      </c>
      <c r="C99" s="25">
        <v>36.920999999999999</v>
      </c>
      <c r="D99" s="25">
        <v>1.2E-2</v>
      </c>
      <c r="E99" s="25">
        <v>5.9359999999999999</v>
      </c>
      <c r="F99" s="25">
        <v>5.0640000000000001</v>
      </c>
      <c r="G99" s="25">
        <v>0.55900000000000005</v>
      </c>
      <c r="H99" s="25">
        <v>0</v>
      </c>
      <c r="I99" s="25">
        <v>0</v>
      </c>
      <c r="J99" s="25">
        <v>0</v>
      </c>
      <c r="K99" s="25">
        <v>0.76500000000000001</v>
      </c>
      <c r="L99" s="25">
        <v>0</v>
      </c>
      <c r="M99" s="25">
        <v>0</v>
      </c>
      <c r="N99" s="25">
        <v>0</v>
      </c>
      <c r="O99" s="25">
        <v>0</v>
      </c>
      <c r="P99" s="25">
        <v>0</v>
      </c>
      <c r="Q99" s="28">
        <v>0</v>
      </c>
      <c r="R99" s="28">
        <v>1.399</v>
      </c>
      <c r="S99" s="28">
        <v>50.655999999999999</v>
      </c>
      <c r="T99" s="28">
        <v>1.4E-2</v>
      </c>
      <c r="U99" s="28">
        <v>50.67</v>
      </c>
      <c r="V99" s="28">
        <f t="shared" si="11"/>
        <v>36.933</v>
      </c>
      <c r="W99" s="28">
        <f t="shared" si="12"/>
        <v>13.737000000000002</v>
      </c>
      <c r="X99" s="27">
        <f t="shared" si="13"/>
        <v>0.27110716400236828</v>
      </c>
      <c r="Y99" s="26"/>
    </row>
    <row r="100" spans="2:25" ht="15" thickBot="1" x14ac:dyDescent="0.4">
      <c r="U100" s="31">
        <f>SUMPRODUCT($Y90:$Y98,U90:U98)/SUM(U90:U98)</f>
        <v>21.172446013333339</v>
      </c>
      <c r="V100" s="31">
        <f>SUMPRODUCT($Y90:$Y98,V90:V98)/SUM(V90:V98)</f>
        <v>20.968977099829424</v>
      </c>
      <c r="W100" s="31">
        <f>SUMPRODUCT($Y90:$Y98,W90:W98)/SUM(W90:W98)</f>
        <v>21.719488117318196</v>
      </c>
    </row>
    <row r="101" spans="2:25" ht="65.5" thickBot="1" x14ac:dyDescent="0.4">
      <c r="B101" s="41" t="s">
        <v>148</v>
      </c>
      <c r="C101" s="40" t="s">
        <v>147</v>
      </c>
      <c r="D101" s="40" t="s">
        <v>146</v>
      </c>
      <c r="E101" s="40" t="s">
        <v>145</v>
      </c>
      <c r="F101" s="38" t="s">
        <v>144</v>
      </c>
      <c r="G101" s="40" t="s">
        <v>143</v>
      </c>
      <c r="H101" s="38" t="s">
        <v>142</v>
      </c>
      <c r="I101" s="40" t="s">
        <v>141</v>
      </c>
      <c r="J101" s="40" t="s">
        <v>140</v>
      </c>
      <c r="K101" s="40" t="s">
        <v>139</v>
      </c>
      <c r="L101" s="40" t="s">
        <v>138</v>
      </c>
      <c r="M101" s="40" t="s">
        <v>137</v>
      </c>
      <c r="N101" s="40" t="s">
        <v>136</v>
      </c>
      <c r="O101" s="40" t="s">
        <v>135</v>
      </c>
      <c r="P101" s="40" t="s">
        <v>134</v>
      </c>
      <c r="Q101" s="40" t="s">
        <v>133</v>
      </c>
      <c r="R101" s="40" t="s">
        <v>132</v>
      </c>
      <c r="S101" s="38" t="s">
        <v>131</v>
      </c>
      <c r="T101" s="40" t="s">
        <v>130</v>
      </c>
      <c r="U101" s="38" t="s">
        <v>129</v>
      </c>
      <c r="V101" s="39" t="s">
        <v>128</v>
      </c>
      <c r="W101" s="39" t="s">
        <v>97</v>
      </c>
      <c r="X101" s="38" t="s">
        <v>127</v>
      </c>
      <c r="Y101" s="37" t="s">
        <v>100</v>
      </c>
    </row>
    <row r="102" spans="2:25" x14ac:dyDescent="0.35">
      <c r="B102" s="36" t="s">
        <v>126</v>
      </c>
      <c r="C102" s="35">
        <v>3.0000000000000001E-3</v>
      </c>
      <c r="D102" s="35">
        <v>5.0000000000000001E-3</v>
      </c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4"/>
      <c r="R102" s="35">
        <v>1.2E-2</v>
      </c>
      <c r="S102" s="35">
        <v>0.02</v>
      </c>
      <c r="T102" s="34"/>
      <c r="U102" s="35">
        <v>0.02</v>
      </c>
      <c r="V102" s="34">
        <f t="shared" ref="V102:V120" si="15">C102+D102</f>
        <v>8.0000000000000002E-3</v>
      </c>
      <c r="W102" s="34">
        <f t="shared" ref="W102:W120" si="16">U102-V102</f>
        <v>1.2E-2</v>
      </c>
      <c r="X102" s="33">
        <f t="shared" ref="X102:X120" si="17">W102/U102</f>
        <v>0.6</v>
      </c>
      <c r="Y102" s="32">
        <f t="shared" ref="Y102:Y119" si="18">INDEX($F$26:$F$43,MATCH(B102,$A$26:$A$43,0))</f>
        <v>29.307600000000001</v>
      </c>
    </row>
    <row r="103" spans="2:25" x14ac:dyDescent="0.35">
      <c r="B103" s="36" t="s">
        <v>125</v>
      </c>
      <c r="C103" s="35">
        <v>0.26800000000000002</v>
      </c>
      <c r="D103" s="35">
        <v>0.01</v>
      </c>
      <c r="E103" s="35"/>
      <c r="F103" s="35"/>
      <c r="G103" s="35"/>
      <c r="H103" s="35"/>
      <c r="I103" s="35"/>
      <c r="J103" s="35">
        <v>5.7000000000000002E-2</v>
      </c>
      <c r="K103" s="35"/>
      <c r="L103" s="35"/>
      <c r="M103" s="35"/>
      <c r="N103" s="35"/>
      <c r="O103" s="35"/>
      <c r="P103" s="35"/>
      <c r="Q103" s="34"/>
      <c r="R103" s="35">
        <v>5.0000000000000001E-3</v>
      </c>
      <c r="S103" s="35">
        <v>0.34</v>
      </c>
      <c r="T103" s="34"/>
      <c r="U103" s="35">
        <v>0.34</v>
      </c>
      <c r="V103" s="34">
        <f t="shared" si="15"/>
        <v>0.27800000000000002</v>
      </c>
      <c r="W103" s="34">
        <f t="shared" si="16"/>
        <v>6.2E-2</v>
      </c>
      <c r="X103" s="33">
        <f t="shared" si="17"/>
        <v>0.18235294117647058</v>
      </c>
      <c r="Y103" s="32">
        <f t="shared" si="18"/>
        <v>28.681673400000001</v>
      </c>
    </row>
    <row r="104" spans="2:25" x14ac:dyDescent="0.35">
      <c r="B104" s="36" t="s">
        <v>124</v>
      </c>
      <c r="C104" s="35">
        <v>1.1160000000000001</v>
      </c>
      <c r="D104" s="35">
        <v>0.22500000000000001</v>
      </c>
      <c r="E104" s="35"/>
      <c r="F104" s="35"/>
      <c r="G104" s="35"/>
      <c r="H104" s="35"/>
      <c r="I104" s="35"/>
      <c r="J104" s="35">
        <v>0.70099999999999996</v>
      </c>
      <c r="K104" s="35">
        <v>0.1</v>
      </c>
      <c r="L104" s="35">
        <v>0.125</v>
      </c>
      <c r="M104" s="35"/>
      <c r="N104" s="35"/>
      <c r="O104" s="35"/>
      <c r="P104" s="35"/>
      <c r="Q104" s="34"/>
      <c r="R104" s="35">
        <v>0.92600000000000005</v>
      </c>
      <c r="S104" s="35">
        <v>3.1930000000000001</v>
      </c>
      <c r="T104" s="35">
        <v>2.5000000000000001E-2</v>
      </c>
      <c r="U104" s="35">
        <v>3.218</v>
      </c>
      <c r="V104" s="34">
        <f t="shared" si="15"/>
        <v>1.3410000000000002</v>
      </c>
      <c r="W104" s="34">
        <f t="shared" si="16"/>
        <v>1.8769999999999998</v>
      </c>
      <c r="X104" s="33">
        <f t="shared" si="17"/>
        <v>0.58328154133001853</v>
      </c>
      <c r="Y104" s="32">
        <f t="shared" si="18"/>
        <v>27.425633399999999</v>
      </c>
    </row>
    <row r="105" spans="2:25" x14ac:dyDescent="0.35">
      <c r="B105" s="36" t="s">
        <v>123</v>
      </c>
      <c r="C105" s="35">
        <v>11.624000000000001</v>
      </c>
      <c r="D105" s="35">
        <v>0.29599999999999999</v>
      </c>
      <c r="E105" s="35"/>
      <c r="F105" s="35"/>
      <c r="G105" s="35"/>
      <c r="H105" s="35"/>
      <c r="I105" s="35"/>
      <c r="J105" s="35">
        <v>8.4000000000000005E-2</v>
      </c>
      <c r="K105" s="35"/>
      <c r="L105" s="35">
        <v>0.28100000000000003</v>
      </c>
      <c r="M105" s="35"/>
      <c r="N105" s="35"/>
      <c r="O105" s="35"/>
      <c r="P105" s="35"/>
      <c r="Q105" s="34"/>
      <c r="R105" s="35">
        <v>1.8129999999999999</v>
      </c>
      <c r="S105" s="35">
        <v>14.098000000000001</v>
      </c>
      <c r="T105" s="35">
        <v>0.127</v>
      </c>
      <c r="U105" s="35">
        <v>14.225</v>
      </c>
      <c r="V105" s="34">
        <f t="shared" si="15"/>
        <v>11.92</v>
      </c>
      <c r="W105" s="34">
        <f t="shared" si="16"/>
        <v>2.3049999999999997</v>
      </c>
      <c r="X105" s="33">
        <f t="shared" si="17"/>
        <v>0.16203866432337433</v>
      </c>
      <c r="Y105" s="32">
        <f t="shared" si="18"/>
        <v>26.1695934</v>
      </c>
    </row>
    <row r="106" spans="2:25" x14ac:dyDescent="0.35">
      <c r="B106" s="36" t="s">
        <v>122</v>
      </c>
      <c r="C106" s="35">
        <v>10.243</v>
      </c>
      <c r="D106" s="35">
        <v>0.106</v>
      </c>
      <c r="E106" s="35"/>
      <c r="F106" s="35"/>
      <c r="G106" s="35"/>
      <c r="H106" s="35"/>
      <c r="I106" s="35">
        <v>0.12</v>
      </c>
      <c r="J106" s="35">
        <v>0.58199999999999996</v>
      </c>
      <c r="K106" s="35">
        <v>1.0999999999999999E-2</v>
      </c>
      <c r="L106" s="35">
        <v>0.26800000000000002</v>
      </c>
      <c r="M106" s="35">
        <v>5.0999999999999997E-2</v>
      </c>
      <c r="N106" s="35">
        <v>5.0000000000000001E-3</v>
      </c>
      <c r="O106" s="35"/>
      <c r="P106" s="35"/>
      <c r="Q106" s="34"/>
      <c r="R106" s="35">
        <v>0.79600000000000004</v>
      </c>
      <c r="S106" s="35">
        <v>12.182</v>
      </c>
      <c r="T106" s="35">
        <v>2.9000000000000001E-2</v>
      </c>
      <c r="U106" s="35">
        <v>12.211</v>
      </c>
      <c r="V106" s="34">
        <f t="shared" si="15"/>
        <v>10.349</v>
      </c>
      <c r="W106" s="34">
        <f t="shared" si="16"/>
        <v>1.8620000000000001</v>
      </c>
      <c r="X106" s="33">
        <f t="shared" si="17"/>
        <v>0.1524854639259684</v>
      </c>
      <c r="Y106" s="32">
        <f t="shared" si="18"/>
        <v>24.913553400000001</v>
      </c>
    </row>
    <row r="107" spans="2:25" x14ac:dyDescent="0.35">
      <c r="B107" s="36" t="s">
        <v>121</v>
      </c>
      <c r="C107" s="35">
        <v>3.4380000000000002</v>
      </c>
      <c r="D107" s="35">
        <v>0.38900000000000001</v>
      </c>
      <c r="E107" s="35"/>
      <c r="F107" s="35"/>
      <c r="G107" s="35"/>
      <c r="H107" s="35"/>
      <c r="I107" s="35"/>
      <c r="J107" s="35">
        <v>0.17699999999999999</v>
      </c>
      <c r="K107" s="35">
        <v>9.0999999999999998E-2</v>
      </c>
      <c r="L107" s="35">
        <v>0.20399999999999999</v>
      </c>
      <c r="M107" s="35"/>
      <c r="N107" s="35"/>
      <c r="O107" s="35">
        <v>1.0999999999999999E-2</v>
      </c>
      <c r="P107" s="35"/>
      <c r="Q107" s="34"/>
      <c r="R107" s="35">
        <v>0.84</v>
      </c>
      <c r="S107" s="35">
        <v>5.15</v>
      </c>
      <c r="T107" s="34"/>
      <c r="U107" s="35">
        <v>5.15</v>
      </c>
      <c r="V107" s="34">
        <f t="shared" si="15"/>
        <v>3.827</v>
      </c>
      <c r="W107" s="34">
        <f t="shared" si="16"/>
        <v>1.3230000000000004</v>
      </c>
      <c r="X107" s="33">
        <f t="shared" si="17"/>
        <v>0.25689320388349518</v>
      </c>
      <c r="Y107" s="32">
        <f t="shared" si="18"/>
        <v>23.657513399999999</v>
      </c>
    </row>
    <row r="108" spans="2:25" x14ac:dyDescent="0.35">
      <c r="B108" s="36" t="s">
        <v>120</v>
      </c>
      <c r="C108" s="35">
        <v>34.69</v>
      </c>
      <c r="D108" s="35">
        <v>0.37</v>
      </c>
      <c r="E108" s="35">
        <v>0.115</v>
      </c>
      <c r="F108" s="35"/>
      <c r="G108" s="35"/>
      <c r="H108" s="35"/>
      <c r="I108" s="35">
        <v>0.114</v>
      </c>
      <c r="J108" s="35">
        <v>0.57699999999999996</v>
      </c>
      <c r="K108" s="35">
        <v>0.14499999999999999</v>
      </c>
      <c r="L108" s="35">
        <v>0.27800000000000002</v>
      </c>
      <c r="M108" s="35">
        <v>6.3E-2</v>
      </c>
      <c r="N108" s="35">
        <v>0.121</v>
      </c>
      <c r="O108" s="35">
        <v>0.122</v>
      </c>
      <c r="P108" s="35">
        <v>5.0000000000000001E-3</v>
      </c>
      <c r="Q108" s="34"/>
      <c r="R108" s="35">
        <v>6.1319999999999997</v>
      </c>
      <c r="S108" s="35">
        <v>42.731999999999999</v>
      </c>
      <c r="T108" s="35">
        <v>3.0000000000000001E-3</v>
      </c>
      <c r="U108" s="34">
        <v>42.734999999999999</v>
      </c>
      <c r="V108" s="34">
        <f t="shared" si="15"/>
        <v>35.059999999999995</v>
      </c>
      <c r="W108" s="34">
        <f t="shared" si="16"/>
        <v>7.6750000000000043</v>
      </c>
      <c r="X108" s="33">
        <f t="shared" si="17"/>
        <v>0.1795951795951797</v>
      </c>
      <c r="Y108" s="32">
        <f t="shared" si="18"/>
        <v>22.4014734</v>
      </c>
    </row>
    <row r="109" spans="2:25" x14ac:dyDescent="0.35">
      <c r="B109" s="36" t="s">
        <v>119</v>
      </c>
      <c r="C109" s="35">
        <v>34.412999999999997</v>
      </c>
      <c r="D109" s="35">
        <v>7.26</v>
      </c>
      <c r="E109" s="35"/>
      <c r="F109" s="35"/>
      <c r="G109" s="35"/>
      <c r="H109" s="35">
        <v>0.215</v>
      </c>
      <c r="I109" s="35"/>
      <c r="J109" s="35">
        <v>1.794</v>
      </c>
      <c r="K109" s="35">
        <v>0.36699999999999999</v>
      </c>
      <c r="L109" s="35">
        <v>0.55900000000000005</v>
      </c>
      <c r="M109" s="35"/>
      <c r="N109" s="35">
        <v>2.1999999999999999E-2</v>
      </c>
      <c r="O109" s="35">
        <v>2.1999999999999999E-2</v>
      </c>
      <c r="P109" s="35">
        <v>1.4999999999999999E-2</v>
      </c>
      <c r="Q109" s="34"/>
      <c r="R109" s="35">
        <v>2.3660000000000001</v>
      </c>
      <c r="S109" s="35">
        <v>47.033000000000001</v>
      </c>
      <c r="T109" s="35">
        <v>2E-3</v>
      </c>
      <c r="U109" s="35">
        <v>47.034999999999997</v>
      </c>
      <c r="V109" s="34">
        <f t="shared" si="15"/>
        <v>41.672999999999995</v>
      </c>
      <c r="W109" s="34">
        <f t="shared" si="16"/>
        <v>5.3620000000000019</v>
      </c>
      <c r="X109" s="33">
        <f t="shared" si="17"/>
        <v>0.11400021260763266</v>
      </c>
      <c r="Y109" s="32">
        <f t="shared" si="18"/>
        <v>21.145433400000002</v>
      </c>
    </row>
    <row r="110" spans="2:25" x14ac:dyDescent="0.35">
      <c r="B110" s="36" t="s">
        <v>118</v>
      </c>
      <c r="C110" s="35">
        <v>26.172000000000001</v>
      </c>
      <c r="D110" s="35">
        <v>1.482</v>
      </c>
      <c r="E110" s="35"/>
      <c r="F110" s="35"/>
      <c r="G110" s="35"/>
      <c r="H110" s="35"/>
      <c r="I110" s="35"/>
      <c r="J110" s="35">
        <v>0.42299999999999999</v>
      </c>
      <c r="K110" s="35">
        <v>7.1999999999999995E-2</v>
      </c>
      <c r="L110" s="35">
        <v>0.95599999999999996</v>
      </c>
      <c r="M110" s="35"/>
      <c r="N110" s="35">
        <v>5.0000000000000001E-3</v>
      </c>
      <c r="O110" s="35">
        <v>4.7E-2</v>
      </c>
      <c r="P110" s="35">
        <v>1.0999999999999999E-2</v>
      </c>
      <c r="Q110" s="34"/>
      <c r="R110" s="35">
        <v>1.4730000000000001</v>
      </c>
      <c r="S110" s="35">
        <v>30.640999999999998</v>
      </c>
      <c r="T110" s="35">
        <v>1E-3</v>
      </c>
      <c r="U110" s="35">
        <v>30.641999999999999</v>
      </c>
      <c r="V110" s="34">
        <f t="shared" si="15"/>
        <v>27.654</v>
      </c>
      <c r="W110" s="34">
        <f t="shared" si="16"/>
        <v>2.9879999999999995</v>
      </c>
      <c r="X110" s="33">
        <f t="shared" si="17"/>
        <v>9.7513217152927337E-2</v>
      </c>
      <c r="Y110" s="32">
        <f t="shared" si="18"/>
        <v>19.889393399999999</v>
      </c>
    </row>
    <row r="111" spans="2:25" x14ac:dyDescent="0.35">
      <c r="B111" s="36" t="s">
        <v>117</v>
      </c>
      <c r="C111" s="35">
        <v>60.765000000000001</v>
      </c>
      <c r="D111" s="35">
        <v>24.216999999999999</v>
      </c>
      <c r="E111" s="35"/>
      <c r="F111" s="35"/>
      <c r="G111" s="35"/>
      <c r="H111" s="35">
        <v>6.5190000000000001</v>
      </c>
      <c r="I111" s="35"/>
      <c r="J111" s="35">
        <v>1.5229999999999999</v>
      </c>
      <c r="K111" s="35">
        <v>7.9000000000000001E-2</v>
      </c>
      <c r="L111" s="35">
        <v>0.73399999999999999</v>
      </c>
      <c r="M111" s="35"/>
      <c r="N111" s="35">
        <v>4.0000000000000001E-3</v>
      </c>
      <c r="O111" s="35">
        <v>6.5000000000000002E-2</v>
      </c>
      <c r="P111" s="35"/>
      <c r="Q111" s="34"/>
      <c r="R111" s="35">
        <v>5.0830000000000002</v>
      </c>
      <c r="S111" s="35">
        <v>98.989000000000004</v>
      </c>
      <c r="T111" s="34"/>
      <c r="U111" s="35">
        <v>98.989000000000004</v>
      </c>
      <c r="V111" s="34">
        <f t="shared" si="15"/>
        <v>84.981999999999999</v>
      </c>
      <c r="W111" s="34">
        <f t="shared" si="16"/>
        <v>14.007000000000005</v>
      </c>
      <c r="X111" s="33">
        <f t="shared" si="17"/>
        <v>0.14150057077048969</v>
      </c>
      <c r="Y111" s="32">
        <f t="shared" si="18"/>
        <v>18.633353400000001</v>
      </c>
    </row>
    <row r="112" spans="2:25" x14ac:dyDescent="0.35">
      <c r="B112" s="36" t="s">
        <v>116</v>
      </c>
      <c r="C112" s="35">
        <v>143.36799999999999</v>
      </c>
      <c r="D112" s="35">
        <v>10.106</v>
      </c>
      <c r="E112" s="35"/>
      <c r="F112" s="35"/>
      <c r="G112" s="35"/>
      <c r="H112" s="35">
        <v>11.113</v>
      </c>
      <c r="I112" s="35"/>
      <c r="J112" s="35">
        <v>1.9259999999999999</v>
      </c>
      <c r="K112" s="35">
        <v>2.7E-2</v>
      </c>
      <c r="L112" s="35">
        <v>3.6259999999999999</v>
      </c>
      <c r="M112" s="35"/>
      <c r="N112" s="35">
        <v>0.14899999999999999</v>
      </c>
      <c r="O112" s="35">
        <v>1.6E-2</v>
      </c>
      <c r="P112" s="35"/>
      <c r="Q112" s="34"/>
      <c r="R112" s="35">
        <v>5.9450000000000003</v>
      </c>
      <c r="S112" s="35">
        <v>176.27600000000001</v>
      </c>
      <c r="T112" s="35">
        <v>0.01</v>
      </c>
      <c r="U112" s="35">
        <v>176.286</v>
      </c>
      <c r="V112" s="34">
        <f t="shared" si="15"/>
        <v>153.47399999999999</v>
      </c>
      <c r="W112" s="34">
        <f t="shared" si="16"/>
        <v>22.812000000000012</v>
      </c>
      <c r="X112" s="33">
        <f t="shared" si="17"/>
        <v>0.12940335591028221</v>
      </c>
      <c r="Y112" s="32">
        <f t="shared" si="18"/>
        <v>17.377313400000002</v>
      </c>
    </row>
    <row r="113" spans="2:25" x14ac:dyDescent="0.35">
      <c r="B113" s="36" t="s">
        <v>115</v>
      </c>
      <c r="C113" s="35">
        <v>51.863</v>
      </c>
      <c r="D113" s="35">
        <v>7.0430000000000001</v>
      </c>
      <c r="E113" s="35"/>
      <c r="F113" s="35"/>
      <c r="G113" s="35"/>
      <c r="H113" s="35">
        <v>0.127</v>
      </c>
      <c r="I113" s="35"/>
      <c r="J113" s="35">
        <v>0.214</v>
      </c>
      <c r="K113" s="35">
        <v>2.1999999999999999E-2</v>
      </c>
      <c r="L113" s="35">
        <v>1.1519999999999999</v>
      </c>
      <c r="M113" s="35">
        <v>5.8000000000000003E-2</v>
      </c>
      <c r="N113" s="35"/>
      <c r="O113" s="35">
        <v>0.157</v>
      </c>
      <c r="P113" s="35"/>
      <c r="Q113" s="35">
        <v>2.4E-2</v>
      </c>
      <c r="R113" s="35">
        <v>4.2880000000000003</v>
      </c>
      <c r="S113" s="35">
        <v>64.947999999999993</v>
      </c>
      <c r="T113" s="34"/>
      <c r="U113" s="35">
        <v>64.947999999999993</v>
      </c>
      <c r="V113" s="34">
        <f t="shared" si="15"/>
        <v>58.905999999999999</v>
      </c>
      <c r="W113" s="34">
        <f t="shared" si="16"/>
        <v>6.0419999999999945</v>
      </c>
      <c r="X113" s="33">
        <f t="shared" si="17"/>
        <v>9.3028268768861166E-2</v>
      </c>
      <c r="Y113" s="32">
        <f t="shared" si="18"/>
        <v>16.11918</v>
      </c>
    </row>
    <row r="114" spans="2:25" x14ac:dyDescent="0.35">
      <c r="B114" s="36" t="s">
        <v>114</v>
      </c>
      <c r="C114" s="35">
        <v>67.366</v>
      </c>
      <c r="D114" s="35">
        <v>9.7129999999999992</v>
      </c>
      <c r="E114" s="35"/>
      <c r="F114" s="35"/>
      <c r="G114" s="35"/>
      <c r="H114" s="35"/>
      <c r="I114" s="35"/>
      <c r="J114" s="35">
        <v>0.35599999999999998</v>
      </c>
      <c r="K114" s="35">
        <v>8.5000000000000006E-2</v>
      </c>
      <c r="L114" s="35">
        <v>0.95299999999999996</v>
      </c>
      <c r="M114" s="35">
        <v>0.01</v>
      </c>
      <c r="N114" s="35">
        <v>5.1999999999999998E-2</v>
      </c>
      <c r="O114" s="35">
        <v>0.73799999999999999</v>
      </c>
      <c r="P114" s="35">
        <v>5.3999999999999999E-2</v>
      </c>
      <c r="Q114" s="34"/>
      <c r="R114" s="35">
        <v>7.024</v>
      </c>
      <c r="S114" s="35">
        <v>86.350999999999999</v>
      </c>
      <c r="T114" s="34"/>
      <c r="U114" s="35">
        <v>86.350999999999999</v>
      </c>
      <c r="V114" s="34">
        <f t="shared" si="15"/>
        <v>77.078999999999994</v>
      </c>
      <c r="W114" s="34">
        <f t="shared" si="16"/>
        <v>9.2720000000000056</v>
      </c>
      <c r="X114" s="33">
        <f t="shared" si="17"/>
        <v>0.10737571076189049</v>
      </c>
      <c r="Y114" s="32">
        <f t="shared" si="18"/>
        <v>14.86314</v>
      </c>
    </row>
    <row r="115" spans="2:25" x14ac:dyDescent="0.35">
      <c r="B115" s="36" t="s">
        <v>113</v>
      </c>
      <c r="C115" s="35">
        <v>35.323</v>
      </c>
      <c r="D115" s="35">
        <v>11.987</v>
      </c>
      <c r="E115" s="35"/>
      <c r="F115" s="35"/>
      <c r="G115" s="35"/>
      <c r="H115" s="35"/>
      <c r="I115" s="35"/>
      <c r="J115" s="35">
        <v>0.151</v>
      </c>
      <c r="K115" s="35"/>
      <c r="L115" s="35">
        <v>1.1160000000000001</v>
      </c>
      <c r="M115" s="35">
        <v>0.38700000000000001</v>
      </c>
      <c r="N115" s="35"/>
      <c r="O115" s="35">
        <v>1.4999999999999999E-2</v>
      </c>
      <c r="P115" s="35"/>
      <c r="Q115" s="34"/>
      <c r="R115" s="35">
        <v>3.5379999999999998</v>
      </c>
      <c r="S115" s="35">
        <v>52.517000000000003</v>
      </c>
      <c r="T115" s="34"/>
      <c r="U115" s="35">
        <v>52.517000000000003</v>
      </c>
      <c r="V115" s="34">
        <f t="shared" si="15"/>
        <v>47.31</v>
      </c>
      <c r="W115" s="34">
        <f t="shared" si="16"/>
        <v>5.2070000000000007</v>
      </c>
      <c r="X115" s="33">
        <f t="shared" si="17"/>
        <v>9.9148847040006108E-2</v>
      </c>
      <c r="Y115" s="32">
        <f t="shared" si="18"/>
        <v>13.609193400000001</v>
      </c>
    </row>
    <row r="116" spans="2:25" x14ac:dyDescent="0.35">
      <c r="B116" s="36" t="s">
        <v>112</v>
      </c>
      <c r="C116" s="35">
        <v>8.1910000000000007</v>
      </c>
      <c r="D116" s="35">
        <v>1.105</v>
      </c>
      <c r="E116" s="35"/>
      <c r="F116" s="35"/>
      <c r="G116" s="35"/>
      <c r="H116" s="35"/>
      <c r="I116" s="35"/>
      <c r="J116" s="35"/>
      <c r="K116" s="35"/>
      <c r="L116" s="35">
        <v>0.13600000000000001</v>
      </c>
      <c r="M116" s="35">
        <v>1.9E-2</v>
      </c>
      <c r="N116" s="35"/>
      <c r="O116" s="35"/>
      <c r="P116" s="35"/>
      <c r="Q116" s="34"/>
      <c r="R116" s="35">
        <v>2.1219999999999999</v>
      </c>
      <c r="S116" s="35">
        <v>11.573</v>
      </c>
      <c r="T116" s="34"/>
      <c r="U116" s="35">
        <v>11.573</v>
      </c>
      <c r="V116" s="34">
        <f t="shared" si="15"/>
        <v>9.2960000000000012</v>
      </c>
      <c r="W116" s="34">
        <f t="shared" si="16"/>
        <v>2.2769999999999992</v>
      </c>
      <c r="X116" s="33">
        <f t="shared" si="17"/>
        <v>0.19675105849822858</v>
      </c>
      <c r="Y116" s="32">
        <f t="shared" si="18"/>
        <v>12.3531534</v>
      </c>
    </row>
    <row r="117" spans="2:25" x14ac:dyDescent="0.35">
      <c r="B117" s="36" t="s">
        <v>111</v>
      </c>
      <c r="C117" s="35">
        <v>1.8260000000000001</v>
      </c>
      <c r="D117" s="35"/>
      <c r="E117" s="35"/>
      <c r="F117" s="35"/>
      <c r="G117" s="35"/>
      <c r="H117" s="35">
        <v>0.46100000000000002</v>
      </c>
      <c r="I117" s="35"/>
      <c r="J117" s="35"/>
      <c r="K117" s="35"/>
      <c r="L117" s="35"/>
      <c r="M117" s="35"/>
      <c r="N117" s="35"/>
      <c r="O117" s="35"/>
      <c r="P117" s="35"/>
      <c r="Q117" s="34"/>
      <c r="R117" s="35">
        <v>1.4359999999999999</v>
      </c>
      <c r="S117" s="35">
        <v>3.7229999999999999</v>
      </c>
      <c r="T117" s="34"/>
      <c r="U117" s="35">
        <v>3.7229999999999999</v>
      </c>
      <c r="V117" s="34">
        <f t="shared" si="15"/>
        <v>1.8260000000000001</v>
      </c>
      <c r="W117" s="34">
        <f t="shared" si="16"/>
        <v>1.8969999999999998</v>
      </c>
      <c r="X117" s="33">
        <f t="shared" si="17"/>
        <v>0.50953532097770615</v>
      </c>
      <c r="Y117" s="32">
        <f t="shared" si="18"/>
        <v>11.0971134</v>
      </c>
    </row>
    <row r="118" spans="2:25" x14ac:dyDescent="0.35">
      <c r="B118" s="36" t="s">
        <v>110</v>
      </c>
      <c r="C118" s="35">
        <v>0.67300000000000004</v>
      </c>
      <c r="D118" s="35">
        <v>3.6999999999999998E-2</v>
      </c>
      <c r="E118" s="35"/>
      <c r="F118" s="35"/>
      <c r="G118" s="35"/>
      <c r="H118" s="35">
        <v>4.3860000000000001</v>
      </c>
      <c r="I118" s="35"/>
      <c r="J118" s="35"/>
      <c r="K118" s="35"/>
      <c r="L118" s="35"/>
      <c r="M118" s="35"/>
      <c r="N118" s="35"/>
      <c r="O118" s="35"/>
      <c r="P118" s="35"/>
      <c r="Q118" s="35">
        <v>1E-3</v>
      </c>
      <c r="R118" s="35">
        <v>0.155</v>
      </c>
      <c r="S118" s="35">
        <v>5.2519999999999998</v>
      </c>
      <c r="T118" s="34"/>
      <c r="U118" s="35">
        <v>5.2519999999999998</v>
      </c>
      <c r="V118" s="34">
        <f t="shared" si="15"/>
        <v>0.71000000000000008</v>
      </c>
      <c r="W118" s="34">
        <f t="shared" si="16"/>
        <v>4.5419999999999998</v>
      </c>
      <c r="X118" s="33">
        <f t="shared" si="17"/>
        <v>0.86481340441736476</v>
      </c>
      <c r="Y118" s="32">
        <f t="shared" si="18"/>
        <v>9.8410734000000009</v>
      </c>
    </row>
    <row r="119" spans="2:25" ht="15" thickBot="1" x14ac:dyDescent="0.4">
      <c r="B119" s="36" t="s">
        <v>109</v>
      </c>
      <c r="C119" s="35">
        <v>0.73399999999999999</v>
      </c>
      <c r="D119" s="35">
        <v>9.5000000000000001E-2</v>
      </c>
      <c r="E119" s="35"/>
      <c r="F119" s="35"/>
      <c r="G119" s="35"/>
      <c r="H119" s="35"/>
      <c r="I119" s="35"/>
      <c r="J119" s="35">
        <v>4.0000000000000001E-3</v>
      </c>
      <c r="K119" s="35">
        <v>1.4E-2</v>
      </c>
      <c r="L119" s="35">
        <v>1.4999999999999999E-2</v>
      </c>
      <c r="M119" s="35"/>
      <c r="N119" s="35"/>
      <c r="O119" s="35"/>
      <c r="P119" s="35"/>
      <c r="Q119" s="35">
        <v>1E-3</v>
      </c>
      <c r="R119" s="35">
        <v>0.63900000000000001</v>
      </c>
      <c r="S119" s="35">
        <v>1.502</v>
      </c>
      <c r="T119" s="34"/>
      <c r="U119" s="35">
        <v>1.502</v>
      </c>
      <c r="V119" s="34">
        <f t="shared" si="15"/>
        <v>0.82899999999999996</v>
      </c>
      <c r="W119" s="34">
        <f t="shared" si="16"/>
        <v>0.67300000000000004</v>
      </c>
      <c r="X119" s="33">
        <f t="shared" si="17"/>
        <v>0.44806924101198403</v>
      </c>
      <c r="Y119" s="32">
        <f t="shared" si="18"/>
        <v>8.3735999999999997</v>
      </c>
    </row>
    <row r="120" spans="2:25" ht="15" thickBot="1" x14ac:dyDescent="0.4">
      <c r="B120" s="24" t="s">
        <v>108</v>
      </c>
      <c r="C120" s="25">
        <v>492.07600000000002</v>
      </c>
      <c r="D120" s="25">
        <v>74.445999999999998</v>
      </c>
      <c r="E120" s="25">
        <v>0.115</v>
      </c>
      <c r="F120" s="25">
        <v>0</v>
      </c>
      <c r="G120" s="25">
        <v>0</v>
      </c>
      <c r="H120" s="25">
        <v>22.821000000000002</v>
      </c>
      <c r="I120" s="25">
        <v>0.23400000000000001</v>
      </c>
      <c r="J120" s="25">
        <v>8.5690000000000008</v>
      </c>
      <c r="K120" s="25">
        <v>0.999</v>
      </c>
      <c r="L120" s="25">
        <v>10.401999999999999</v>
      </c>
      <c r="M120" s="25">
        <v>0.60299999999999998</v>
      </c>
      <c r="N120" s="25">
        <v>0.20899999999999999</v>
      </c>
      <c r="O120" s="25">
        <v>1.3260000000000001</v>
      </c>
      <c r="P120" s="25">
        <v>0.10100000000000001</v>
      </c>
      <c r="Q120" s="28">
        <v>2.5999999999999999E-2</v>
      </c>
      <c r="R120" s="28">
        <v>44.593000000000004</v>
      </c>
      <c r="S120" s="28">
        <v>656.52</v>
      </c>
      <c r="T120" s="28">
        <v>0.19700000000000001</v>
      </c>
      <c r="U120" s="28">
        <v>656.71699999999998</v>
      </c>
      <c r="V120" s="28">
        <f t="shared" si="15"/>
        <v>566.52200000000005</v>
      </c>
      <c r="W120" s="28">
        <f t="shared" si="16"/>
        <v>90.194999999999936</v>
      </c>
      <c r="X120" s="27">
        <f t="shared" si="17"/>
        <v>0.13734226462844717</v>
      </c>
      <c r="Y120" s="26"/>
    </row>
    <row r="121" spans="2:25" ht="15" thickBot="1" x14ac:dyDescent="0.4">
      <c r="U121" s="31">
        <f>SUMPRODUCT($Y102:$Y119,U102:U119)/SUM(U102:U119)</f>
        <v>17.754601380360796</v>
      </c>
      <c r="V121" s="31">
        <f>SUMPRODUCT($Y102:$Y119,V102:V119)/SUM(V102:V119)</f>
        <v>17.758183142190415</v>
      </c>
      <c r="W121" s="31">
        <f>SUMPRODUCT($Y102:$Y119,W102:W119)/SUM(W102:W119)</f>
        <v>17.732104048188926</v>
      </c>
      <c r="X121" s="30"/>
      <c r="Y121" s="29"/>
    </row>
    <row r="122" spans="2:25" ht="15" thickBot="1" x14ac:dyDescent="0.4">
      <c r="B122" s="24" t="s">
        <v>107</v>
      </c>
      <c r="C122" s="25">
        <v>528.99699999999996</v>
      </c>
      <c r="D122" s="25">
        <v>74.457999999999998</v>
      </c>
      <c r="E122" s="25">
        <v>6.0510000000000002</v>
      </c>
      <c r="F122" s="25">
        <v>5.0640000000000001</v>
      </c>
      <c r="G122" s="25">
        <v>0.55900000000000005</v>
      </c>
      <c r="H122" s="25">
        <v>22.821000000000002</v>
      </c>
      <c r="I122" s="25">
        <v>0.23400000000000001</v>
      </c>
      <c r="J122" s="25">
        <v>8.5690000000000008</v>
      </c>
      <c r="K122" s="25">
        <v>1.764</v>
      </c>
      <c r="L122" s="25">
        <v>10.401999999999999</v>
      </c>
      <c r="M122" s="25">
        <v>0.60299999999999998</v>
      </c>
      <c r="N122" s="25">
        <v>0.20899999999999999</v>
      </c>
      <c r="O122" s="25">
        <v>1.3260000000000001</v>
      </c>
      <c r="P122" s="28">
        <v>0.10100000000000001</v>
      </c>
      <c r="Q122" s="28">
        <v>2.5999999999999999E-2</v>
      </c>
      <c r="R122" s="28">
        <v>45.991999999999997</v>
      </c>
      <c r="S122" s="28">
        <v>707.17600000000004</v>
      </c>
      <c r="T122" s="28">
        <v>0.21099999999999999</v>
      </c>
      <c r="U122" s="28">
        <v>707.38</v>
      </c>
      <c r="V122" s="28">
        <f>C122+D122</f>
        <v>603.45499999999993</v>
      </c>
      <c r="W122" s="28">
        <f>U122-V122</f>
        <v>103.92500000000007</v>
      </c>
      <c r="X122" s="27">
        <f>W122/U122</f>
        <v>0.14691537787327896</v>
      </c>
      <c r="Y122" s="26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7 3 3 3 f e - 9 d a 6 - 4 0 b 2 - 8 6 e 3 - 3 0 4 e 9 9 8 6 6 d 6 4 "   x m l n s = " h t t p : / / s c h e m a s . m i c r o s o f t . c o m / D a t a M a s h u p " > A A A A A B U D A A B Q S w M E F A A C A A g A H J d r V d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B y X a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l 2 t V K I p H u A 4 A A A A R A A A A E w A c A E Z v c m 1 1 b G F z L 1 N l Y 3 R p b 2 4 x L m 0 g o h g A K K A U A A A A A A A A A A A A A A A A A A A A A A A A A A A A K 0 5 N L s n M z 1 M I h t C G 1 g B Q S w E C L Q A U A A I A C A A c l 2 t V 3 l s / y K U A A A D 1 A A A A E g A A A A A A A A A A A A A A A A A A A A A A Q 2 9 u Z m l n L 1 B h Y 2 t h Z 2 U u e G 1 s U E s B A i 0 A F A A C A A g A H J d r V Q / K 6 a u k A A A A 6 Q A A A B M A A A A A A A A A A A A A A A A A 8 Q A A A F t D b 2 5 0 Z W 5 0 X 1 R 5 c G V z X S 5 4 b W x Q S w E C L Q A U A A I A C A A c l 2 t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w J b 3 g o i + Q 0 W x d B y H u K p b 1 g A A A A A C A A A A A A A D Z g A A w A A A A B A A A A B 3 z b c + G k N s m g 1 o J W N p c a e W A A A A A A S A A A C g A A A A E A A A A J 1 k N S m X 6 X M 4 5 s 7 6 F s 0 1 s / V Q A A A A p h G U v h S x c J W y b 7 i r l u 6 V M 2 p G u P G T P y r F f w y X Q Z g D i U e e K h X H f 7 t R R t 8 B k E 1 y V K a U 6 R K f k 5 q 8 N l X o g C L n + r j P + t R n z Q T d t J / O M S N z w r y S a 5 g U A A A A p w n s O A P P e n E A N L f R u Z U W w t v q S l w = < / D a t a M a s h u p > 
</file>

<file path=customXml/itemProps1.xml><?xml version="1.0" encoding="utf-8"?>
<ds:datastoreItem xmlns:ds="http://schemas.openxmlformats.org/officeDocument/2006/customXml" ds:itemID="{DC6D6326-0792-4F57-8CB1-8736D90CA2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FileInfo</vt:lpstr>
      <vt:lpstr>ModelPeriod</vt:lpstr>
      <vt:lpstr>Seasons</vt:lpstr>
      <vt:lpstr>DayTypes</vt:lpstr>
      <vt:lpstr>DaySlices</vt:lpstr>
      <vt:lpstr>ModelGeography</vt:lpstr>
      <vt:lpstr>SubGeography1</vt:lpstr>
      <vt:lpstr>SubGeography2</vt:lpstr>
      <vt:lpstr>CoalGCV</vt:lpstr>
      <vt:lpstr>EnergyContent-Input</vt:lpstr>
      <vt:lpstr>PhysicalPrimaryCarriers</vt:lpstr>
      <vt:lpstr>NonPhysicalPrimaryCarriers</vt:lpstr>
      <vt:lpstr>PhysicalDerivedCarriers</vt:lpstr>
      <vt:lpstr>NonPhysicalDerivedCarriers</vt:lpstr>
      <vt:lpstr>UnmetDemandValue</vt:lpstr>
      <vt:lpstr>CurrencyUnit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Prayas (Energy Group)</dc:creator>
  <cp:lastModifiedBy>Ashok Sreenivas</cp:lastModifiedBy>
  <dcterms:created xsi:type="dcterms:W3CDTF">2021-01-04T10:51:49Z</dcterms:created>
  <dcterms:modified xsi:type="dcterms:W3CDTF">2024-03-27T10:10:24Z</dcterms:modified>
</cp:coreProperties>
</file>