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tables/table14.xml" ContentType="application/vnd.openxmlformats-officedocument.spreadsheetml.table+xml"/>
  <Override PartName="/xl/queryTables/queryTable5.xml" ContentType="application/vnd.openxmlformats-officedocument.spreadsheetml.queryTable+xml"/>
  <Override PartName="/xl/tables/table15.xml" ContentType="application/vnd.openxmlformats-officedocument.spreadsheetml.table+xml"/>
  <Override PartName="/xl/queryTables/queryTable6.xml" ContentType="application/vnd.openxmlformats-officedocument.spreadsheetml.queryTable+xml"/>
  <Override PartName="/xl/tables/table16.xml" ContentType="application/vnd.openxmlformats-officedocument.spreadsheetml.table+xml"/>
  <Override PartName="/xl/queryTables/queryTable7.xml" ContentType="application/vnd.openxmlformats-officedocument.spreadsheetml.queryTable+xml"/>
  <Override PartName="/xl/tables/table17.xml" ContentType="application/vnd.openxmlformats-officedocument.spreadsheetml.table+xml"/>
  <Override PartName="/xl/queryTables/queryTable8.xml" ContentType="application/vnd.openxmlformats-officedocument.spreadsheetml.queryTable+xml"/>
  <Override PartName="/xl/tables/table18.xml" ContentType="application/vnd.openxmlformats-officedocument.spreadsheetml.table+xml"/>
  <Override PartName="/xl/queryTables/queryTable9.xml" ContentType="application/vnd.openxmlformats-officedocument.spreadsheetml.queryTable+xml"/>
  <Override PartName="/xl/tables/table19.xml" ContentType="application/vnd.openxmlformats-officedocument.spreadsheetml.table+xml"/>
  <Override PartName="/xl/queryTables/queryTable10.xml" ContentType="application/vnd.openxmlformats-officedocument.spreadsheetml.queryTable+xml"/>
  <Override PartName="/xl/tables/table20.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19515" windowHeight="8205" tabRatio="952"/>
  </bookViews>
  <sheets>
    <sheet name="FileInfo" sheetId="59" r:id="rId1"/>
    <sheet name="Sets" sheetId="38" r:id="rId2"/>
    <sheet name="GDP Data and Info" sheetId="1" r:id="rId3"/>
    <sheet name="Oil gas data" sheetId="2" r:id="rId4"/>
    <sheet name="gas-consumption-FY20" sheetId="37" r:id="rId5"/>
    <sheet name="NaturalGasSales" sheetId="25" r:id="rId6"/>
    <sheet name="Statewise_Coal_Consumption" sheetId="40" r:id="rId7"/>
    <sheet name="CoalGCV" sheetId="51" r:id="rId8"/>
    <sheet name="Coal" sheetId="3" r:id="rId9"/>
    <sheet name="Biomass" sheetId="5" r:id="rId10"/>
    <sheet name="Elasticities" sheetId="33" r:id="rId11"/>
    <sheet name="2019-20 Fuel Demand" sheetId="7" r:id="rId12"/>
    <sheet name="AgriExtraneousDemand" sheetId="52" r:id="rId13"/>
    <sheet name="D_AGRI_ExtraneousDemand_Ref" sheetId="54" r:id="rId14"/>
    <sheet name="D_AGRI_ExtraneousDemand_PRS" sheetId="55" r:id="rId15"/>
    <sheet name="D_AGRI_ExtraneousDemand_ORS" sheetId="56" r:id="rId16"/>
    <sheet name="BaseYearDemandAll" sheetId="21" r:id="rId17"/>
    <sheet name="D_IND_BaseYearDemand" sheetId="44" r:id="rId18"/>
    <sheet name="D_TRANS_BaseYearDemand" sheetId="45" r:id="rId19"/>
    <sheet name="D_OTHER_BaseYearDemand" sheetId="46" r:id="rId20"/>
    <sheet name="DemandElasticityAll" sheetId="32" r:id="rId21"/>
    <sheet name="D_IND_Elasticity" sheetId="48" r:id="rId22"/>
    <sheet name="D_TRANS_Elasticity" sheetId="49" r:id="rId23"/>
    <sheet name="D_OTHER_Elasticity" sheetId="50" r:id="rId24"/>
  </sheets>
  <definedNames>
    <definedName name="_xlnm._FilterDatabase" localSheetId="4" hidden="1">'gas-consumption-FY20'!$A$3:$E$17</definedName>
    <definedName name="_xlnm._FilterDatabase" localSheetId="6" hidden="1">Statewise_Coal_Consumption!$A$1:$H$2735</definedName>
    <definedName name="BaseYear">Sets!$E$2</definedName>
    <definedName name="Biomass_CV">Sets!$H$4</definedName>
    <definedName name="ExternalData_1" localSheetId="16" hidden="1">BaseYearDemandAll!$A$1:$H$27</definedName>
    <definedName name="ExternalData_1" localSheetId="15" hidden="1">D_AGRI_ExtraneousDemand_ORS!$A$1:$K$34</definedName>
    <definedName name="ExternalData_1" localSheetId="14" hidden="1">D_AGRI_ExtraneousDemand_PRS!$A$1:$K$34</definedName>
    <definedName name="ExternalData_1" localSheetId="13" hidden="1">D_AGRI_ExtraneousDemand_Ref!$A$1:$K$34</definedName>
    <definedName name="ExternalData_1" localSheetId="17" hidden="1">D_IND_BaseYearDemand!$A$1:$G$16</definedName>
    <definedName name="ExternalData_1" localSheetId="21" hidden="1">D_IND_Elasticity!$A$1:$G$166</definedName>
    <definedName name="ExternalData_1" localSheetId="19" hidden="1">D_OTHER_BaseYearDemand!$A$1:$G$6</definedName>
    <definedName name="ExternalData_1" localSheetId="23" hidden="1">D_OTHER_Elasticity!$A$1:$G$56</definedName>
    <definedName name="ExternalData_1" localSheetId="18" hidden="1">D_TRANS_BaseYearDemand!$A$1:$G$7</definedName>
    <definedName name="ExternalData_1" localSheetId="22" hidden="1">D_TRANS_Elasticity!$A$1:$G$67</definedName>
    <definedName name="ExternalData_1" localSheetId="20" hidden="1">DemandElasticityAll!$A$1:$H$287</definedName>
    <definedName name="KCal_to_MJ">Sets!$H$2</definedName>
    <definedName name="toe_to_MJ">Sets!$H$3</definedName>
  </definedNames>
  <calcPr calcId="162913" iterate="1"/>
  <pivotCaches>
    <pivotCache cacheId="0"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52" l="1"/>
  <c r="F28" i="52"/>
  <c r="D3" i="52"/>
  <c r="D28" i="52" l="1"/>
  <c r="G28" i="52" s="1"/>
  <c r="H28" i="52" s="1"/>
  <c r="I28" i="52" s="1"/>
  <c r="J28" i="52" s="1"/>
  <c r="K28" i="52" s="1"/>
  <c r="L28" i="52" s="1"/>
  <c r="M28" i="52" s="1"/>
  <c r="N28" i="52" s="1"/>
  <c r="O28" i="52" s="1"/>
  <c r="P28" i="52" s="1"/>
  <c r="D29" i="52"/>
  <c r="D30" i="52"/>
  <c r="F30" i="52" s="1"/>
  <c r="G30" i="52" s="1"/>
  <c r="H30" i="52" s="1"/>
  <c r="I30" i="52" s="1"/>
  <c r="J30" i="52" s="1"/>
  <c r="K30" i="52" s="1"/>
  <c r="L30" i="52" s="1"/>
  <c r="M30" i="52" s="1"/>
  <c r="N30" i="52" s="1"/>
  <c r="O30" i="52" s="1"/>
  <c r="P30" i="52" s="1"/>
  <c r="D31" i="52"/>
  <c r="F31" i="52" s="1"/>
  <c r="G31" i="52" s="1"/>
  <c r="H31" i="52" s="1"/>
  <c r="I31" i="52" s="1"/>
  <c r="J31" i="52" s="1"/>
  <c r="K31" i="52" s="1"/>
  <c r="L31" i="52" s="1"/>
  <c r="M31" i="52" s="1"/>
  <c r="N31" i="52" s="1"/>
  <c r="O31" i="52" s="1"/>
  <c r="P31" i="52" s="1"/>
  <c r="D32" i="52"/>
  <c r="F32" i="52" s="1"/>
  <c r="G32" i="52" s="1"/>
  <c r="H32" i="52" s="1"/>
  <c r="I32" i="52" s="1"/>
  <c r="J32" i="52" s="1"/>
  <c r="K32" i="52" s="1"/>
  <c r="L32" i="52" s="1"/>
  <c r="M32" i="52" s="1"/>
  <c r="N32" i="52" s="1"/>
  <c r="O32" i="52" s="1"/>
  <c r="P32" i="52" s="1"/>
  <c r="D33" i="52"/>
  <c r="F33" i="52" s="1"/>
  <c r="G33" i="52" s="1"/>
  <c r="H33" i="52" s="1"/>
  <c r="I33" i="52" s="1"/>
  <c r="J33" i="52" s="1"/>
  <c r="K33" i="52" s="1"/>
  <c r="L33" i="52" s="1"/>
  <c r="M33" i="52" s="1"/>
  <c r="N33" i="52" s="1"/>
  <c r="O33" i="52" s="1"/>
  <c r="P33" i="52" s="1"/>
  <c r="D34" i="52"/>
  <c r="F34" i="52" s="1"/>
  <c r="G34" i="52" s="1"/>
  <c r="H34" i="52" s="1"/>
  <c r="I34" i="52" s="1"/>
  <c r="J34" i="52" s="1"/>
  <c r="K34" i="52" s="1"/>
  <c r="L34" i="52" s="1"/>
  <c r="M34" i="52" s="1"/>
  <c r="N34" i="52" s="1"/>
  <c r="O34" i="52" s="1"/>
  <c r="P34" i="52" s="1"/>
  <c r="D35" i="52"/>
  <c r="F35" i="52" s="1"/>
  <c r="G35" i="52" s="1"/>
  <c r="H35" i="52" s="1"/>
  <c r="I35" i="52" s="1"/>
  <c r="J35" i="52" s="1"/>
  <c r="K35" i="52" s="1"/>
  <c r="L35" i="52" s="1"/>
  <c r="M35" i="52" s="1"/>
  <c r="N35" i="52" s="1"/>
  <c r="O35" i="52" s="1"/>
  <c r="P35" i="52" s="1"/>
  <c r="D36" i="52"/>
  <c r="F36" i="52" s="1"/>
  <c r="G36" i="52" s="1"/>
  <c r="H36" i="52" s="1"/>
  <c r="I36" i="52" s="1"/>
  <c r="J36" i="52" s="1"/>
  <c r="K36" i="52" s="1"/>
  <c r="L36" i="52" s="1"/>
  <c r="M36" i="52" s="1"/>
  <c r="N36" i="52" s="1"/>
  <c r="O36" i="52" s="1"/>
  <c r="P36" i="52" s="1"/>
  <c r="C16" i="52"/>
  <c r="D16" i="52"/>
  <c r="C17" i="52"/>
  <c r="D17" i="52"/>
  <c r="C18" i="52"/>
  <c r="D18" i="52"/>
  <c r="C19" i="52"/>
  <c r="D19" i="52"/>
  <c r="C20" i="52"/>
  <c r="D20" i="52"/>
  <c r="C21" i="52"/>
  <c r="C22" i="52"/>
  <c r="D22" i="52"/>
  <c r="C23" i="52"/>
  <c r="D23" i="52"/>
  <c r="C24" i="52"/>
  <c r="D16" i="5"/>
  <c r="E16" i="5"/>
  <c r="F16" i="5"/>
  <c r="G16" i="5"/>
  <c r="H16" i="5"/>
  <c r="I16" i="5"/>
  <c r="J16" i="5"/>
  <c r="D17" i="5"/>
  <c r="E17" i="5"/>
  <c r="F17" i="5"/>
  <c r="G17" i="5"/>
  <c r="H17" i="5"/>
  <c r="I17" i="5"/>
  <c r="J17" i="5"/>
  <c r="C17" i="5"/>
  <c r="C16" i="5"/>
  <c r="E3" i="5"/>
  <c r="E17" i="52" l="1"/>
  <c r="F17" i="52" s="1"/>
  <c r="G17" i="52" s="1"/>
  <c r="H17" i="52" s="1"/>
  <c r="I17" i="52" s="1"/>
  <c r="J17" i="52" s="1"/>
  <c r="K17" i="52" s="1"/>
  <c r="L17" i="52" s="1"/>
  <c r="M17" i="52" s="1"/>
  <c r="N17" i="52" s="1"/>
  <c r="O17" i="52" s="1"/>
  <c r="G29" i="52"/>
  <c r="H29" i="52" s="1"/>
  <c r="I29" i="52" s="1"/>
  <c r="J29" i="52" s="1"/>
  <c r="K29" i="52" s="1"/>
  <c r="L29" i="52" s="1"/>
  <c r="M29" i="52" s="1"/>
  <c r="N29" i="52" s="1"/>
  <c r="O29" i="52" s="1"/>
  <c r="P29" i="52" s="1"/>
  <c r="E20" i="52"/>
  <c r="F20" i="52" s="1"/>
  <c r="G20" i="52" s="1"/>
  <c r="H20" i="52" s="1"/>
  <c r="I20" i="52" s="1"/>
  <c r="J20" i="52" s="1"/>
  <c r="K20" i="52" s="1"/>
  <c r="L20" i="52" s="1"/>
  <c r="M20" i="52" s="1"/>
  <c r="N20" i="52" s="1"/>
  <c r="O20" i="52" s="1"/>
  <c r="E18" i="52"/>
  <c r="F18" i="52" s="1"/>
  <c r="G18" i="52" s="1"/>
  <c r="H18" i="52" s="1"/>
  <c r="I18" i="52" s="1"/>
  <c r="J18" i="52" s="1"/>
  <c r="K18" i="52" s="1"/>
  <c r="L18" i="52" s="1"/>
  <c r="M18" i="52" s="1"/>
  <c r="N18" i="52" s="1"/>
  <c r="O18" i="52" s="1"/>
  <c r="E23" i="52"/>
  <c r="F23" i="52" s="1"/>
  <c r="G23" i="52" s="1"/>
  <c r="H23" i="52" s="1"/>
  <c r="I23" i="52" s="1"/>
  <c r="J23" i="52" s="1"/>
  <c r="K23" i="52" s="1"/>
  <c r="L23" i="52" s="1"/>
  <c r="M23" i="52" s="1"/>
  <c r="N23" i="52" s="1"/>
  <c r="O23" i="52" s="1"/>
  <c r="E22" i="52"/>
  <c r="F22" i="52" s="1"/>
  <c r="G22" i="52" s="1"/>
  <c r="H22" i="52" s="1"/>
  <c r="I22" i="52" s="1"/>
  <c r="J22" i="52" s="1"/>
  <c r="K22" i="52" s="1"/>
  <c r="L22" i="52" s="1"/>
  <c r="M22" i="52" s="1"/>
  <c r="N22" i="52" s="1"/>
  <c r="O22" i="52" s="1"/>
  <c r="E16" i="52"/>
  <c r="F16" i="52" s="1"/>
  <c r="G16" i="52" s="1"/>
  <c r="H16" i="52" s="1"/>
  <c r="I16" i="52" s="1"/>
  <c r="J16" i="52" s="1"/>
  <c r="K16" i="52" s="1"/>
  <c r="L16" i="52" s="1"/>
  <c r="M16" i="52" s="1"/>
  <c r="N16" i="52" s="1"/>
  <c r="O16" i="52" s="1"/>
  <c r="E19" i="52"/>
  <c r="F19" i="52" s="1"/>
  <c r="G19" i="52" s="1"/>
  <c r="H19" i="52" s="1"/>
  <c r="I19" i="52" s="1"/>
  <c r="J19" i="52" s="1"/>
  <c r="K19" i="52" s="1"/>
  <c r="L19" i="52" s="1"/>
  <c r="M19" i="52" s="1"/>
  <c r="N19" i="52" s="1"/>
  <c r="O19" i="52" s="1"/>
  <c r="D21" i="52"/>
  <c r="E21" i="52" s="1"/>
  <c r="F21" i="52" s="1"/>
  <c r="G21" i="52" s="1"/>
  <c r="H21" i="52" s="1"/>
  <c r="I21" i="52" s="1"/>
  <c r="J21" i="52" s="1"/>
  <c r="K21" i="52" s="1"/>
  <c r="L21" i="52" s="1"/>
  <c r="M21" i="52" s="1"/>
  <c r="N21" i="52" s="1"/>
  <c r="O21" i="52" s="1"/>
  <c r="D24" i="52"/>
  <c r="E24" i="52" s="1"/>
  <c r="F24" i="52" s="1"/>
  <c r="G24" i="52" s="1"/>
  <c r="H24" i="52" s="1"/>
  <c r="I24" i="52" s="1"/>
  <c r="J24" i="52" s="1"/>
  <c r="K24" i="52" s="1"/>
  <c r="L24" i="52" s="1"/>
  <c r="M24" i="52" s="1"/>
  <c r="N24" i="52" s="1"/>
  <c r="O24" i="52" s="1"/>
  <c r="O4" i="51" l="1"/>
  <c r="O5" i="51"/>
  <c r="L50" i="3" l="1"/>
  <c r="M50" i="3" s="1"/>
  <c r="I29" i="25" l="1"/>
  <c r="L43" i="3"/>
  <c r="L42" i="3"/>
  <c r="L8" i="2" l="1"/>
  <c r="C114" i="2"/>
  <c r="C123" i="2" s="1"/>
  <c r="J106" i="2"/>
  <c r="J19" i="2"/>
  <c r="J111" i="2"/>
  <c r="D6" i="7"/>
  <c r="D12" i="7" s="1"/>
  <c r="K8" i="2"/>
  <c r="J9" i="2"/>
  <c r="K9" i="2" s="1"/>
  <c r="L9" i="2" s="1"/>
  <c r="K10" i="2"/>
  <c r="L10" i="2" s="1"/>
  <c r="K11" i="2"/>
  <c r="L11" i="2" s="1"/>
  <c r="H12" i="2"/>
  <c r="I12" i="2"/>
  <c r="K12" i="2"/>
  <c r="L12" i="2" s="1"/>
  <c r="C13" i="2"/>
  <c r="D13" i="2"/>
  <c r="E13" i="2"/>
  <c r="F13" i="2"/>
  <c r="G13" i="2"/>
  <c r="H13" i="2"/>
  <c r="I13" i="2"/>
  <c r="J13" i="2"/>
  <c r="H19" i="2"/>
  <c r="H24" i="2" s="1"/>
  <c r="I19" i="2"/>
  <c r="N19" i="2"/>
  <c r="N21" i="2"/>
  <c r="C24" i="2"/>
  <c r="D24" i="2"/>
  <c r="E24" i="2"/>
  <c r="F24" i="2"/>
  <c r="G24" i="2"/>
  <c r="I24" i="2"/>
  <c r="C29" i="2"/>
  <c r="D29" i="2"/>
  <c r="E29" i="2"/>
  <c r="F29" i="2"/>
  <c r="G29" i="2"/>
  <c r="H29" i="2"/>
  <c r="I29" i="2"/>
  <c r="J29" i="2"/>
  <c r="L29" i="2"/>
  <c r="C30" i="2"/>
  <c r="D30" i="2"/>
  <c r="E30" i="2"/>
  <c r="F30" i="2"/>
  <c r="G30" i="2"/>
  <c r="I30" i="2"/>
  <c r="C31" i="2"/>
  <c r="D31" i="2"/>
  <c r="E31" i="2"/>
  <c r="F31" i="2"/>
  <c r="G31" i="2"/>
  <c r="H31" i="2"/>
  <c r="I31" i="2"/>
  <c r="J31" i="2"/>
  <c r="K31" i="2" s="1"/>
  <c r="L31" i="2" s="1"/>
  <c r="C32" i="2"/>
  <c r="D32" i="2"/>
  <c r="E32" i="2"/>
  <c r="F32" i="2"/>
  <c r="G32" i="2"/>
  <c r="H32" i="2"/>
  <c r="I32" i="2"/>
  <c r="J32" i="2"/>
  <c r="K32" i="2" s="1"/>
  <c r="L32" i="2" s="1"/>
  <c r="C33" i="2"/>
  <c r="D33" i="2"/>
  <c r="E33" i="2"/>
  <c r="F33" i="2"/>
  <c r="G33" i="2"/>
  <c r="H33" i="2"/>
  <c r="I33" i="2"/>
  <c r="J33" i="2"/>
  <c r="K39" i="2"/>
  <c r="L39" i="2" s="1"/>
  <c r="K40" i="2"/>
  <c r="L40" i="2"/>
  <c r="K48" i="2"/>
  <c r="C52" i="2"/>
  <c r="D52" i="2"/>
  <c r="E52" i="2"/>
  <c r="F52" i="2"/>
  <c r="G52" i="2"/>
  <c r="H52" i="2"/>
  <c r="I52" i="2"/>
  <c r="J52" i="2"/>
  <c r="K52" i="2" s="1"/>
  <c r="K55" i="2"/>
  <c r="K56" i="2"/>
  <c r="K59" i="2"/>
  <c r="C60" i="2"/>
  <c r="D60" i="2"/>
  <c r="E60" i="2"/>
  <c r="F60" i="2"/>
  <c r="F101" i="2" s="1"/>
  <c r="G60" i="2"/>
  <c r="H60" i="2"/>
  <c r="I60" i="2"/>
  <c r="J60" i="2"/>
  <c r="K60" i="2" s="1"/>
  <c r="H64" i="2"/>
  <c r="I64" i="2"/>
  <c r="J64" i="2"/>
  <c r="K64" i="2"/>
  <c r="K65" i="2"/>
  <c r="K66" i="2"/>
  <c r="H67" i="2"/>
  <c r="I67" i="2"/>
  <c r="J67" i="2"/>
  <c r="K67" i="2"/>
  <c r="C68" i="2"/>
  <c r="D68" i="2"/>
  <c r="E68" i="2"/>
  <c r="F68" i="2"/>
  <c r="G68" i="2"/>
  <c r="H68" i="2"/>
  <c r="J68" i="2"/>
  <c r="H72" i="2"/>
  <c r="H76" i="2" s="1"/>
  <c r="I72" i="2"/>
  <c r="J72" i="2"/>
  <c r="K73" i="2"/>
  <c r="K74" i="2"/>
  <c r="H75" i="2"/>
  <c r="H100" i="2" s="1"/>
  <c r="I75" i="2"/>
  <c r="J75" i="2"/>
  <c r="J100" i="2" s="1"/>
  <c r="C76" i="2"/>
  <c r="D76" i="2"/>
  <c r="D101" i="2" s="1"/>
  <c r="E76" i="2"/>
  <c r="F76" i="2"/>
  <c r="G76" i="2"/>
  <c r="I76" i="2"/>
  <c r="I80" i="2"/>
  <c r="J80" i="2"/>
  <c r="K80" i="2" s="1"/>
  <c r="I83" i="2"/>
  <c r="I84" i="2" s="1"/>
  <c r="J83" i="2"/>
  <c r="K83" i="2"/>
  <c r="C84" i="2"/>
  <c r="D84" i="2"/>
  <c r="E84" i="2"/>
  <c r="F84" i="2"/>
  <c r="G84" i="2"/>
  <c r="H84" i="2"/>
  <c r="J84" i="2"/>
  <c r="K84" i="2" s="1"/>
  <c r="C89" i="2"/>
  <c r="D89" i="2"/>
  <c r="E89" i="2"/>
  <c r="F89" i="2"/>
  <c r="G89" i="2"/>
  <c r="H89" i="2"/>
  <c r="I89" i="2"/>
  <c r="J89" i="2"/>
  <c r="K89" i="2" s="1"/>
  <c r="K93" i="2"/>
  <c r="C96" i="2"/>
  <c r="D96" i="2"/>
  <c r="E96" i="2"/>
  <c r="F96" i="2"/>
  <c r="G96" i="2"/>
  <c r="H96" i="2"/>
  <c r="I96" i="2"/>
  <c r="J96" i="2"/>
  <c r="K96" i="2"/>
  <c r="L96" i="2" s="1"/>
  <c r="C97" i="2"/>
  <c r="D97" i="2"/>
  <c r="E97" i="2"/>
  <c r="F97" i="2"/>
  <c r="G97" i="2"/>
  <c r="H97" i="2"/>
  <c r="C98" i="2"/>
  <c r="D98" i="2"/>
  <c r="E98" i="2"/>
  <c r="F98" i="2"/>
  <c r="G98" i="2"/>
  <c r="H98" i="2"/>
  <c r="I98" i="2"/>
  <c r="J98" i="2"/>
  <c r="K98" i="2" s="1"/>
  <c r="L98" i="2" s="1"/>
  <c r="C99" i="2"/>
  <c r="D99" i="2"/>
  <c r="E99" i="2"/>
  <c r="F99" i="2"/>
  <c r="G99" i="2"/>
  <c r="H99" i="2"/>
  <c r="I99" i="2"/>
  <c r="J99" i="2"/>
  <c r="C100" i="2"/>
  <c r="D100" i="2"/>
  <c r="E100" i="2"/>
  <c r="F100" i="2"/>
  <c r="G100" i="2"/>
  <c r="I100" i="2"/>
  <c r="H101" i="2"/>
  <c r="G106" i="2"/>
  <c r="C107" i="2"/>
  <c r="D107" i="2"/>
  <c r="E107" i="2"/>
  <c r="F107" i="2"/>
  <c r="G107" i="2"/>
  <c r="H107" i="2"/>
  <c r="I107" i="2"/>
  <c r="J107" i="2"/>
  <c r="T107" i="2"/>
  <c r="C106" i="2" s="1"/>
  <c r="U107" i="2"/>
  <c r="D106" i="2" s="1"/>
  <c r="V107" i="2"/>
  <c r="E106" i="2" s="1"/>
  <c r="W107" i="2"/>
  <c r="F106" i="2" s="1"/>
  <c r="X107" i="2"/>
  <c r="G108" i="2" s="1"/>
  <c r="Y107" i="2"/>
  <c r="H106" i="2" s="1"/>
  <c r="H123" i="2" s="1"/>
  <c r="Z107" i="2"/>
  <c r="I108" i="2" s="1"/>
  <c r="AA107" i="2"/>
  <c r="C108" i="2"/>
  <c r="D108" i="2"/>
  <c r="E108" i="2"/>
  <c r="F108" i="2"/>
  <c r="J108" i="2"/>
  <c r="J110" i="2"/>
  <c r="D113" i="2"/>
  <c r="E113" i="2"/>
  <c r="F113" i="2"/>
  <c r="H113" i="2"/>
  <c r="I113" i="2"/>
  <c r="J113" i="2"/>
  <c r="F123" i="2"/>
  <c r="F124" i="2" s="1"/>
  <c r="J123" i="2"/>
  <c r="D125" i="2"/>
  <c r="F125" i="2"/>
  <c r="J125" i="2"/>
  <c r="L126" i="2"/>
  <c r="I106" i="2" l="1"/>
  <c r="E101" i="2"/>
  <c r="H108" i="2"/>
  <c r="H125" i="2" s="1"/>
  <c r="K99" i="2"/>
  <c r="L99" i="2" s="1"/>
  <c r="K100" i="2"/>
  <c r="L100" i="2" s="1"/>
  <c r="K68" i="2"/>
  <c r="K33" i="2"/>
  <c r="L33" i="2" s="1"/>
  <c r="K123" i="2"/>
  <c r="J124" i="2"/>
  <c r="I111" i="2"/>
  <c r="G125" i="2"/>
  <c r="C111" i="2"/>
  <c r="K72" i="2"/>
  <c r="J97" i="2"/>
  <c r="K97" i="2" s="1"/>
  <c r="L97" i="2" s="1"/>
  <c r="J76" i="2"/>
  <c r="K76" i="2" s="1"/>
  <c r="G101" i="2"/>
  <c r="C101" i="2"/>
  <c r="D34" i="2"/>
  <c r="K13" i="2"/>
  <c r="L13" i="2" s="1"/>
  <c r="D111" i="2"/>
  <c r="C125" i="2"/>
  <c r="K125" i="2" s="1"/>
  <c r="L125" i="2" s="1"/>
  <c r="G111" i="2"/>
  <c r="F111" i="2"/>
  <c r="F127" i="2"/>
  <c r="F128" i="2" s="1"/>
  <c r="G34" i="2"/>
  <c r="I34" i="2"/>
  <c r="E34" i="2"/>
  <c r="J24" i="2"/>
  <c r="J30" i="2"/>
  <c r="H111" i="2"/>
  <c r="H127" i="2"/>
  <c r="D123" i="2"/>
  <c r="D127" i="2" s="1"/>
  <c r="H124" i="2"/>
  <c r="J127" i="2"/>
  <c r="G123" i="2"/>
  <c r="G124" i="2" s="1"/>
  <c r="E123" i="2"/>
  <c r="E124" i="2" s="1"/>
  <c r="I123" i="2"/>
  <c r="I127" i="2" s="1"/>
  <c r="G113" i="2"/>
  <c r="C113" i="2"/>
  <c r="C127" i="2" s="1"/>
  <c r="E111" i="2"/>
  <c r="I125" i="2"/>
  <c r="E125" i="2"/>
  <c r="I97" i="2"/>
  <c r="I68" i="2"/>
  <c r="I101" i="2"/>
  <c r="C34" i="2"/>
  <c r="F34" i="2"/>
  <c r="K75" i="2"/>
  <c r="H30" i="2"/>
  <c r="H2691" i="40"/>
  <c r="D124" i="2" l="1"/>
  <c r="J101" i="2"/>
  <c r="K127" i="2"/>
  <c r="I124" i="2"/>
  <c r="I128" i="2" s="1"/>
  <c r="I129" i="2" s="1"/>
  <c r="H128" i="2"/>
  <c r="J34" i="2"/>
  <c r="K34" i="2" s="1"/>
  <c r="L34" i="2" s="1"/>
  <c r="K30" i="2"/>
  <c r="L30" i="2" s="1"/>
  <c r="L127" i="2"/>
  <c r="C124" i="2"/>
  <c r="K124" i="2" s="1"/>
  <c r="L124" i="2" s="1"/>
  <c r="H34" i="2"/>
  <c r="E127" i="2"/>
  <c r="E128" i="2" s="1"/>
  <c r="E129" i="2" s="1"/>
  <c r="J128" i="2"/>
  <c r="F129" i="2"/>
  <c r="D128" i="2"/>
  <c r="D129" i="2" s="1"/>
  <c r="K101" i="2"/>
  <c r="L101" i="2" s="1"/>
  <c r="G127" i="2"/>
  <c r="G128" i="2" s="1"/>
  <c r="G129" i="2" s="1"/>
  <c r="L123" i="2"/>
  <c r="H129" i="2"/>
  <c r="N5" i="51"/>
  <c r="K128" i="2" l="1"/>
  <c r="C128" i="2"/>
  <c r="C129" i="2" s="1"/>
  <c r="J129" i="2"/>
  <c r="L128" i="2"/>
  <c r="E51" i="51"/>
  <c r="V124" i="51" l="1"/>
  <c r="W124" i="51" s="1"/>
  <c r="X124" i="51" s="1"/>
  <c r="V122" i="51"/>
  <c r="W122" i="51" s="1"/>
  <c r="X122" i="51" s="1"/>
  <c r="V121" i="51"/>
  <c r="W121" i="51" s="1"/>
  <c r="X121" i="51" s="1"/>
  <c r="V120" i="51"/>
  <c r="W120" i="51" s="1"/>
  <c r="X120" i="51" s="1"/>
  <c r="V119" i="51"/>
  <c r="W119" i="51" s="1"/>
  <c r="X119" i="51" s="1"/>
  <c r="V118" i="51"/>
  <c r="W118" i="51" s="1"/>
  <c r="X118" i="51" s="1"/>
  <c r="V117" i="51"/>
  <c r="W117" i="51" s="1"/>
  <c r="X117" i="51" s="1"/>
  <c r="V116" i="51"/>
  <c r="W116" i="51" s="1"/>
  <c r="X116" i="51" s="1"/>
  <c r="V115" i="51"/>
  <c r="W115" i="51" s="1"/>
  <c r="X115" i="51" s="1"/>
  <c r="V114" i="51"/>
  <c r="W114" i="51" s="1"/>
  <c r="X114" i="51" s="1"/>
  <c r="V113" i="51"/>
  <c r="W113" i="51" s="1"/>
  <c r="X113" i="51" s="1"/>
  <c r="V112" i="51"/>
  <c r="W112" i="51" s="1"/>
  <c r="X112" i="51" s="1"/>
  <c r="V111" i="51"/>
  <c r="W111" i="51" s="1"/>
  <c r="X111" i="51" s="1"/>
  <c r="V110" i="51"/>
  <c r="W110" i="51" s="1"/>
  <c r="X110" i="51" s="1"/>
  <c r="V109" i="51"/>
  <c r="W109" i="51" s="1"/>
  <c r="X109" i="51" s="1"/>
  <c r="V108" i="51"/>
  <c r="W108" i="51" s="1"/>
  <c r="X108" i="51" s="1"/>
  <c r="V107" i="51"/>
  <c r="W107" i="51" s="1"/>
  <c r="X107" i="51" s="1"/>
  <c r="V106" i="51"/>
  <c r="W106" i="51" s="1"/>
  <c r="X106" i="51" s="1"/>
  <c r="V105" i="51"/>
  <c r="W105" i="51" s="1"/>
  <c r="X105" i="51" s="1"/>
  <c r="V104" i="51"/>
  <c r="W104" i="51" s="1"/>
  <c r="X104" i="51" s="1"/>
  <c r="V101" i="51"/>
  <c r="W101" i="51" s="1"/>
  <c r="X101" i="51" s="1"/>
  <c r="V100" i="51"/>
  <c r="W100" i="51" s="1"/>
  <c r="X100" i="51" s="1"/>
  <c r="V99" i="51"/>
  <c r="W99" i="51" s="1"/>
  <c r="X99" i="51" s="1"/>
  <c r="V98" i="51"/>
  <c r="W98" i="51" s="1"/>
  <c r="X98" i="51" s="1"/>
  <c r="V97" i="51"/>
  <c r="W97" i="51" s="1"/>
  <c r="X97" i="51" s="1"/>
  <c r="V96" i="51"/>
  <c r="W96" i="51" s="1"/>
  <c r="X96" i="51" s="1"/>
  <c r="V95" i="51"/>
  <c r="W95" i="51" s="1"/>
  <c r="X95" i="51" s="1"/>
  <c r="V94" i="51"/>
  <c r="W94" i="51" s="1"/>
  <c r="X94" i="51" s="1"/>
  <c r="V93" i="51"/>
  <c r="W93" i="51" s="1"/>
  <c r="V92" i="51"/>
  <c r="W92" i="51" s="1"/>
  <c r="X92" i="51" s="1"/>
  <c r="X58" i="51"/>
  <c r="F51" i="51"/>
  <c r="N46" i="51"/>
  <c r="M46" i="51"/>
  <c r="L46" i="51"/>
  <c r="K46" i="51"/>
  <c r="J46" i="51"/>
  <c r="I46" i="51"/>
  <c r="H46" i="51"/>
  <c r="G46" i="51"/>
  <c r="F45" i="51"/>
  <c r="Y121" i="51" s="1"/>
  <c r="E44" i="51"/>
  <c r="F44" i="51" s="1"/>
  <c r="Y120" i="51" s="1"/>
  <c r="E43" i="51"/>
  <c r="F43" i="51" s="1"/>
  <c r="Y119" i="51" s="1"/>
  <c r="E42" i="51"/>
  <c r="F42" i="51" s="1"/>
  <c r="Y118" i="51" s="1"/>
  <c r="E41" i="51"/>
  <c r="F41" i="51" s="1"/>
  <c r="Y117" i="51" s="1"/>
  <c r="E40" i="51"/>
  <c r="F40" i="51" s="1"/>
  <c r="Y116" i="51" s="1"/>
  <c r="E39" i="51"/>
  <c r="F39" i="51" s="1"/>
  <c r="Y115" i="51" s="1"/>
  <c r="E38" i="51"/>
  <c r="F38" i="51" s="1"/>
  <c r="Y114" i="51" s="1"/>
  <c r="E37" i="51"/>
  <c r="F37" i="51" s="1"/>
  <c r="Y113" i="51" s="1"/>
  <c r="E36" i="51"/>
  <c r="F36" i="51" s="1"/>
  <c r="Y112" i="51" s="1"/>
  <c r="E35" i="51"/>
  <c r="F35" i="51" s="1"/>
  <c r="Y111" i="51" s="1"/>
  <c r="E34" i="51"/>
  <c r="F34" i="51" s="1"/>
  <c r="Y110" i="51" s="1"/>
  <c r="E33" i="51"/>
  <c r="F33" i="51" s="1"/>
  <c r="Y109" i="51" s="1"/>
  <c r="E32" i="51"/>
  <c r="F32" i="51" s="1"/>
  <c r="Y108" i="51" s="1"/>
  <c r="E31" i="51"/>
  <c r="F31" i="51" s="1"/>
  <c r="Y107" i="51" s="1"/>
  <c r="E30" i="51"/>
  <c r="F30" i="51" s="1"/>
  <c r="Y106" i="51" s="1"/>
  <c r="E29" i="51"/>
  <c r="F29" i="51" s="1"/>
  <c r="Y105" i="51" s="1"/>
  <c r="F28" i="51"/>
  <c r="Y104" i="51" s="1"/>
  <c r="F23" i="51"/>
  <c r="N20" i="51"/>
  <c r="M20" i="51"/>
  <c r="L20" i="51"/>
  <c r="K20" i="51"/>
  <c r="J20" i="51"/>
  <c r="I20" i="51"/>
  <c r="H20" i="51"/>
  <c r="G20" i="51"/>
  <c r="E16" i="51"/>
  <c r="E15" i="51"/>
  <c r="F15" i="51" s="1"/>
  <c r="Y96" i="51" s="1"/>
  <c r="E14" i="51"/>
  <c r="F14" i="51" s="1"/>
  <c r="Y95" i="51" s="1"/>
  <c r="E13" i="51"/>
  <c r="F13" i="51" s="1"/>
  <c r="Y94" i="51" s="1"/>
  <c r="E12" i="51"/>
  <c r="E11" i="51"/>
  <c r="E17" i="51" l="1"/>
  <c r="F17" i="51" s="1"/>
  <c r="Y98" i="51" s="1"/>
  <c r="F11" i="51"/>
  <c r="Y92" i="51" s="1"/>
  <c r="N4" i="51"/>
  <c r="E18" i="51"/>
  <c r="E19" i="51" s="1"/>
  <c r="F19" i="51" s="1"/>
  <c r="Y100" i="51" s="1"/>
  <c r="D6" i="51"/>
  <c r="E6" i="51"/>
  <c r="F6" i="51"/>
  <c r="G6" i="51"/>
  <c r="H6" i="51"/>
  <c r="I6" i="51"/>
  <c r="J6" i="51"/>
  <c r="K6" i="51"/>
  <c r="I47" i="51"/>
  <c r="J47" i="51"/>
  <c r="F18" i="51"/>
  <c r="Y99" i="51" s="1"/>
  <c r="X93" i="51"/>
  <c r="H47" i="51"/>
  <c r="W123" i="51"/>
  <c r="L47" i="51"/>
  <c r="G47" i="51"/>
  <c r="K47" i="51"/>
  <c r="N47" i="51"/>
  <c r="F12" i="51"/>
  <c r="F16" i="51"/>
  <c r="Y97" i="51" s="1"/>
  <c r="M47" i="51"/>
  <c r="U123" i="51"/>
  <c r="V123" i="51"/>
  <c r="V19" i="1"/>
  <c r="U19" i="1"/>
  <c r="T19" i="1"/>
  <c r="S19" i="1"/>
  <c r="R19" i="1"/>
  <c r="Q19" i="1"/>
  <c r="P19" i="1"/>
  <c r="O19" i="1"/>
  <c r="N19" i="1"/>
  <c r="M19" i="1"/>
  <c r="L19" i="1"/>
  <c r="K19" i="1"/>
  <c r="J19" i="1"/>
  <c r="I19" i="1"/>
  <c r="H19" i="1"/>
  <c r="G19" i="1"/>
  <c r="F19" i="1"/>
  <c r="E19" i="1"/>
  <c r="D19" i="1"/>
  <c r="H22" i="51" l="1"/>
  <c r="Y93" i="51"/>
  <c r="N52" i="51"/>
  <c r="K5" i="51"/>
  <c r="K52" i="51"/>
  <c r="H5" i="51"/>
  <c r="G52" i="51"/>
  <c r="D5" i="51"/>
  <c r="J52" i="51"/>
  <c r="G5" i="51"/>
  <c r="L52" i="51"/>
  <c r="I5" i="51"/>
  <c r="I52" i="51"/>
  <c r="F5" i="51"/>
  <c r="M52" i="51"/>
  <c r="J5" i="51"/>
  <c r="H52" i="51"/>
  <c r="E5" i="51"/>
  <c r="K22" i="51"/>
  <c r="J22" i="51"/>
  <c r="J53" i="51" s="1"/>
  <c r="L21" i="51"/>
  <c r="G21" i="51"/>
  <c r="I21" i="51"/>
  <c r="N22" i="51"/>
  <c r="N53" i="51" s="1"/>
  <c r="K21" i="51"/>
  <c r="G22" i="51"/>
  <c r="L22" i="51"/>
  <c r="L53" i="51" s="1"/>
  <c r="I22" i="51"/>
  <c r="M22" i="51"/>
  <c r="N21" i="51"/>
  <c r="J21" i="51"/>
  <c r="H21" i="51"/>
  <c r="H53" i="51"/>
  <c r="M21" i="51"/>
  <c r="K53" i="51" l="1"/>
  <c r="I53" i="51"/>
  <c r="M53" i="51"/>
  <c r="G53" i="51"/>
  <c r="U102" i="51"/>
  <c r="V102" i="51"/>
  <c r="W102" i="51"/>
  <c r="I4" i="51" s="1"/>
  <c r="K26" i="1"/>
  <c r="J26" i="1"/>
  <c r="V25" i="1"/>
  <c r="U25" i="1"/>
  <c r="T25" i="1"/>
  <c r="S25" i="1"/>
  <c r="R25" i="1"/>
  <c r="Q25" i="1"/>
  <c r="P25" i="1"/>
  <c r="O25" i="1"/>
  <c r="N25" i="1"/>
  <c r="M25" i="1"/>
  <c r="L25" i="1"/>
  <c r="K25" i="1"/>
  <c r="J25" i="1"/>
  <c r="I25" i="1"/>
  <c r="H25" i="1"/>
  <c r="G25" i="1"/>
  <c r="F25" i="1"/>
  <c r="E25" i="1"/>
  <c r="D25" i="1"/>
  <c r="K23" i="1"/>
  <c r="J23" i="1"/>
  <c r="V22" i="1"/>
  <c r="U22" i="1"/>
  <c r="T22" i="1"/>
  <c r="S22" i="1"/>
  <c r="R22" i="1"/>
  <c r="Q22" i="1"/>
  <c r="P22" i="1"/>
  <c r="O22" i="1"/>
  <c r="N22" i="1"/>
  <c r="M22" i="1"/>
  <c r="L22" i="1"/>
  <c r="K22" i="1"/>
  <c r="J22" i="1"/>
  <c r="I22" i="1"/>
  <c r="H22" i="1"/>
  <c r="G22" i="1"/>
  <c r="F22" i="1"/>
  <c r="E22" i="1"/>
  <c r="D22" i="1"/>
  <c r="H4" i="51" l="1"/>
  <c r="E4" i="51"/>
  <c r="J4" i="51"/>
  <c r="F4" i="51"/>
  <c r="G4" i="51"/>
  <c r="D4" i="51"/>
  <c r="K4" i="51"/>
  <c r="D7" i="7"/>
  <c r="F7" i="7"/>
  <c r="G7" i="7"/>
  <c r="D8" i="7"/>
  <c r="C3" i="52" l="1"/>
  <c r="C9" i="52" l="1"/>
  <c r="C6" i="52"/>
  <c r="K51" i="3" l="1"/>
  <c r="J51" i="3"/>
  <c r="I51" i="3"/>
  <c r="H51" i="3"/>
  <c r="G51" i="3"/>
  <c r="F51" i="3"/>
  <c r="E51" i="3"/>
  <c r="D51" i="3"/>
  <c r="L51" i="3" l="1"/>
  <c r="M51" i="3" s="1"/>
  <c r="H7" i="7"/>
  <c r="H6" i="7"/>
  <c r="E8" i="7"/>
  <c r="E7" i="7"/>
  <c r="C5" i="52" l="1"/>
  <c r="H8" i="7"/>
  <c r="J13" i="7"/>
  <c r="F12" i="7"/>
  <c r="G12" i="7"/>
  <c r="F14" i="7"/>
  <c r="G14" i="7"/>
  <c r="D6" i="52" l="1"/>
  <c r="E6" i="52" s="1"/>
  <c r="F6" i="52" s="1"/>
  <c r="G6" i="52" s="1"/>
  <c r="H6" i="52" s="1"/>
  <c r="I6" i="52" s="1"/>
  <c r="J6" i="52" s="1"/>
  <c r="K6" i="52" s="1"/>
  <c r="L6" i="52" s="1"/>
  <c r="M6" i="52" s="1"/>
  <c r="N6" i="52" s="1"/>
  <c r="D9" i="52"/>
  <c r="C11" i="52"/>
  <c r="C8" i="52"/>
  <c r="E3" i="52" l="1"/>
  <c r="F3" i="52" s="1"/>
  <c r="G3" i="52" s="1"/>
  <c r="H3" i="52" s="1"/>
  <c r="I3" i="52" s="1"/>
  <c r="J3" i="52" s="1"/>
  <c r="K3" i="52" s="1"/>
  <c r="L3" i="52" s="1"/>
  <c r="M3" i="52" s="1"/>
  <c r="N3" i="52" s="1"/>
  <c r="E9" i="52"/>
  <c r="F9" i="52" s="1"/>
  <c r="G9" i="52" s="1"/>
  <c r="H9" i="52" s="1"/>
  <c r="I9" i="52" s="1"/>
  <c r="J9" i="52" s="1"/>
  <c r="K9" i="52" s="1"/>
  <c r="L9" i="52" s="1"/>
  <c r="M9" i="52" s="1"/>
  <c r="N9" i="52" s="1"/>
  <c r="E2" i="5"/>
  <c r="D33" i="3" l="1"/>
  <c r="D37" i="3" s="1"/>
  <c r="E33" i="3"/>
  <c r="E37" i="3" s="1"/>
  <c r="F33" i="3"/>
  <c r="F37" i="3" s="1"/>
  <c r="G33" i="3"/>
  <c r="G37" i="3" s="1"/>
  <c r="H33" i="3"/>
  <c r="H37" i="3" s="1"/>
  <c r="I33" i="3"/>
  <c r="I37" i="3" s="1"/>
  <c r="J33" i="3"/>
  <c r="J37" i="3" s="1"/>
  <c r="K33" i="3"/>
  <c r="K37" i="3" s="1"/>
  <c r="D34" i="3"/>
  <c r="D38" i="3" s="1"/>
  <c r="E34" i="3"/>
  <c r="E38" i="3" s="1"/>
  <c r="F34" i="3"/>
  <c r="F38" i="3" s="1"/>
  <c r="G34" i="3"/>
  <c r="G38" i="3" s="1"/>
  <c r="H34" i="3"/>
  <c r="H38" i="3" s="1"/>
  <c r="I34" i="3"/>
  <c r="I38" i="3" s="1"/>
  <c r="J34" i="3"/>
  <c r="J38" i="3" s="1"/>
  <c r="K34" i="3"/>
  <c r="K38" i="3" s="1"/>
  <c r="D35" i="3"/>
  <c r="D39" i="3" s="1"/>
  <c r="E35" i="3"/>
  <c r="E39" i="3" s="1"/>
  <c r="F35" i="3"/>
  <c r="F39" i="3" s="1"/>
  <c r="G35" i="3"/>
  <c r="G39" i="3" s="1"/>
  <c r="H35" i="3"/>
  <c r="H39" i="3" s="1"/>
  <c r="I35" i="3"/>
  <c r="I39" i="3" s="1"/>
  <c r="J35" i="3"/>
  <c r="J39" i="3" s="1"/>
  <c r="K35" i="3"/>
  <c r="K39" i="3" s="1"/>
  <c r="K40" i="3" l="1"/>
  <c r="K41" i="3" s="1"/>
  <c r="D40" i="3"/>
  <c r="D41" i="3" s="1"/>
  <c r="J40" i="3"/>
  <c r="J41" i="3" s="1"/>
  <c r="I40" i="3"/>
  <c r="I41" i="3" s="1"/>
  <c r="H40" i="3"/>
  <c r="G40" i="3"/>
  <c r="G41" i="3" s="1"/>
  <c r="F40" i="3"/>
  <c r="F41" i="3" s="1"/>
  <c r="E40" i="3"/>
  <c r="E41" i="3" s="1"/>
  <c r="L40" i="3" l="1"/>
  <c r="H41" i="3"/>
  <c r="J67" i="3"/>
  <c r="J68" i="3"/>
  <c r="J66" i="3"/>
  <c r="J64" i="3"/>
  <c r="D21" i="3" s="1"/>
  <c r="D64" i="3"/>
  <c r="E64" i="3"/>
  <c r="F64" i="3"/>
  <c r="G64" i="3"/>
  <c r="H64" i="3"/>
  <c r="I64" i="3"/>
  <c r="D66" i="3"/>
  <c r="E66" i="3"/>
  <c r="F66" i="3"/>
  <c r="G66" i="3"/>
  <c r="H66" i="3"/>
  <c r="I66" i="3"/>
  <c r="D67" i="3"/>
  <c r="E67" i="3"/>
  <c r="F67" i="3"/>
  <c r="G67" i="3"/>
  <c r="H67" i="3"/>
  <c r="I67" i="3"/>
  <c r="D68" i="3"/>
  <c r="E68" i="3"/>
  <c r="F68" i="3"/>
  <c r="G68" i="3"/>
  <c r="H68" i="3"/>
  <c r="I68" i="3"/>
  <c r="D69" i="3"/>
  <c r="E69" i="3"/>
  <c r="F69" i="3"/>
  <c r="G69" i="3"/>
  <c r="H69" i="3"/>
  <c r="I69" i="3"/>
  <c r="C66" i="3"/>
  <c r="C67" i="3"/>
  <c r="C68" i="3"/>
  <c r="C69" i="3"/>
  <c r="C64" i="3"/>
  <c r="T93" i="3"/>
  <c r="S93" i="3"/>
  <c r="R93" i="3"/>
  <c r="T92" i="3"/>
  <c r="S92" i="3"/>
  <c r="R92" i="3"/>
  <c r="T91" i="3"/>
  <c r="S91" i="3"/>
  <c r="R91" i="3"/>
  <c r="T90" i="3"/>
  <c r="S90" i="3"/>
  <c r="R90" i="3"/>
  <c r="T89" i="3"/>
  <c r="S89" i="3"/>
  <c r="R89" i="3"/>
  <c r="T88" i="3"/>
  <c r="S88" i="3"/>
  <c r="R88" i="3"/>
  <c r="D3" i="40"/>
  <c r="E3" i="40" s="1"/>
  <c r="D4" i="40"/>
  <c r="E4" i="40" s="1"/>
  <c r="D5" i="40"/>
  <c r="E5" i="40" s="1"/>
  <c r="D6" i="40"/>
  <c r="E6" i="40" s="1"/>
  <c r="D7" i="40"/>
  <c r="E7" i="40" s="1"/>
  <c r="D8" i="40"/>
  <c r="E8" i="40" s="1"/>
  <c r="D9" i="40"/>
  <c r="E9" i="40" s="1"/>
  <c r="D10" i="40"/>
  <c r="E10" i="40" s="1"/>
  <c r="D11" i="40"/>
  <c r="E11" i="40" s="1"/>
  <c r="D12" i="40"/>
  <c r="E12" i="40" s="1"/>
  <c r="D13" i="40"/>
  <c r="E13" i="40" s="1"/>
  <c r="D14" i="40"/>
  <c r="E14" i="40" s="1"/>
  <c r="D15" i="40"/>
  <c r="E15" i="40" s="1"/>
  <c r="D16" i="40"/>
  <c r="E16" i="40" s="1"/>
  <c r="D17" i="40"/>
  <c r="E17" i="40" s="1"/>
  <c r="D18" i="40"/>
  <c r="E18" i="40" s="1"/>
  <c r="D19" i="40"/>
  <c r="E19" i="40" s="1"/>
  <c r="D20" i="40"/>
  <c r="E20" i="40" s="1"/>
  <c r="D21" i="40"/>
  <c r="E21" i="40" s="1"/>
  <c r="D22" i="40"/>
  <c r="E22" i="40" s="1"/>
  <c r="D23" i="40"/>
  <c r="E23" i="40" s="1"/>
  <c r="D24" i="40"/>
  <c r="E24" i="40" s="1"/>
  <c r="D25" i="40"/>
  <c r="E25" i="40" s="1"/>
  <c r="D26" i="40"/>
  <c r="E26" i="40" s="1"/>
  <c r="D27" i="40"/>
  <c r="E27" i="40" s="1"/>
  <c r="D28" i="40"/>
  <c r="E28" i="40" s="1"/>
  <c r="D29" i="40"/>
  <c r="E29" i="40" s="1"/>
  <c r="D30" i="40"/>
  <c r="E30" i="40" s="1"/>
  <c r="D31" i="40"/>
  <c r="E31" i="40" s="1"/>
  <c r="D32" i="40"/>
  <c r="E32" i="40" s="1"/>
  <c r="D33" i="40"/>
  <c r="E33" i="40" s="1"/>
  <c r="D34" i="40"/>
  <c r="E34" i="40" s="1"/>
  <c r="D35" i="40"/>
  <c r="E35" i="40" s="1"/>
  <c r="D36" i="40"/>
  <c r="E36" i="40" s="1"/>
  <c r="D37" i="40"/>
  <c r="E37" i="40" s="1"/>
  <c r="D38" i="40"/>
  <c r="E38" i="40" s="1"/>
  <c r="D39" i="40"/>
  <c r="E39" i="40" s="1"/>
  <c r="D40" i="40"/>
  <c r="E40" i="40" s="1"/>
  <c r="D41" i="40"/>
  <c r="E41" i="40" s="1"/>
  <c r="D42" i="40"/>
  <c r="E42" i="40" s="1"/>
  <c r="D43" i="40"/>
  <c r="E43" i="40" s="1"/>
  <c r="D44" i="40"/>
  <c r="E44" i="40" s="1"/>
  <c r="D45" i="40"/>
  <c r="E45" i="40" s="1"/>
  <c r="D46" i="40"/>
  <c r="E46" i="40" s="1"/>
  <c r="D47" i="40"/>
  <c r="E47" i="40" s="1"/>
  <c r="D48" i="40"/>
  <c r="E48" i="40" s="1"/>
  <c r="D49" i="40"/>
  <c r="E49" i="40" s="1"/>
  <c r="D50" i="40"/>
  <c r="E50" i="40" s="1"/>
  <c r="D51" i="40"/>
  <c r="E51" i="40" s="1"/>
  <c r="D52" i="40"/>
  <c r="E52" i="40" s="1"/>
  <c r="D53" i="40"/>
  <c r="E53" i="40" s="1"/>
  <c r="D54" i="40"/>
  <c r="E54" i="40" s="1"/>
  <c r="D55" i="40"/>
  <c r="E55" i="40" s="1"/>
  <c r="D56" i="40"/>
  <c r="E56" i="40" s="1"/>
  <c r="D57" i="40"/>
  <c r="E57" i="40" s="1"/>
  <c r="D58" i="40"/>
  <c r="E58" i="40" s="1"/>
  <c r="D59" i="40"/>
  <c r="E59" i="40" s="1"/>
  <c r="D60" i="40"/>
  <c r="E60" i="40" s="1"/>
  <c r="D61" i="40"/>
  <c r="E61" i="40" s="1"/>
  <c r="D62" i="40"/>
  <c r="E62" i="40" s="1"/>
  <c r="D63" i="40"/>
  <c r="E63" i="40" s="1"/>
  <c r="D64" i="40"/>
  <c r="E64" i="40" s="1"/>
  <c r="D65" i="40"/>
  <c r="E65" i="40" s="1"/>
  <c r="D66" i="40"/>
  <c r="E66" i="40" s="1"/>
  <c r="D67" i="40"/>
  <c r="E67" i="40" s="1"/>
  <c r="D68" i="40"/>
  <c r="E68" i="40" s="1"/>
  <c r="D69" i="40"/>
  <c r="E69" i="40" s="1"/>
  <c r="D70" i="40"/>
  <c r="E70" i="40" s="1"/>
  <c r="D71" i="40"/>
  <c r="E71" i="40" s="1"/>
  <c r="D72" i="40"/>
  <c r="E72" i="40" s="1"/>
  <c r="D73" i="40"/>
  <c r="E73" i="40" s="1"/>
  <c r="D74" i="40"/>
  <c r="E74" i="40" s="1"/>
  <c r="D75" i="40"/>
  <c r="E75" i="40" s="1"/>
  <c r="D76" i="40"/>
  <c r="E76" i="40" s="1"/>
  <c r="D77" i="40"/>
  <c r="E77" i="40" s="1"/>
  <c r="D78" i="40"/>
  <c r="E78" i="40" s="1"/>
  <c r="D79" i="40"/>
  <c r="E79" i="40" s="1"/>
  <c r="D80" i="40"/>
  <c r="E80" i="40" s="1"/>
  <c r="D81" i="40"/>
  <c r="E81" i="40" s="1"/>
  <c r="D82" i="40"/>
  <c r="E82" i="40" s="1"/>
  <c r="D83" i="40"/>
  <c r="E83" i="40" s="1"/>
  <c r="D84" i="40"/>
  <c r="E84" i="40" s="1"/>
  <c r="D85" i="40"/>
  <c r="E85" i="40" s="1"/>
  <c r="D86" i="40"/>
  <c r="E86" i="40" s="1"/>
  <c r="D87" i="40"/>
  <c r="E87" i="40" s="1"/>
  <c r="D88" i="40"/>
  <c r="E88" i="40" s="1"/>
  <c r="D89" i="40"/>
  <c r="E89" i="40" s="1"/>
  <c r="D90" i="40"/>
  <c r="E90" i="40" s="1"/>
  <c r="D91" i="40"/>
  <c r="E91" i="40" s="1"/>
  <c r="D92" i="40"/>
  <c r="E92" i="40" s="1"/>
  <c r="D93" i="40"/>
  <c r="E93" i="40" s="1"/>
  <c r="D94" i="40"/>
  <c r="E94" i="40" s="1"/>
  <c r="D95" i="40"/>
  <c r="E95" i="40" s="1"/>
  <c r="D96" i="40"/>
  <c r="E96" i="40" s="1"/>
  <c r="D97" i="40"/>
  <c r="E97" i="40" s="1"/>
  <c r="D98" i="40"/>
  <c r="E98" i="40" s="1"/>
  <c r="D99" i="40"/>
  <c r="E99" i="40" s="1"/>
  <c r="D100" i="40"/>
  <c r="E100" i="40" s="1"/>
  <c r="D101" i="40"/>
  <c r="E101" i="40" s="1"/>
  <c r="D102" i="40"/>
  <c r="E102" i="40" s="1"/>
  <c r="D103" i="40"/>
  <c r="E103" i="40" s="1"/>
  <c r="D104" i="40"/>
  <c r="E104" i="40" s="1"/>
  <c r="D105" i="40"/>
  <c r="E105" i="40" s="1"/>
  <c r="D106" i="40"/>
  <c r="E106" i="40" s="1"/>
  <c r="D107" i="40"/>
  <c r="E107" i="40" s="1"/>
  <c r="D108" i="40"/>
  <c r="E108" i="40" s="1"/>
  <c r="D109" i="40"/>
  <c r="E109" i="40" s="1"/>
  <c r="D110" i="40"/>
  <c r="E110" i="40" s="1"/>
  <c r="D111" i="40"/>
  <c r="E111" i="40" s="1"/>
  <c r="D112" i="40"/>
  <c r="E112" i="40" s="1"/>
  <c r="D113" i="40"/>
  <c r="E113" i="40" s="1"/>
  <c r="D114" i="40"/>
  <c r="E114" i="40" s="1"/>
  <c r="D115" i="40"/>
  <c r="E115" i="40" s="1"/>
  <c r="D116" i="40"/>
  <c r="E116" i="40" s="1"/>
  <c r="D117" i="40"/>
  <c r="E117" i="40" s="1"/>
  <c r="D118" i="40"/>
  <c r="E118" i="40" s="1"/>
  <c r="D119" i="40"/>
  <c r="E119" i="40" s="1"/>
  <c r="D120" i="40"/>
  <c r="E120" i="40" s="1"/>
  <c r="D121" i="40"/>
  <c r="E121" i="40" s="1"/>
  <c r="D122" i="40"/>
  <c r="E122" i="40" s="1"/>
  <c r="D123" i="40"/>
  <c r="E123" i="40" s="1"/>
  <c r="D124" i="40"/>
  <c r="E124" i="40" s="1"/>
  <c r="D125" i="40"/>
  <c r="E125" i="40" s="1"/>
  <c r="D126" i="40"/>
  <c r="E126" i="40" s="1"/>
  <c r="D127" i="40"/>
  <c r="E127" i="40" s="1"/>
  <c r="D128" i="40"/>
  <c r="E128" i="40" s="1"/>
  <c r="D129" i="40"/>
  <c r="E129" i="40" s="1"/>
  <c r="D130" i="40"/>
  <c r="E130" i="40" s="1"/>
  <c r="D131" i="40"/>
  <c r="E131" i="40" s="1"/>
  <c r="D132" i="40"/>
  <c r="E132" i="40" s="1"/>
  <c r="D133" i="40"/>
  <c r="E133" i="40" s="1"/>
  <c r="D134" i="40"/>
  <c r="E134" i="40" s="1"/>
  <c r="D135" i="40"/>
  <c r="E135" i="40" s="1"/>
  <c r="D136" i="40"/>
  <c r="E136" i="40" s="1"/>
  <c r="D137" i="40"/>
  <c r="E137" i="40" s="1"/>
  <c r="D138" i="40"/>
  <c r="E138" i="40" s="1"/>
  <c r="D139" i="40"/>
  <c r="E139" i="40" s="1"/>
  <c r="D140" i="40"/>
  <c r="E140" i="40" s="1"/>
  <c r="D141" i="40"/>
  <c r="E141" i="40" s="1"/>
  <c r="D142" i="40"/>
  <c r="E142" i="40" s="1"/>
  <c r="D143" i="40"/>
  <c r="E143" i="40" s="1"/>
  <c r="D144" i="40"/>
  <c r="E144" i="40" s="1"/>
  <c r="D145" i="40"/>
  <c r="E145" i="40" s="1"/>
  <c r="D146" i="40"/>
  <c r="E146" i="40" s="1"/>
  <c r="D147" i="40"/>
  <c r="E147" i="40" s="1"/>
  <c r="D148" i="40"/>
  <c r="E148" i="40" s="1"/>
  <c r="D149" i="40"/>
  <c r="E149" i="40" s="1"/>
  <c r="D150" i="40"/>
  <c r="E150" i="40" s="1"/>
  <c r="D151" i="40"/>
  <c r="E151" i="40" s="1"/>
  <c r="D152" i="40"/>
  <c r="E152" i="40" s="1"/>
  <c r="D153" i="40"/>
  <c r="E153" i="40" s="1"/>
  <c r="D154" i="40"/>
  <c r="E154" i="40" s="1"/>
  <c r="D155" i="40"/>
  <c r="E155" i="40" s="1"/>
  <c r="D156" i="40"/>
  <c r="E156" i="40" s="1"/>
  <c r="D157" i="40"/>
  <c r="E157" i="40" s="1"/>
  <c r="D158" i="40"/>
  <c r="E158" i="40" s="1"/>
  <c r="D159" i="40"/>
  <c r="E159" i="40" s="1"/>
  <c r="D160" i="40"/>
  <c r="E160" i="40" s="1"/>
  <c r="D161" i="40"/>
  <c r="E161" i="40" s="1"/>
  <c r="D162" i="40"/>
  <c r="E162" i="40" s="1"/>
  <c r="D163" i="40"/>
  <c r="E163" i="40" s="1"/>
  <c r="D164" i="40"/>
  <c r="E164" i="40" s="1"/>
  <c r="D165" i="40"/>
  <c r="E165" i="40" s="1"/>
  <c r="D166" i="40"/>
  <c r="E166" i="40" s="1"/>
  <c r="D167" i="40"/>
  <c r="E167" i="40" s="1"/>
  <c r="D168" i="40"/>
  <c r="E168" i="40" s="1"/>
  <c r="D169" i="40"/>
  <c r="E169" i="40" s="1"/>
  <c r="D170" i="40"/>
  <c r="E170" i="40" s="1"/>
  <c r="D171" i="40"/>
  <c r="E171" i="40" s="1"/>
  <c r="D172" i="40"/>
  <c r="E172" i="40" s="1"/>
  <c r="D173" i="40"/>
  <c r="E173" i="40" s="1"/>
  <c r="D174" i="40"/>
  <c r="E174" i="40" s="1"/>
  <c r="D175" i="40"/>
  <c r="E175" i="40" s="1"/>
  <c r="D176" i="40"/>
  <c r="E176" i="40" s="1"/>
  <c r="D177" i="40"/>
  <c r="E177" i="40" s="1"/>
  <c r="D178" i="40"/>
  <c r="E178" i="40" s="1"/>
  <c r="D179" i="40"/>
  <c r="E179" i="40" s="1"/>
  <c r="D180" i="40"/>
  <c r="E180" i="40" s="1"/>
  <c r="D181" i="40"/>
  <c r="E181" i="40" s="1"/>
  <c r="D182" i="40"/>
  <c r="E182" i="40" s="1"/>
  <c r="D183" i="40"/>
  <c r="E183" i="40" s="1"/>
  <c r="D184" i="40"/>
  <c r="E184" i="40" s="1"/>
  <c r="D185" i="40"/>
  <c r="E185" i="40" s="1"/>
  <c r="D186" i="40"/>
  <c r="E186" i="40" s="1"/>
  <c r="D187" i="40"/>
  <c r="E187" i="40" s="1"/>
  <c r="D188" i="40"/>
  <c r="E188" i="40" s="1"/>
  <c r="D189" i="40"/>
  <c r="E189" i="40" s="1"/>
  <c r="D190" i="40"/>
  <c r="E190" i="40" s="1"/>
  <c r="D191" i="40"/>
  <c r="E191" i="40" s="1"/>
  <c r="D192" i="40"/>
  <c r="E192" i="40" s="1"/>
  <c r="D193" i="40"/>
  <c r="E193" i="40" s="1"/>
  <c r="D194" i="40"/>
  <c r="E194" i="40" s="1"/>
  <c r="D195" i="40"/>
  <c r="E195" i="40" s="1"/>
  <c r="D196" i="40"/>
  <c r="E196" i="40" s="1"/>
  <c r="D197" i="40"/>
  <c r="E197" i="40" s="1"/>
  <c r="D198" i="40"/>
  <c r="E198" i="40" s="1"/>
  <c r="D199" i="40"/>
  <c r="E199" i="40" s="1"/>
  <c r="D200" i="40"/>
  <c r="E200" i="40" s="1"/>
  <c r="D201" i="40"/>
  <c r="E201" i="40" s="1"/>
  <c r="D202" i="40"/>
  <c r="E202" i="40" s="1"/>
  <c r="D203" i="40"/>
  <c r="E203" i="40" s="1"/>
  <c r="D204" i="40"/>
  <c r="E204" i="40" s="1"/>
  <c r="D205" i="40"/>
  <c r="E205" i="40" s="1"/>
  <c r="D206" i="40"/>
  <c r="E206" i="40" s="1"/>
  <c r="D207" i="40"/>
  <c r="E207" i="40" s="1"/>
  <c r="D208" i="40"/>
  <c r="E208" i="40" s="1"/>
  <c r="D209" i="40"/>
  <c r="E209" i="40" s="1"/>
  <c r="D210" i="40"/>
  <c r="E210" i="40" s="1"/>
  <c r="D211" i="40"/>
  <c r="E211" i="40" s="1"/>
  <c r="D212" i="40"/>
  <c r="E212" i="40" s="1"/>
  <c r="D213" i="40"/>
  <c r="E213" i="40" s="1"/>
  <c r="D214" i="40"/>
  <c r="E214" i="40" s="1"/>
  <c r="D215" i="40"/>
  <c r="E215" i="40" s="1"/>
  <c r="D216" i="40"/>
  <c r="E216" i="40" s="1"/>
  <c r="D217" i="40"/>
  <c r="E217" i="40" s="1"/>
  <c r="D218" i="40"/>
  <c r="E218" i="40" s="1"/>
  <c r="D219" i="40"/>
  <c r="E219" i="40" s="1"/>
  <c r="D220" i="40"/>
  <c r="E220" i="40" s="1"/>
  <c r="D221" i="40"/>
  <c r="E221" i="40" s="1"/>
  <c r="D222" i="40"/>
  <c r="E222" i="40" s="1"/>
  <c r="D223" i="40"/>
  <c r="E223" i="40" s="1"/>
  <c r="D224" i="40"/>
  <c r="E224" i="40" s="1"/>
  <c r="D225" i="40"/>
  <c r="E225" i="40" s="1"/>
  <c r="D226" i="40"/>
  <c r="E226" i="40" s="1"/>
  <c r="D227" i="40"/>
  <c r="E227" i="40" s="1"/>
  <c r="D228" i="40"/>
  <c r="E228" i="40" s="1"/>
  <c r="D229" i="40"/>
  <c r="E229" i="40" s="1"/>
  <c r="D230" i="40"/>
  <c r="E230" i="40" s="1"/>
  <c r="D231" i="40"/>
  <c r="E231" i="40" s="1"/>
  <c r="D232" i="40"/>
  <c r="E232" i="40" s="1"/>
  <c r="D233" i="40"/>
  <c r="E233" i="40" s="1"/>
  <c r="D234" i="40"/>
  <c r="E234" i="40" s="1"/>
  <c r="D235" i="40"/>
  <c r="E235" i="40" s="1"/>
  <c r="D236" i="40"/>
  <c r="E236" i="40" s="1"/>
  <c r="D237" i="40"/>
  <c r="E237" i="40" s="1"/>
  <c r="D238" i="40"/>
  <c r="E238" i="40" s="1"/>
  <c r="D239" i="40"/>
  <c r="E239" i="40" s="1"/>
  <c r="D240" i="40"/>
  <c r="E240" i="40" s="1"/>
  <c r="D241" i="40"/>
  <c r="E241" i="40" s="1"/>
  <c r="D242" i="40"/>
  <c r="E242" i="40" s="1"/>
  <c r="D243" i="40"/>
  <c r="E243" i="40" s="1"/>
  <c r="D244" i="40"/>
  <c r="E244" i="40" s="1"/>
  <c r="D245" i="40"/>
  <c r="E245" i="40" s="1"/>
  <c r="D246" i="40"/>
  <c r="E246" i="40" s="1"/>
  <c r="D247" i="40"/>
  <c r="E247" i="40" s="1"/>
  <c r="D248" i="40"/>
  <c r="E248" i="40" s="1"/>
  <c r="D249" i="40"/>
  <c r="E249" i="40" s="1"/>
  <c r="D250" i="40"/>
  <c r="E250" i="40" s="1"/>
  <c r="D251" i="40"/>
  <c r="E251" i="40" s="1"/>
  <c r="D252" i="40"/>
  <c r="E252" i="40" s="1"/>
  <c r="D253" i="40"/>
  <c r="E253" i="40" s="1"/>
  <c r="D254" i="40"/>
  <c r="E254" i="40" s="1"/>
  <c r="D255" i="40"/>
  <c r="E255" i="40" s="1"/>
  <c r="D256" i="40"/>
  <c r="E256" i="40" s="1"/>
  <c r="D257" i="40"/>
  <c r="E257" i="40" s="1"/>
  <c r="D258" i="40"/>
  <c r="E258" i="40" s="1"/>
  <c r="D259" i="40"/>
  <c r="E259" i="40" s="1"/>
  <c r="D260" i="40"/>
  <c r="E260" i="40" s="1"/>
  <c r="D261" i="40"/>
  <c r="E261" i="40" s="1"/>
  <c r="D262" i="40"/>
  <c r="E262" i="40" s="1"/>
  <c r="D263" i="40"/>
  <c r="E263" i="40" s="1"/>
  <c r="D264" i="40"/>
  <c r="E264" i="40" s="1"/>
  <c r="D265" i="40"/>
  <c r="E265" i="40" s="1"/>
  <c r="D266" i="40"/>
  <c r="E266" i="40" s="1"/>
  <c r="D267" i="40"/>
  <c r="E267" i="40" s="1"/>
  <c r="D268" i="40"/>
  <c r="E268" i="40" s="1"/>
  <c r="D269" i="40"/>
  <c r="E269" i="40" s="1"/>
  <c r="D270" i="40"/>
  <c r="E270" i="40" s="1"/>
  <c r="D271" i="40"/>
  <c r="E271" i="40" s="1"/>
  <c r="D272" i="40"/>
  <c r="E272" i="40" s="1"/>
  <c r="D273" i="40"/>
  <c r="E273" i="40" s="1"/>
  <c r="D274" i="40"/>
  <c r="E274" i="40" s="1"/>
  <c r="D275" i="40"/>
  <c r="E275" i="40" s="1"/>
  <c r="D276" i="40"/>
  <c r="E276" i="40" s="1"/>
  <c r="D277" i="40"/>
  <c r="E277" i="40" s="1"/>
  <c r="D278" i="40"/>
  <c r="E278" i="40" s="1"/>
  <c r="D279" i="40"/>
  <c r="E279" i="40" s="1"/>
  <c r="D280" i="40"/>
  <c r="E280" i="40" s="1"/>
  <c r="D281" i="40"/>
  <c r="E281" i="40" s="1"/>
  <c r="D282" i="40"/>
  <c r="E282" i="40" s="1"/>
  <c r="D283" i="40"/>
  <c r="E283" i="40" s="1"/>
  <c r="D284" i="40"/>
  <c r="E284" i="40" s="1"/>
  <c r="D285" i="40"/>
  <c r="E285" i="40" s="1"/>
  <c r="D286" i="40"/>
  <c r="E286" i="40" s="1"/>
  <c r="D287" i="40"/>
  <c r="E287" i="40" s="1"/>
  <c r="D288" i="40"/>
  <c r="E288" i="40" s="1"/>
  <c r="D289" i="40"/>
  <c r="E289" i="40" s="1"/>
  <c r="D290" i="40"/>
  <c r="E290" i="40" s="1"/>
  <c r="D291" i="40"/>
  <c r="E291" i="40" s="1"/>
  <c r="D292" i="40"/>
  <c r="E292" i="40" s="1"/>
  <c r="D293" i="40"/>
  <c r="E293" i="40" s="1"/>
  <c r="D294" i="40"/>
  <c r="E294" i="40" s="1"/>
  <c r="D295" i="40"/>
  <c r="E295" i="40" s="1"/>
  <c r="D296" i="40"/>
  <c r="E296" i="40" s="1"/>
  <c r="D297" i="40"/>
  <c r="E297" i="40" s="1"/>
  <c r="D298" i="40"/>
  <c r="E298" i="40" s="1"/>
  <c r="D299" i="40"/>
  <c r="E299" i="40" s="1"/>
  <c r="D300" i="40"/>
  <c r="E300" i="40" s="1"/>
  <c r="D301" i="40"/>
  <c r="E301" i="40" s="1"/>
  <c r="D302" i="40"/>
  <c r="E302" i="40" s="1"/>
  <c r="D303" i="40"/>
  <c r="E303" i="40" s="1"/>
  <c r="D304" i="40"/>
  <c r="E304" i="40" s="1"/>
  <c r="D305" i="40"/>
  <c r="E305" i="40" s="1"/>
  <c r="D306" i="40"/>
  <c r="E306" i="40" s="1"/>
  <c r="D307" i="40"/>
  <c r="E307" i="40" s="1"/>
  <c r="D308" i="40"/>
  <c r="E308" i="40" s="1"/>
  <c r="D309" i="40"/>
  <c r="E309" i="40" s="1"/>
  <c r="D310" i="40"/>
  <c r="E310" i="40" s="1"/>
  <c r="D311" i="40"/>
  <c r="E311" i="40" s="1"/>
  <c r="D312" i="40"/>
  <c r="E312" i="40" s="1"/>
  <c r="D313" i="40"/>
  <c r="E313" i="40" s="1"/>
  <c r="D314" i="40"/>
  <c r="E314" i="40" s="1"/>
  <c r="D315" i="40"/>
  <c r="E315" i="40" s="1"/>
  <c r="D316" i="40"/>
  <c r="E316" i="40" s="1"/>
  <c r="D317" i="40"/>
  <c r="E317" i="40" s="1"/>
  <c r="D318" i="40"/>
  <c r="E318" i="40" s="1"/>
  <c r="D319" i="40"/>
  <c r="E319" i="40" s="1"/>
  <c r="D320" i="40"/>
  <c r="E320" i="40" s="1"/>
  <c r="D321" i="40"/>
  <c r="E321" i="40" s="1"/>
  <c r="D322" i="40"/>
  <c r="E322" i="40" s="1"/>
  <c r="D323" i="40"/>
  <c r="E323" i="40" s="1"/>
  <c r="D324" i="40"/>
  <c r="E324" i="40" s="1"/>
  <c r="D325" i="40"/>
  <c r="E325" i="40" s="1"/>
  <c r="D326" i="40"/>
  <c r="E326" i="40" s="1"/>
  <c r="D327" i="40"/>
  <c r="E327" i="40" s="1"/>
  <c r="D328" i="40"/>
  <c r="E328" i="40" s="1"/>
  <c r="D329" i="40"/>
  <c r="E329" i="40" s="1"/>
  <c r="D330" i="40"/>
  <c r="E330" i="40" s="1"/>
  <c r="D331" i="40"/>
  <c r="E331" i="40" s="1"/>
  <c r="D332" i="40"/>
  <c r="E332" i="40" s="1"/>
  <c r="D333" i="40"/>
  <c r="E333" i="40" s="1"/>
  <c r="D334" i="40"/>
  <c r="E334" i="40" s="1"/>
  <c r="D335" i="40"/>
  <c r="E335" i="40" s="1"/>
  <c r="D336" i="40"/>
  <c r="E336" i="40" s="1"/>
  <c r="D337" i="40"/>
  <c r="E337" i="40" s="1"/>
  <c r="D338" i="40"/>
  <c r="E338" i="40" s="1"/>
  <c r="D339" i="40"/>
  <c r="E339" i="40" s="1"/>
  <c r="D340" i="40"/>
  <c r="E340" i="40" s="1"/>
  <c r="D341" i="40"/>
  <c r="E341" i="40" s="1"/>
  <c r="D342" i="40"/>
  <c r="E342" i="40" s="1"/>
  <c r="D343" i="40"/>
  <c r="E343" i="40" s="1"/>
  <c r="D344" i="40"/>
  <c r="E344" i="40" s="1"/>
  <c r="D345" i="40"/>
  <c r="E345" i="40" s="1"/>
  <c r="D346" i="40"/>
  <c r="E346" i="40" s="1"/>
  <c r="D347" i="40"/>
  <c r="E347" i="40" s="1"/>
  <c r="D348" i="40"/>
  <c r="E348" i="40" s="1"/>
  <c r="D349" i="40"/>
  <c r="E349" i="40" s="1"/>
  <c r="D350" i="40"/>
  <c r="E350" i="40" s="1"/>
  <c r="D351" i="40"/>
  <c r="E351" i="40" s="1"/>
  <c r="D352" i="40"/>
  <c r="E352" i="40" s="1"/>
  <c r="D353" i="40"/>
  <c r="E353" i="40" s="1"/>
  <c r="D354" i="40"/>
  <c r="E354" i="40" s="1"/>
  <c r="D355" i="40"/>
  <c r="E355" i="40" s="1"/>
  <c r="D356" i="40"/>
  <c r="E356" i="40" s="1"/>
  <c r="D357" i="40"/>
  <c r="E357" i="40" s="1"/>
  <c r="D358" i="40"/>
  <c r="E358" i="40" s="1"/>
  <c r="D359" i="40"/>
  <c r="E359" i="40" s="1"/>
  <c r="D360" i="40"/>
  <c r="E360" i="40" s="1"/>
  <c r="D361" i="40"/>
  <c r="E361" i="40" s="1"/>
  <c r="D362" i="40"/>
  <c r="E362" i="40" s="1"/>
  <c r="D363" i="40"/>
  <c r="E363" i="40" s="1"/>
  <c r="D364" i="40"/>
  <c r="E364" i="40" s="1"/>
  <c r="D365" i="40"/>
  <c r="E365" i="40" s="1"/>
  <c r="D366" i="40"/>
  <c r="E366" i="40" s="1"/>
  <c r="D367" i="40"/>
  <c r="E367" i="40" s="1"/>
  <c r="D368" i="40"/>
  <c r="E368" i="40" s="1"/>
  <c r="D369" i="40"/>
  <c r="E369" i="40" s="1"/>
  <c r="D370" i="40"/>
  <c r="E370" i="40" s="1"/>
  <c r="D371" i="40"/>
  <c r="E371" i="40" s="1"/>
  <c r="D372" i="40"/>
  <c r="E372" i="40" s="1"/>
  <c r="D373" i="40"/>
  <c r="E373" i="40" s="1"/>
  <c r="D374" i="40"/>
  <c r="E374" i="40" s="1"/>
  <c r="D375" i="40"/>
  <c r="E375" i="40" s="1"/>
  <c r="D376" i="40"/>
  <c r="E376" i="40" s="1"/>
  <c r="D377" i="40"/>
  <c r="E377" i="40" s="1"/>
  <c r="D378" i="40"/>
  <c r="E378" i="40" s="1"/>
  <c r="D379" i="40"/>
  <c r="E379" i="40" s="1"/>
  <c r="D380" i="40"/>
  <c r="E380" i="40" s="1"/>
  <c r="D381" i="40"/>
  <c r="E381" i="40" s="1"/>
  <c r="D382" i="40"/>
  <c r="E382" i="40" s="1"/>
  <c r="D383" i="40"/>
  <c r="E383" i="40" s="1"/>
  <c r="D384" i="40"/>
  <c r="E384" i="40" s="1"/>
  <c r="D385" i="40"/>
  <c r="E385" i="40" s="1"/>
  <c r="D386" i="40"/>
  <c r="E386" i="40" s="1"/>
  <c r="D387" i="40"/>
  <c r="E387" i="40" s="1"/>
  <c r="D388" i="40"/>
  <c r="E388" i="40" s="1"/>
  <c r="D389" i="40"/>
  <c r="E389" i="40" s="1"/>
  <c r="D390" i="40"/>
  <c r="E390" i="40" s="1"/>
  <c r="D391" i="40"/>
  <c r="E391" i="40" s="1"/>
  <c r="D392" i="40"/>
  <c r="E392" i="40" s="1"/>
  <c r="D393" i="40"/>
  <c r="E393" i="40" s="1"/>
  <c r="D394" i="40"/>
  <c r="E394" i="40" s="1"/>
  <c r="D395" i="40"/>
  <c r="E395" i="40" s="1"/>
  <c r="D396" i="40"/>
  <c r="E396" i="40" s="1"/>
  <c r="D397" i="40"/>
  <c r="E397" i="40" s="1"/>
  <c r="D398" i="40"/>
  <c r="E398" i="40" s="1"/>
  <c r="D399" i="40"/>
  <c r="E399" i="40" s="1"/>
  <c r="D400" i="40"/>
  <c r="E400" i="40" s="1"/>
  <c r="D401" i="40"/>
  <c r="E401" i="40" s="1"/>
  <c r="D402" i="40"/>
  <c r="E402" i="40" s="1"/>
  <c r="D403" i="40"/>
  <c r="E403" i="40" s="1"/>
  <c r="D404" i="40"/>
  <c r="E404" i="40" s="1"/>
  <c r="D405" i="40"/>
  <c r="E405" i="40" s="1"/>
  <c r="D406" i="40"/>
  <c r="E406" i="40" s="1"/>
  <c r="D407" i="40"/>
  <c r="E407" i="40" s="1"/>
  <c r="D408" i="40"/>
  <c r="E408" i="40" s="1"/>
  <c r="D409" i="40"/>
  <c r="E409" i="40" s="1"/>
  <c r="D410" i="40"/>
  <c r="E410" i="40" s="1"/>
  <c r="D411" i="40"/>
  <c r="E411" i="40" s="1"/>
  <c r="D412" i="40"/>
  <c r="E412" i="40" s="1"/>
  <c r="D413" i="40"/>
  <c r="E413" i="40" s="1"/>
  <c r="D414" i="40"/>
  <c r="E414" i="40" s="1"/>
  <c r="D415" i="40"/>
  <c r="E415" i="40" s="1"/>
  <c r="D416" i="40"/>
  <c r="E416" i="40" s="1"/>
  <c r="D417" i="40"/>
  <c r="E417" i="40" s="1"/>
  <c r="D418" i="40"/>
  <c r="E418" i="40" s="1"/>
  <c r="D419" i="40"/>
  <c r="E419" i="40" s="1"/>
  <c r="D420" i="40"/>
  <c r="E420" i="40" s="1"/>
  <c r="D421" i="40"/>
  <c r="E421" i="40" s="1"/>
  <c r="D422" i="40"/>
  <c r="E422" i="40" s="1"/>
  <c r="D423" i="40"/>
  <c r="E423" i="40" s="1"/>
  <c r="D424" i="40"/>
  <c r="E424" i="40" s="1"/>
  <c r="D425" i="40"/>
  <c r="E425" i="40" s="1"/>
  <c r="D426" i="40"/>
  <c r="E426" i="40" s="1"/>
  <c r="D427" i="40"/>
  <c r="E427" i="40" s="1"/>
  <c r="D428" i="40"/>
  <c r="E428" i="40" s="1"/>
  <c r="D429" i="40"/>
  <c r="E429" i="40" s="1"/>
  <c r="D430" i="40"/>
  <c r="E430" i="40" s="1"/>
  <c r="D431" i="40"/>
  <c r="E431" i="40" s="1"/>
  <c r="D432" i="40"/>
  <c r="E432" i="40" s="1"/>
  <c r="D433" i="40"/>
  <c r="E433" i="40" s="1"/>
  <c r="D434" i="40"/>
  <c r="E434" i="40" s="1"/>
  <c r="D435" i="40"/>
  <c r="E435" i="40" s="1"/>
  <c r="D436" i="40"/>
  <c r="E436" i="40" s="1"/>
  <c r="D437" i="40"/>
  <c r="E437" i="40" s="1"/>
  <c r="D438" i="40"/>
  <c r="E438" i="40" s="1"/>
  <c r="D439" i="40"/>
  <c r="E439" i="40" s="1"/>
  <c r="D440" i="40"/>
  <c r="E440" i="40" s="1"/>
  <c r="D441" i="40"/>
  <c r="E441" i="40" s="1"/>
  <c r="D442" i="40"/>
  <c r="E442" i="40" s="1"/>
  <c r="D443" i="40"/>
  <c r="E443" i="40" s="1"/>
  <c r="D444" i="40"/>
  <c r="E444" i="40" s="1"/>
  <c r="D445" i="40"/>
  <c r="E445" i="40" s="1"/>
  <c r="D446" i="40"/>
  <c r="E446" i="40" s="1"/>
  <c r="D447" i="40"/>
  <c r="E447" i="40" s="1"/>
  <c r="D448" i="40"/>
  <c r="E448" i="40" s="1"/>
  <c r="D449" i="40"/>
  <c r="E449" i="40" s="1"/>
  <c r="D450" i="40"/>
  <c r="E450" i="40" s="1"/>
  <c r="D451" i="40"/>
  <c r="E451" i="40" s="1"/>
  <c r="D452" i="40"/>
  <c r="E452" i="40" s="1"/>
  <c r="D453" i="40"/>
  <c r="E453" i="40" s="1"/>
  <c r="D454" i="40"/>
  <c r="E454" i="40" s="1"/>
  <c r="D455" i="40"/>
  <c r="E455" i="40" s="1"/>
  <c r="D456" i="40"/>
  <c r="E456" i="40" s="1"/>
  <c r="D457" i="40"/>
  <c r="E457" i="40" s="1"/>
  <c r="D458" i="40"/>
  <c r="E458" i="40" s="1"/>
  <c r="D459" i="40"/>
  <c r="E459" i="40" s="1"/>
  <c r="D460" i="40"/>
  <c r="E460" i="40" s="1"/>
  <c r="D461" i="40"/>
  <c r="E461" i="40" s="1"/>
  <c r="D462" i="40"/>
  <c r="E462" i="40" s="1"/>
  <c r="D463" i="40"/>
  <c r="E463" i="40" s="1"/>
  <c r="D464" i="40"/>
  <c r="E464" i="40" s="1"/>
  <c r="D465" i="40"/>
  <c r="E465" i="40" s="1"/>
  <c r="D466" i="40"/>
  <c r="E466" i="40" s="1"/>
  <c r="D467" i="40"/>
  <c r="E467" i="40" s="1"/>
  <c r="D468" i="40"/>
  <c r="E468" i="40" s="1"/>
  <c r="D469" i="40"/>
  <c r="E469" i="40" s="1"/>
  <c r="D470" i="40"/>
  <c r="E470" i="40" s="1"/>
  <c r="D471" i="40"/>
  <c r="E471" i="40" s="1"/>
  <c r="D472" i="40"/>
  <c r="E472" i="40" s="1"/>
  <c r="D473" i="40"/>
  <c r="E473" i="40" s="1"/>
  <c r="D474" i="40"/>
  <c r="E474" i="40" s="1"/>
  <c r="D475" i="40"/>
  <c r="E475" i="40" s="1"/>
  <c r="D476" i="40"/>
  <c r="E476" i="40" s="1"/>
  <c r="D477" i="40"/>
  <c r="E477" i="40" s="1"/>
  <c r="D478" i="40"/>
  <c r="E478" i="40" s="1"/>
  <c r="D479" i="40"/>
  <c r="E479" i="40" s="1"/>
  <c r="D480" i="40"/>
  <c r="E480" i="40" s="1"/>
  <c r="D481" i="40"/>
  <c r="E481" i="40" s="1"/>
  <c r="D482" i="40"/>
  <c r="E482" i="40" s="1"/>
  <c r="D483" i="40"/>
  <c r="E483" i="40" s="1"/>
  <c r="D484" i="40"/>
  <c r="E484" i="40" s="1"/>
  <c r="D485" i="40"/>
  <c r="E485" i="40" s="1"/>
  <c r="D486" i="40"/>
  <c r="E486" i="40" s="1"/>
  <c r="D487" i="40"/>
  <c r="E487" i="40" s="1"/>
  <c r="D488" i="40"/>
  <c r="E488" i="40" s="1"/>
  <c r="D489" i="40"/>
  <c r="E489" i="40" s="1"/>
  <c r="D490" i="40"/>
  <c r="E490" i="40" s="1"/>
  <c r="D491" i="40"/>
  <c r="E491" i="40" s="1"/>
  <c r="D492" i="40"/>
  <c r="E492" i="40" s="1"/>
  <c r="D493" i="40"/>
  <c r="E493" i="40" s="1"/>
  <c r="D494" i="40"/>
  <c r="E494" i="40" s="1"/>
  <c r="D495" i="40"/>
  <c r="E495" i="40" s="1"/>
  <c r="D496" i="40"/>
  <c r="E496" i="40" s="1"/>
  <c r="D497" i="40"/>
  <c r="E497" i="40" s="1"/>
  <c r="D498" i="40"/>
  <c r="E498" i="40" s="1"/>
  <c r="D499" i="40"/>
  <c r="E499" i="40" s="1"/>
  <c r="D500" i="40"/>
  <c r="E500" i="40" s="1"/>
  <c r="D501" i="40"/>
  <c r="E501" i="40" s="1"/>
  <c r="D502" i="40"/>
  <c r="E502" i="40" s="1"/>
  <c r="D503" i="40"/>
  <c r="E503" i="40" s="1"/>
  <c r="D504" i="40"/>
  <c r="E504" i="40" s="1"/>
  <c r="D505" i="40"/>
  <c r="E505" i="40" s="1"/>
  <c r="D506" i="40"/>
  <c r="E506" i="40" s="1"/>
  <c r="D507" i="40"/>
  <c r="E507" i="40" s="1"/>
  <c r="D508" i="40"/>
  <c r="E508" i="40" s="1"/>
  <c r="D509" i="40"/>
  <c r="E509" i="40" s="1"/>
  <c r="D510" i="40"/>
  <c r="E510" i="40" s="1"/>
  <c r="D511" i="40"/>
  <c r="E511" i="40" s="1"/>
  <c r="D512" i="40"/>
  <c r="E512" i="40" s="1"/>
  <c r="D513" i="40"/>
  <c r="E513" i="40" s="1"/>
  <c r="D514" i="40"/>
  <c r="E514" i="40" s="1"/>
  <c r="D515" i="40"/>
  <c r="E515" i="40" s="1"/>
  <c r="D516" i="40"/>
  <c r="E516" i="40" s="1"/>
  <c r="D517" i="40"/>
  <c r="E517" i="40" s="1"/>
  <c r="D518" i="40"/>
  <c r="E518" i="40" s="1"/>
  <c r="D519" i="40"/>
  <c r="E519" i="40" s="1"/>
  <c r="D520" i="40"/>
  <c r="E520" i="40" s="1"/>
  <c r="D521" i="40"/>
  <c r="E521" i="40" s="1"/>
  <c r="D522" i="40"/>
  <c r="E522" i="40" s="1"/>
  <c r="D523" i="40"/>
  <c r="E523" i="40" s="1"/>
  <c r="D524" i="40"/>
  <c r="E524" i="40" s="1"/>
  <c r="D525" i="40"/>
  <c r="E525" i="40" s="1"/>
  <c r="D526" i="40"/>
  <c r="E526" i="40" s="1"/>
  <c r="D527" i="40"/>
  <c r="E527" i="40" s="1"/>
  <c r="D528" i="40"/>
  <c r="E528" i="40" s="1"/>
  <c r="D529" i="40"/>
  <c r="E529" i="40" s="1"/>
  <c r="D530" i="40"/>
  <c r="E530" i="40" s="1"/>
  <c r="D531" i="40"/>
  <c r="E531" i="40" s="1"/>
  <c r="D532" i="40"/>
  <c r="E532" i="40" s="1"/>
  <c r="D533" i="40"/>
  <c r="E533" i="40" s="1"/>
  <c r="D534" i="40"/>
  <c r="E534" i="40" s="1"/>
  <c r="D535" i="40"/>
  <c r="E535" i="40" s="1"/>
  <c r="D536" i="40"/>
  <c r="E536" i="40" s="1"/>
  <c r="D537" i="40"/>
  <c r="E537" i="40" s="1"/>
  <c r="D538" i="40"/>
  <c r="E538" i="40" s="1"/>
  <c r="D539" i="40"/>
  <c r="E539" i="40" s="1"/>
  <c r="D540" i="40"/>
  <c r="E540" i="40" s="1"/>
  <c r="D541" i="40"/>
  <c r="E541" i="40" s="1"/>
  <c r="D542" i="40"/>
  <c r="E542" i="40" s="1"/>
  <c r="D543" i="40"/>
  <c r="E543" i="40" s="1"/>
  <c r="D544" i="40"/>
  <c r="E544" i="40" s="1"/>
  <c r="D545" i="40"/>
  <c r="E545" i="40" s="1"/>
  <c r="D546" i="40"/>
  <c r="E546" i="40" s="1"/>
  <c r="D547" i="40"/>
  <c r="E547" i="40" s="1"/>
  <c r="D548" i="40"/>
  <c r="E548" i="40" s="1"/>
  <c r="D549" i="40"/>
  <c r="E549" i="40" s="1"/>
  <c r="D550" i="40"/>
  <c r="E550" i="40" s="1"/>
  <c r="D551" i="40"/>
  <c r="E551" i="40" s="1"/>
  <c r="D552" i="40"/>
  <c r="E552" i="40" s="1"/>
  <c r="D553" i="40"/>
  <c r="E553" i="40" s="1"/>
  <c r="D554" i="40"/>
  <c r="E554" i="40" s="1"/>
  <c r="D555" i="40"/>
  <c r="E555" i="40" s="1"/>
  <c r="D556" i="40"/>
  <c r="E556" i="40" s="1"/>
  <c r="D557" i="40"/>
  <c r="E557" i="40" s="1"/>
  <c r="D558" i="40"/>
  <c r="E558" i="40" s="1"/>
  <c r="D559" i="40"/>
  <c r="E559" i="40" s="1"/>
  <c r="D560" i="40"/>
  <c r="E560" i="40" s="1"/>
  <c r="D561" i="40"/>
  <c r="E561" i="40" s="1"/>
  <c r="D562" i="40"/>
  <c r="E562" i="40" s="1"/>
  <c r="D563" i="40"/>
  <c r="E563" i="40" s="1"/>
  <c r="D564" i="40"/>
  <c r="E564" i="40" s="1"/>
  <c r="D565" i="40"/>
  <c r="E565" i="40" s="1"/>
  <c r="D566" i="40"/>
  <c r="E566" i="40" s="1"/>
  <c r="D567" i="40"/>
  <c r="E567" i="40" s="1"/>
  <c r="D568" i="40"/>
  <c r="E568" i="40" s="1"/>
  <c r="D569" i="40"/>
  <c r="E569" i="40" s="1"/>
  <c r="D570" i="40"/>
  <c r="E570" i="40" s="1"/>
  <c r="D571" i="40"/>
  <c r="E571" i="40" s="1"/>
  <c r="D572" i="40"/>
  <c r="E572" i="40" s="1"/>
  <c r="D573" i="40"/>
  <c r="E573" i="40" s="1"/>
  <c r="D574" i="40"/>
  <c r="E574" i="40" s="1"/>
  <c r="D575" i="40"/>
  <c r="E575" i="40" s="1"/>
  <c r="D576" i="40"/>
  <c r="E576" i="40" s="1"/>
  <c r="D577" i="40"/>
  <c r="E577" i="40" s="1"/>
  <c r="D578" i="40"/>
  <c r="E578" i="40" s="1"/>
  <c r="D579" i="40"/>
  <c r="E579" i="40" s="1"/>
  <c r="D580" i="40"/>
  <c r="E580" i="40" s="1"/>
  <c r="D581" i="40"/>
  <c r="E581" i="40" s="1"/>
  <c r="D582" i="40"/>
  <c r="E582" i="40" s="1"/>
  <c r="D583" i="40"/>
  <c r="E583" i="40" s="1"/>
  <c r="D584" i="40"/>
  <c r="E584" i="40" s="1"/>
  <c r="D585" i="40"/>
  <c r="E585" i="40" s="1"/>
  <c r="D586" i="40"/>
  <c r="E586" i="40" s="1"/>
  <c r="D587" i="40"/>
  <c r="E587" i="40" s="1"/>
  <c r="D588" i="40"/>
  <c r="E588" i="40" s="1"/>
  <c r="D589" i="40"/>
  <c r="E589" i="40" s="1"/>
  <c r="D590" i="40"/>
  <c r="E590" i="40" s="1"/>
  <c r="D591" i="40"/>
  <c r="E591" i="40" s="1"/>
  <c r="D592" i="40"/>
  <c r="E592" i="40" s="1"/>
  <c r="D593" i="40"/>
  <c r="E593" i="40" s="1"/>
  <c r="D594" i="40"/>
  <c r="E594" i="40" s="1"/>
  <c r="D595" i="40"/>
  <c r="E595" i="40" s="1"/>
  <c r="D596" i="40"/>
  <c r="E596" i="40" s="1"/>
  <c r="D597" i="40"/>
  <c r="E597" i="40" s="1"/>
  <c r="D598" i="40"/>
  <c r="E598" i="40" s="1"/>
  <c r="D599" i="40"/>
  <c r="E599" i="40" s="1"/>
  <c r="D600" i="40"/>
  <c r="E600" i="40" s="1"/>
  <c r="D601" i="40"/>
  <c r="E601" i="40" s="1"/>
  <c r="D602" i="40"/>
  <c r="E602" i="40" s="1"/>
  <c r="D603" i="40"/>
  <c r="E603" i="40" s="1"/>
  <c r="D604" i="40"/>
  <c r="E604" i="40" s="1"/>
  <c r="D605" i="40"/>
  <c r="E605" i="40" s="1"/>
  <c r="D606" i="40"/>
  <c r="E606" i="40" s="1"/>
  <c r="D607" i="40"/>
  <c r="E607" i="40" s="1"/>
  <c r="D608" i="40"/>
  <c r="E608" i="40" s="1"/>
  <c r="D609" i="40"/>
  <c r="E609" i="40" s="1"/>
  <c r="D610" i="40"/>
  <c r="E610" i="40" s="1"/>
  <c r="D611" i="40"/>
  <c r="E611" i="40" s="1"/>
  <c r="D612" i="40"/>
  <c r="E612" i="40" s="1"/>
  <c r="D613" i="40"/>
  <c r="E613" i="40" s="1"/>
  <c r="D614" i="40"/>
  <c r="E614" i="40" s="1"/>
  <c r="D615" i="40"/>
  <c r="E615" i="40" s="1"/>
  <c r="D616" i="40"/>
  <c r="E616" i="40" s="1"/>
  <c r="D617" i="40"/>
  <c r="E617" i="40" s="1"/>
  <c r="D618" i="40"/>
  <c r="E618" i="40" s="1"/>
  <c r="D619" i="40"/>
  <c r="E619" i="40" s="1"/>
  <c r="D620" i="40"/>
  <c r="E620" i="40" s="1"/>
  <c r="D621" i="40"/>
  <c r="E621" i="40" s="1"/>
  <c r="D622" i="40"/>
  <c r="E622" i="40" s="1"/>
  <c r="D623" i="40"/>
  <c r="E623" i="40" s="1"/>
  <c r="D624" i="40"/>
  <c r="E624" i="40" s="1"/>
  <c r="D625" i="40"/>
  <c r="E625" i="40" s="1"/>
  <c r="D626" i="40"/>
  <c r="E626" i="40" s="1"/>
  <c r="D627" i="40"/>
  <c r="E627" i="40" s="1"/>
  <c r="D628" i="40"/>
  <c r="E628" i="40" s="1"/>
  <c r="D629" i="40"/>
  <c r="E629" i="40" s="1"/>
  <c r="D630" i="40"/>
  <c r="E630" i="40" s="1"/>
  <c r="D631" i="40"/>
  <c r="E631" i="40" s="1"/>
  <c r="D632" i="40"/>
  <c r="E632" i="40" s="1"/>
  <c r="D633" i="40"/>
  <c r="E633" i="40" s="1"/>
  <c r="D634" i="40"/>
  <c r="E634" i="40" s="1"/>
  <c r="D635" i="40"/>
  <c r="E635" i="40" s="1"/>
  <c r="D636" i="40"/>
  <c r="E636" i="40" s="1"/>
  <c r="D637" i="40"/>
  <c r="E637" i="40" s="1"/>
  <c r="D638" i="40"/>
  <c r="E638" i="40" s="1"/>
  <c r="D639" i="40"/>
  <c r="E639" i="40" s="1"/>
  <c r="D640" i="40"/>
  <c r="E640" i="40" s="1"/>
  <c r="D641" i="40"/>
  <c r="E641" i="40" s="1"/>
  <c r="D642" i="40"/>
  <c r="E642" i="40" s="1"/>
  <c r="D643" i="40"/>
  <c r="E643" i="40" s="1"/>
  <c r="D644" i="40"/>
  <c r="E644" i="40" s="1"/>
  <c r="D645" i="40"/>
  <c r="E645" i="40" s="1"/>
  <c r="D646" i="40"/>
  <c r="E646" i="40" s="1"/>
  <c r="D647" i="40"/>
  <c r="E647" i="40" s="1"/>
  <c r="D648" i="40"/>
  <c r="E648" i="40" s="1"/>
  <c r="D649" i="40"/>
  <c r="E649" i="40" s="1"/>
  <c r="D650" i="40"/>
  <c r="E650" i="40" s="1"/>
  <c r="D651" i="40"/>
  <c r="E651" i="40" s="1"/>
  <c r="D652" i="40"/>
  <c r="E652" i="40" s="1"/>
  <c r="D653" i="40"/>
  <c r="E653" i="40" s="1"/>
  <c r="D654" i="40"/>
  <c r="E654" i="40" s="1"/>
  <c r="D655" i="40"/>
  <c r="E655" i="40" s="1"/>
  <c r="D656" i="40"/>
  <c r="E656" i="40" s="1"/>
  <c r="D657" i="40"/>
  <c r="E657" i="40" s="1"/>
  <c r="D658" i="40"/>
  <c r="E658" i="40" s="1"/>
  <c r="D659" i="40"/>
  <c r="E659" i="40" s="1"/>
  <c r="D660" i="40"/>
  <c r="E660" i="40" s="1"/>
  <c r="D661" i="40"/>
  <c r="E661" i="40" s="1"/>
  <c r="D662" i="40"/>
  <c r="E662" i="40" s="1"/>
  <c r="D663" i="40"/>
  <c r="E663" i="40" s="1"/>
  <c r="D664" i="40"/>
  <c r="E664" i="40" s="1"/>
  <c r="D665" i="40"/>
  <c r="E665" i="40" s="1"/>
  <c r="D666" i="40"/>
  <c r="E666" i="40" s="1"/>
  <c r="D667" i="40"/>
  <c r="E667" i="40" s="1"/>
  <c r="D668" i="40"/>
  <c r="E668" i="40" s="1"/>
  <c r="D669" i="40"/>
  <c r="E669" i="40" s="1"/>
  <c r="D670" i="40"/>
  <c r="E670" i="40" s="1"/>
  <c r="D671" i="40"/>
  <c r="E671" i="40" s="1"/>
  <c r="D672" i="40"/>
  <c r="E672" i="40" s="1"/>
  <c r="D673" i="40"/>
  <c r="E673" i="40" s="1"/>
  <c r="D674" i="40"/>
  <c r="E674" i="40" s="1"/>
  <c r="D675" i="40"/>
  <c r="E675" i="40" s="1"/>
  <c r="D676" i="40"/>
  <c r="E676" i="40" s="1"/>
  <c r="D677" i="40"/>
  <c r="E677" i="40" s="1"/>
  <c r="D678" i="40"/>
  <c r="E678" i="40" s="1"/>
  <c r="D679" i="40"/>
  <c r="E679" i="40" s="1"/>
  <c r="D680" i="40"/>
  <c r="E680" i="40" s="1"/>
  <c r="D681" i="40"/>
  <c r="E681" i="40" s="1"/>
  <c r="D682" i="40"/>
  <c r="E682" i="40" s="1"/>
  <c r="D683" i="40"/>
  <c r="E683" i="40" s="1"/>
  <c r="D684" i="40"/>
  <c r="E684" i="40" s="1"/>
  <c r="D685" i="40"/>
  <c r="E685" i="40" s="1"/>
  <c r="D686" i="40"/>
  <c r="E686" i="40" s="1"/>
  <c r="D687" i="40"/>
  <c r="E687" i="40" s="1"/>
  <c r="D688" i="40"/>
  <c r="E688" i="40" s="1"/>
  <c r="D689" i="40"/>
  <c r="E689" i="40" s="1"/>
  <c r="D690" i="40"/>
  <c r="E690" i="40" s="1"/>
  <c r="D691" i="40"/>
  <c r="E691" i="40" s="1"/>
  <c r="D692" i="40"/>
  <c r="E692" i="40" s="1"/>
  <c r="D693" i="40"/>
  <c r="E693" i="40" s="1"/>
  <c r="D694" i="40"/>
  <c r="E694" i="40" s="1"/>
  <c r="D695" i="40"/>
  <c r="E695" i="40" s="1"/>
  <c r="D696" i="40"/>
  <c r="E696" i="40" s="1"/>
  <c r="D697" i="40"/>
  <c r="E697" i="40" s="1"/>
  <c r="D698" i="40"/>
  <c r="E698" i="40" s="1"/>
  <c r="D699" i="40"/>
  <c r="E699" i="40" s="1"/>
  <c r="D700" i="40"/>
  <c r="E700" i="40" s="1"/>
  <c r="D701" i="40"/>
  <c r="E701" i="40" s="1"/>
  <c r="D702" i="40"/>
  <c r="E702" i="40" s="1"/>
  <c r="D703" i="40"/>
  <c r="E703" i="40" s="1"/>
  <c r="D704" i="40"/>
  <c r="E704" i="40" s="1"/>
  <c r="D705" i="40"/>
  <c r="E705" i="40" s="1"/>
  <c r="D706" i="40"/>
  <c r="E706" i="40" s="1"/>
  <c r="D707" i="40"/>
  <c r="E707" i="40" s="1"/>
  <c r="D708" i="40"/>
  <c r="E708" i="40" s="1"/>
  <c r="D709" i="40"/>
  <c r="E709" i="40" s="1"/>
  <c r="D710" i="40"/>
  <c r="E710" i="40" s="1"/>
  <c r="D711" i="40"/>
  <c r="E711" i="40" s="1"/>
  <c r="D712" i="40"/>
  <c r="E712" i="40" s="1"/>
  <c r="D713" i="40"/>
  <c r="E713" i="40" s="1"/>
  <c r="D714" i="40"/>
  <c r="E714" i="40" s="1"/>
  <c r="D715" i="40"/>
  <c r="E715" i="40" s="1"/>
  <c r="D716" i="40"/>
  <c r="E716" i="40" s="1"/>
  <c r="D717" i="40"/>
  <c r="E717" i="40" s="1"/>
  <c r="D718" i="40"/>
  <c r="E718" i="40" s="1"/>
  <c r="D719" i="40"/>
  <c r="E719" i="40" s="1"/>
  <c r="D720" i="40"/>
  <c r="E720" i="40" s="1"/>
  <c r="D721" i="40"/>
  <c r="E721" i="40" s="1"/>
  <c r="D722" i="40"/>
  <c r="E722" i="40" s="1"/>
  <c r="D723" i="40"/>
  <c r="E723" i="40" s="1"/>
  <c r="D724" i="40"/>
  <c r="E724" i="40" s="1"/>
  <c r="D725" i="40"/>
  <c r="E725" i="40" s="1"/>
  <c r="D726" i="40"/>
  <c r="E726" i="40" s="1"/>
  <c r="D727" i="40"/>
  <c r="E727" i="40" s="1"/>
  <c r="D728" i="40"/>
  <c r="E728" i="40" s="1"/>
  <c r="D729" i="40"/>
  <c r="E729" i="40" s="1"/>
  <c r="D730" i="40"/>
  <c r="E730" i="40" s="1"/>
  <c r="D731" i="40"/>
  <c r="E731" i="40" s="1"/>
  <c r="D732" i="40"/>
  <c r="E732" i="40" s="1"/>
  <c r="D733" i="40"/>
  <c r="E733" i="40" s="1"/>
  <c r="D734" i="40"/>
  <c r="E734" i="40" s="1"/>
  <c r="D735" i="40"/>
  <c r="E735" i="40" s="1"/>
  <c r="D736" i="40"/>
  <c r="E736" i="40" s="1"/>
  <c r="D737" i="40"/>
  <c r="E737" i="40" s="1"/>
  <c r="D738" i="40"/>
  <c r="E738" i="40" s="1"/>
  <c r="D739" i="40"/>
  <c r="E739" i="40" s="1"/>
  <c r="D740" i="40"/>
  <c r="E740" i="40" s="1"/>
  <c r="D741" i="40"/>
  <c r="E741" i="40" s="1"/>
  <c r="D742" i="40"/>
  <c r="E742" i="40" s="1"/>
  <c r="D743" i="40"/>
  <c r="E743" i="40" s="1"/>
  <c r="D744" i="40"/>
  <c r="E744" i="40" s="1"/>
  <c r="D745" i="40"/>
  <c r="E745" i="40" s="1"/>
  <c r="D746" i="40"/>
  <c r="E746" i="40" s="1"/>
  <c r="D747" i="40"/>
  <c r="E747" i="40" s="1"/>
  <c r="D748" i="40"/>
  <c r="E748" i="40" s="1"/>
  <c r="D749" i="40"/>
  <c r="E749" i="40" s="1"/>
  <c r="D750" i="40"/>
  <c r="E750" i="40" s="1"/>
  <c r="D751" i="40"/>
  <c r="E751" i="40" s="1"/>
  <c r="D752" i="40"/>
  <c r="E752" i="40" s="1"/>
  <c r="D753" i="40"/>
  <c r="E753" i="40" s="1"/>
  <c r="D754" i="40"/>
  <c r="E754" i="40" s="1"/>
  <c r="D755" i="40"/>
  <c r="E755" i="40" s="1"/>
  <c r="D756" i="40"/>
  <c r="E756" i="40" s="1"/>
  <c r="D757" i="40"/>
  <c r="E757" i="40" s="1"/>
  <c r="D758" i="40"/>
  <c r="E758" i="40" s="1"/>
  <c r="D759" i="40"/>
  <c r="E759" i="40" s="1"/>
  <c r="D760" i="40"/>
  <c r="E760" i="40" s="1"/>
  <c r="D761" i="40"/>
  <c r="E761" i="40" s="1"/>
  <c r="D762" i="40"/>
  <c r="E762" i="40" s="1"/>
  <c r="D763" i="40"/>
  <c r="E763" i="40" s="1"/>
  <c r="D764" i="40"/>
  <c r="E764" i="40" s="1"/>
  <c r="D765" i="40"/>
  <c r="E765" i="40" s="1"/>
  <c r="D766" i="40"/>
  <c r="E766" i="40" s="1"/>
  <c r="D767" i="40"/>
  <c r="E767" i="40" s="1"/>
  <c r="D768" i="40"/>
  <c r="E768" i="40" s="1"/>
  <c r="D769" i="40"/>
  <c r="E769" i="40" s="1"/>
  <c r="D770" i="40"/>
  <c r="E770" i="40" s="1"/>
  <c r="D771" i="40"/>
  <c r="E771" i="40" s="1"/>
  <c r="D772" i="40"/>
  <c r="E772" i="40" s="1"/>
  <c r="D773" i="40"/>
  <c r="E773" i="40" s="1"/>
  <c r="D774" i="40"/>
  <c r="E774" i="40" s="1"/>
  <c r="D775" i="40"/>
  <c r="E775" i="40" s="1"/>
  <c r="D776" i="40"/>
  <c r="E776" i="40" s="1"/>
  <c r="D777" i="40"/>
  <c r="E777" i="40" s="1"/>
  <c r="D778" i="40"/>
  <c r="E778" i="40" s="1"/>
  <c r="D779" i="40"/>
  <c r="E779" i="40" s="1"/>
  <c r="D780" i="40"/>
  <c r="E780" i="40" s="1"/>
  <c r="D781" i="40"/>
  <c r="E781" i="40" s="1"/>
  <c r="D782" i="40"/>
  <c r="E782" i="40" s="1"/>
  <c r="D783" i="40"/>
  <c r="E783" i="40" s="1"/>
  <c r="D784" i="40"/>
  <c r="E784" i="40" s="1"/>
  <c r="D785" i="40"/>
  <c r="E785" i="40" s="1"/>
  <c r="D786" i="40"/>
  <c r="E786" i="40" s="1"/>
  <c r="D787" i="40"/>
  <c r="E787" i="40" s="1"/>
  <c r="D788" i="40"/>
  <c r="E788" i="40" s="1"/>
  <c r="D789" i="40"/>
  <c r="E789" i="40" s="1"/>
  <c r="D790" i="40"/>
  <c r="E790" i="40" s="1"/>
  <c r="D791" i="40"/>
  <c r="E791" i="40" s="1"/>
  <c r="D792" i="40"/>
  <c r="E792" i="40" s="1"/>
  <c r="D793" i="40"/>
  <c r="E793" i="40" s="1"/>
  <c r="D794" i="40"/>
  <c r="E794" i="40" s="1"/>
  <c r="D795" i="40"/>
  <c r="E795" i="40" s="1"/>
  <c r="D796" i="40"/>
  <c r="E796" i="40" s="1"/>
  <c r="D797" i="40"/>
  <c r="E797" i="40" s="1"/>
  <c r="D798" i="40"/>
  <c r="E798" i="40" s="1"/>
  <c r="D799" i="40"/>
  <c r="E799" i="40" s="1"/>
  <c r="D800" i="40"/>
  <c r="E800" i="40" s="1"/>
  <c r="D801" i="40"/>
  <c r="E801" i="40" s="1"/>
  <c r="D802" i="40"/>
  <c r="E802" i="40" s="1"/>
  <c r="D803" i="40"/>
  <c r="E803" i="40" s="1"/>
  <c r="D804" i="40"/>
  <c r="E804" i="40" s="1"/>
  <c r="D805" i="40"/>
  <c r="E805" i="40" s="1"/>
  <c r="D806" i="40"/>
  <c r="E806" i="40" s="1"/>
  <c r="D807" i="40"/>
  <c r="E807" i="40" s="1"/>
  <c r="D808" i="40"/>
  <c r="E808" i="40" s="1"/>
  <c r="D809" i="40"/>
  <c r="E809" i="40" s="1"/>
  <c r="D810" i="40"/>
  <c r="E810" i="40" s="1"/>
  <c r="D811" i="40"/>
  <c r="E811" i="40" s="1"/>
  <c r="D812" i="40"/>
  <c r="E812" i="40" s="1"/>
  <c r="D813" i="40"/>
  <c r="E813" i="40" s="1"/>
  <c r="D814" i="40"/>
  <c r="E814" i="40" s="1"/>
  <c r="D815" i="40"/>
  <c r="E815" i="40" s="1"/>
  <c r="D816" i="40"/>
  <c r="E816" i="40" s="1"/>
  <c r="D817" i="40"/>
  <c r="E817" i="40" s="1"/>
  <c r="D818" i="40"/>
  <c r="E818" i="40" s="1"/>
  <c r="D819" i="40"/>
  <c r="E819" i="40" s="1"/>
  <c r="D820" i="40"/>
  <c r="E820" i="40" s="1"/>
  <c r="D821" i="40"/>
  <c r="E821" i="40" s="1"/>
  <c r="D822" i="40"/>
  <c r="E822" i="40" s="1"/>
  <c r="D823" i="40"/>
  <c r="E823" i="40" s="1"/>
  <c r="D824" i="40"/>
  <c r="E824" i="40" s="1"/>
  <c r="D825" i="40"/>
  <c r="E825" i="40" s="1"/>
  <c r="D826" i="40"/>
  <c r="E826" i="40" s="1"/>
  <c r="D827" i="40"/>
  <c r="E827" i="40" s="1"/>
  <c r="D828" i="40"/>
  <c r="E828" i="40" s="1"/>
  <c r="D829" i="40"/>
  <c r="E829" i="40" s="1"/>
  <c r="D830" i="40"/>
  <c r="E830" i="40" s="1"/>
  <c r="D831" i="40"/>
  <c r="E831" i="40" s="1"/>
  <c r="D832" i="40"/>
  <c r="E832" i="40" s="1"/>
  <c r="D833" i="40"/>
  <c r="E833" i="40" s="1"/>
  <c r="D834" i="40"/>
  <c r="E834" i="40" s="1"/>
  <c r="D835" i="40"/>
  <c r="E835" i="40" s="1"/>
  <c r="D836" i="40"/>
  <c r="E836" i="40" s="1"/>
  <c r="D837" i="40"/>
  <c r="E837" i="40" s="1"/>
  <c r="D838" i="40"/>
  <c r="E838" i="40" s="1"/>
  <c r="D839" i="40"/>
  <c r="E839" i="40" s="1"/>
  <c r="D840" i="40"/>
  <c r="E840" i="40" s="1"/>
  <c r="D841" i="40"/>
  <c r="E841" i="40" s="1"/>
  <c r="D842" i="40"/>
  <c r="E842" i="40" s="1"/>
  <c r="D843" i="40"/>
  <c r="E843" i="40" s="1"/>
  <c r="D844" i="40"/>
  <c r="E844" i="40" s="1"/>
  <c r="D845" i="40"/>
  <c r="E845" i="40" s="1"/>
  <c r="D846" i="40"/>
  <c r="E846" i="40" s="1"/>
  <c r="D847" i="40"/>
  <c r="E847" i="40" s="1"/>
  <c r="D848" i="40"/>
  <c r="E848" i="40" s="1"/>
  <c r="D849" i="40"/>
  <c r="E849" i="40" s="1"/>
  <c r="D850" i="40"/>
  <c r="E850" i="40" s="1"/>
  <c r="D851" i="40"/>
  <c r="E851" i="40" s="1"/>
  <c r="D852" i="40"/>
  <c r="E852" i="40" s="1"/>
  <c r="D853" i="40"/>
  <c r="E853" i="40" s="1"/>
  <c r="D854" i="40"/>
  <c r="E854" i="40" s="1"/>
  <c r="D855" i="40"/>
  <c r="E855" i="40" s="1"/>
  <c r="D856" i="40"/>
  <c r="E856" i="40" s="1"/>
  <c r="D857" i="40"/>
  <c r="E857" i="40" s="1"/>
  <c r="D858" i="40"/>
  <c r="E858" i="40" s="1"/>
  <c r="D859" i="40"/>
  <c r="E859" i="40" s="1"/>
  <c r="D860" i="40"/>
  <c r="E860" i="40" s="1"/>
  <c r="D861" i="40"/>
  <c r="E861" i="40" s="1"/>
  <c r="D862" i="40"/>
  <c r="E862" i="40" s="1"/>
  <c r="D863" i="40"/>
  <c r="E863" i="40" s="1"/>
  <c r="D864" i="40"/>
  <c r="E864" i="40" s="1"/>
  <c r="D865" i="40"/>
  <c r="E865" i="40" s="1"/>
  <c r="D866" i="40"/>
  <c r="E866" i="40" s="1"/>
  <c r="D867" i="40"/>
  <c r="E867" i="40" s="1"/>
  <c r="D868" i="40"/>
  <c r="E868" i="40" s="1"/>
  <c r="D869" i="40"/>
  <c r="E869" i="40" s="1"/>
  <c r="D870" i="40"/>
  <c r="E870" i="40" s="1"/>
  <c r="D871" i="40"/>
  <c r="E871" i="40" s="1"/>
  <c r="D872" i="40"/>
  <c r="E872" i="40" s="1"/>
  <c r="D873" i="40"/>
  <c r="E873" i="40" s="1"/>
  <c r="D874" i="40"/>
  <c r="E874" i="40" s="1"/>
  <c r="D875" i="40"/>
  <c r="E875" i="40" s="1"/>
  <c r="D876" i="40"/>
  <c r="E876" i="40" s="1"/>
  <c r="D877" i="40"/>
  <c r="E877" i="40" s="1"/>
  <c r="D878" i="40"/>
  <c r="E878" i="40" s="1"/>
  <c r="D879" i="40"/>
  <c r="E879" i="40" s="1"/>
  <c r="D880" i="40"/>
  <c r="E880" i="40" s="1"/>
  <c r="D881" i="40"/>
  <c r="E881" i="40" s="1"/>
  <c r="D882" i="40"/>
  <c r="E882" i="40" s="1"/>
  <c r="D883" i="40"/>
  <c r="E883" i="40" s="1"/>
  <c r="D884" i="40"/>
  <c r="E884" i="40" s="1"/>
  <c r="D885" i="40"/>
  <c r="E885" i="40" s="1"/>
  <c r="D886" i="40"/>
  <c r="E886" i="40" s="1"/>
  <c r="D887" i="40"/>
  <c r="E887" i="40" s="1"/>
  <c r="D888" i="40"/>
  <c r="E888" i="40" s="1"/>
  <c r="D889" i="40"/>
  <c r="E889" i="40" s="1"/>
  <c r="D890" i="40"/>
  <c r="E890" i="40" s="1"/>
  <c r="D891" i="40"/>
  <c r="E891" i="40" s="1"/>
  <c r="D892" i="40"/>
  <c r="E892" i="40" s="1"/>
  <c r="D893" i="40"/>
  <c r="E893" i="40" s="1"/>
  <c r="D894" i="40"/>
  <c r="E894" i="40" s="1"/>
  <c r="D895" i="40"/>
  <c r="E895" i="40" s="1"/>
  <c r="D896" i="40"/>
  <c r="E896" i="40" s="1"/>
  <c r="D897" i="40"/>
  <c r="E897" i="40" s="1"/>
  <c r="D898" i="40"/>
  <c r="E898" i="40" s="1"/>
  <c r="D899" i="40"/>
  <c r="E899" i="40" s="1"/>
  <c r="D900" i="40"/>
  <c r="E900" i="40" s="1"/>
  <c r="D901" i="40"/>
  <c r="E901" i="40" s="1"/>
  <c r="D902" i="40"/>
  <c r="E902" i="40" s="1"/>
  <c r="D903" i="40"/>
  <c r="E903" i="40" s="1"/>
  <c r="D904" i="40"/>
  <c r="E904" i="40" s="1"/>
  <c r="D905" i="40"/>
  <c r="E905" i="40" s="1"/>
  <c r="D906" i="40"/>
  <c r="E906" i="40" s="1"/>
  <c r="D907" i="40"/>
  <c r="E907" i="40" s="1"/>
  <c r="D908" i="40"/>
  <c r="E908" i="40" s="1"/>
  <c r="D909" i="40"/>
  <c r="E909" i="40" s="1"/>
  <c r="D910" i="40"/>
  <c r="E910" i="40" s="1"/>
  <c r="D911" i="40"/>
  <c r="E911" i="40" s="1"/>
  <c r="D912" i="40"/>
  <c r="E912" i="40" s="1"/>
  <c r="D913" i="40"/>
  <c r="E913" i="40" s="1"/>
  <c r="D914" i="40"/>
  <c r="E914" i="40" s="1"/>
  <c r="D915" i="40"/>
  <c r="E915" i="40" s="1"/>
  <c r="D916" i="40"/>
  <c r="E916" i="40" s="1"/>
  <c r="D917" i="40"/>
  <c r="E917" i="40" s="1"/>
  <c r="D918" i="40"/>
  <c r="E918" i="40" s="1"/>
  <c r="D919" i="40"/>
  <c r="E919" i="40" s="1"/>
  <c r="D920" i="40"/>
  <c r="E920" i="40" s="1"/>
  <c r="D921" i="40"/>
  <c r="E921" i="40" s="1"/>
  <c r="D922" i="40"/>
  <c r="E922" i="40" s="1"/>
  <c r="D923" i="40"/>
  <c r="E923" i="40" s="1"/>
  <c r="D924" i="40"/>
  <c r="E924" i="40" s="1"/>
  <c r="D925" i="40"/>
  <c r="E925" i="40" s="1"/>
  <c r="D926" i="40"/>
  <c r="E926" i="40" s="1"/>
  <c r="D927" i="40"/>
  <c r="E927" i="40" s="1"/>
  <c r="D928" i="40"/>
  <c r="E928" i="40" s="1"/>
  <c r="D929" i="40"/>
  <c r="E929" i="40" s="1"/>
  <c r="D930" i="40"/>
  <c r="E930" i="40" s="1"/>
  <c r="D931" i="40"/>
  <c r="E931" i="40" s="1"/>
  <c r="D932" i="40"/>
  <c r="E932" i="40" s="1"/>
  <c r="D933" i="40"/>
  <c r="E933" i="40" s="1"/>
  <c r="D934" i="40"/>
  <c r="E934" i="40" s="1"/>
  <c r="D935" i="40"/>
  <c r="E935" i="40" s="1"/>
  <c r="D936" i="40"/>
  <c r="E936" i="40" s="1"/>
  <c r="D937" i="40"/>
  <c r="E937" i="40" s="1"/>
  <c r="D938" i="40"/>
  <c r="E938" i="40" s="1"/>
  <c r="D939" i="40"/>
  <c r="E939" i="40" s="1"/>
  <c r="D940" i="40"/>
  <c r="E940" i="40" s="1"/>
  <c r="D941" i="40"/>
  <c r="E941" i="40" s="1"/>
  <c r="D942" i="40"/>
  <c r="E942" i="40" s="1"/>
  <c r="D943" i="40"/>
  <c r="E943" i="40" s="1"/>
  <c r="D944" i="40"/>
  <c r="E944" i="40" s="1"/>
  <c r="D945" i="40"/>
  <c r="E945" i="40" s="1"/>
  <c r="D946" i="40"/>
  <c r="E946" i="40" s="1"/>
  <c r="D947" i="40"/>
  <c r="E947" i="40" s="1"/>
  <c r="D948" i="40"/>
  <c r="E948" i="40" s="1"/>
  <c r="D949" i="40"/>
  <c r="E949" i="40" s="1"/>
  <c r="D950" i="40"/>
  <c r="E950" i="40" s="1"/>
  <c r="D951" i="40"/>
  <c r="E951" i="40" s="1"/>
  <c r="D952" i="40"/>
  <c r="E952" i="40" s="1"/>
  <c r="D953" i="40"/>
  <c r="E953" i="40" s="1"/>
  <c r="D954" i="40"/>
  <c r="E954" i="40" s="1"/>
  <c r="D955" i="40"/>
  <c r="E955" i="40" s="1"/>
  <c r="D956" i="40"/>
  <c r="E956" i="40" s="1"/>
  <c r="D957" i="40"/>
  <c r="E957" i="40" s="1"/>
  <c r="D958" i="40"/>
  <c r="E958" i="40" s="1"/>
  <c r="D959" i="40"/>
  <c r="E959" i="40" s="1"/>
  <c r="D960" i="40"/>
  <c r="E960" i="40" s="1"/>
  <c r="D961" i="40"/>
  <c r="E961" i="40" s="1"/>
  <c r="D962" i="40"/>
  <c r="E962" i="40" s="1"/>
  <c r="D963" i="40"/>
  <c r="E963" i="40" s="1"/>
  <c r="D964" i="40"/>
  <c r="E964" i="40" s="1"/>
  <c r="D965" i="40"/>
  <c r="E965" i="40" s="1"/>
  <c r="D966" i="40"/>
  <c r="E966" i="40" s="1"/>
  <c r="D967" i="40"/>
  <c r="E967" i="40" s="1"/>
  <c r="D968" i="40"/>
  <c r="E968" i="40" s="1"/>
  <c r="D969" i="40"/>
  <c r="E969" i="40" s="1"/>
  <c r="D970" i="40"/>
  <c r="E970" i="40" s="1"/>
  <c r="D971" i="40"/>
  <c r="E971" i="40" s="1"/>
  <c r="D972" i="40"/>
  <c r="E972" i="40" s="1"/>
  <c r="D973" i="40"/>
  <c r="E973" i="40" s="1"/>
  <c r="D974" i="40"/>
  <c r="E974" i="40" s="1"/>
  <c r="D975" i="40"/>
  <c r="E975" i="40" s="1"/>
  <c r="D976" i="40"/>
  <c r="E976" i="40" s="1"/>
  <c r="D977" i="40"/>
  <c r="E977" i="40" s="1"/>
  <c r="D978" i="40"/>
  <c r="E978" i="40" s="1"/>
  <c r="D979" i="40"/>
  <c r="E979" i="40" s="1"/>
  <c r="D980" i="40"/>
  <c r="E980" i="40" s="1"/>
  <c r="D981" i="40"/>
  <c r="E981" i="40" s="1"/>
  <c r="D982" i="40"/>
  <c r="E982" i="40" s="1"/>
  <c r="D983" i="40"/>
  <c r="E983" i="40" s="1"/>
  <c r="D984" i="40"/>
  <c r="E984" i="40" s="1"/>
  <c r="D985" i="40"/>
  <c r="E985" i="40" s="1"/>
  <c r="D986" i="40"/>
  <c r="E986" i="40" s="1"/>
  <c r="D987" i="40"/>
  <c r="E987" i="40" s="1"/>
  <c r="D988" i="40"/>
  <c r="E988" i="40" s="1"/>
  <c r="D989" i="40"/>
  <c r="E989" i="40" s="1"/>
  <c r="D990" i="40"/>
  <c r="E990" i="40" s="1"/>
  <c r="D991" i="40"/>
  <c r="E991" i="40" s="1"/>
  <c r="D992" i="40"/>
  <c r="E992" i="40" s="1"/>
  <c r="D993" i="40"/>
  <c r="E993" i="40" s="1"/>
  <c r="D994" i="40"/>
  <c r="E994" i="40" s="1"/>
  <c r="D995" i="40"/>
  <c r="E995" i="40" s="1"/>
  <c r="D996" i="40"/>
  <c r="E996" i="40" s="1"/>
  <c r="D997" i="40"/>
  <c r="E997" i="40" s="1"/>
  <c r="D998" i="40"/>
  <c r="E998" i="40" s="1"/>
  <c r="D999" i="40"/>
  <c r="E999" i="40" s="1"/>
  <c r="D1000" i="40"/>
  <c r="E1000" i="40" s="1"/>
  <c r="D1001" i="40"/>
  <c r="E1001" i="40" s="1"/>
  <c r="D1002" i="40"/>
  <c r="E1002" i="40" s="1"/>
  <c r="D1003" i="40"/>
  <c r="E1003" i="40" s="1"/>
  <c r="D1004" i="40"/>
  <c r="E1004" i="40" s="1"/>
  <c r="D1005" i="40"/>
  <c r="E1005" i="40" s="1"/>
  <c r="D1006" i="40"/>
  <c r="E1006" i="40" s="1"/>
  <c r="D1007" i="40"/>
  <c r="E1007" i="40" s="1"/>
  <c r="D1008" i="40"/>
  <c r="E1008" i="40" s="1"/>
  <c r="D1009" i="40"/>
  <c r="E1009" i="40" s="1"/>
  <c r="D1010" i="40"/>
  <c r="E1010" i="40" s="1"/>
  <c r="D1011" i="40"/>
  <c r="E1011" i="40" s="1"/>
  <c r="D1012" i="40"/>
  <c r="E1012" i="40" s="1"/>
  <c r="D1013" i="40"/>
  <c r="E1013" i="40" s="1"/>
  <c r="D1014" i="40"/>
  <c r="E1014" i="40" s="1"/>
  <c r="D1015" i="40"/>
  <c r="E1015" i="40" s="1"/>
  <c r="D1016" i="40"/>
  <c r="E1016" i="40" s="1"/>
  <c r="D1017" i="40"/>
  <c r="E1017" i="40" s="1"/>
  <c r="D1018" i="40"/>
  <c r="E1018" i="40" s="1"/>
  <c r="D1019" i="40"/>
  <c r="E1019" i="40" s="1"/>
  <c r="D1020" i="40"/>
  <c r="E1020" i="40" s="1"/>
  <c r="D1021" i="40"/>
  <c r="E1021" i="40" s="1"/>
  <c r="D1022" i="40"/>
  <c r="E1022" i="40" s="1"/>
  <c r="D1023" i="40"/>
  <c r="E1023" i="40" s="1"/>
  <c r="D1024" i="40"/>
  <c r="E1024" i="40" s="1"/>
  <c r="D1025" i="40"/>
  <c r="E1025" i="40" s="1"/>
  <c r="D1026" i="40"/>
  <c r="E1026" i="40" s="1"/>
  <c r="D1027" i="40"/>
  <c r="E1027" i="40" s="1"/>
  <c r="D1028" i="40"/>
  <c r="E1028" i="40" s="1"/>
  <c r="D1029" i="40"/>
  <c r="E1029" i="40" s="1"/>
  <c r="D1030" i="40"/>
  <c r="E1030" i="40" s="1"/>
  <c r="D1031" i="40"/>
  <c r="E1031" i="40" s="1"/>
  <c r="D1032" i="40"/>
  <c r="E1032" i="40" s="1"/>
  <c r="D1033" i="40"/>
  <c r="E1033" i="40" s="1"/>
  <c r="D1034" i="40"/>
  <c r="E1034" i="40" s="1"/>
  <c r="D1035" i="40"/>
  <c r="E1035" i="40" s="1"/>
  <c r="D1036" i="40"/>
  <c r="E1036" i="40" s="1"/>
  <c r="D1037" i="40"/>
  <c r="E1037" i="40" s="1"/>
  <c r="D1038" i="40"/>
  <c r="E1038" i="40" s="1"/>
  <c r="D1039" i="40"/>
  <c r="E1039" i="40" s="1"/>
  <c r="D1040" i="40"/>
  <c r="E1040" i="40" s="1"/>
  <c r="D1041" i="40"/>
  <c r="E1041" i="40" s="1"/>
  <c r="D1042" i="40"/>
  <c r="E1042" i="40" s="1"/>
  <c r="D1043" i="40"/>
  <c r="E1043" i="40" s="1"/>
  <c r="D1044" i="40"/>
  <c r="E1044" i="40" s="1"/>
  <c r="D1045" i="40"/>
  <c r="E1045" i="40" s="1"/>
  <c r="D1046" i="40"/>
  <c r="E1046" i="40" s="1"/>
  <c r="D1047" i="40"/>
  <c r="E1047" i="40" s="1"/>
  <c r="D1048" i="40"/>
  <c r="E1048" i="40" s="1"/>
  <c r="D1049" i="40"/>
  <c r="E1049" i="40" s="1"/>
  <c r="D1050" i="40"/>
  <c r="E1050" i="40" s="1"/>
  <c r="D1051" i="40"/>
  <c r="E1051" i="40" s="1"/>
  <c r="D1052" i="40"/>
  <c r="E1052" i="40" s="1"/>
  <c r="D1053" i="40"/>
  <c r="E1053" i="40" s="1"/>
  <c r="D1054" i="40"/>
  <c r="E1054" i="40" s="1"/>
  <c r="D1055" i="40"/>
  <c r="E1055" i="40" s="1"/>
  <c r="D1056" i="40"/>
  <c r="E1056" i="40" s="1"/>
  <c r="D1057" i="40"/>
  <c r="E1057" i="40" s="1"/>
  <c r="D1058" i="40"/>
  <c r="E1058" i="40" s="1"/>
  <c r="D1059" i="40"/>
  <c r="E1059" i="40" s="1"/>
  <c r="D1060" i="40"/>
  <c r="E1060" i="40" s="1"/>
  <c r="D1061" i="40"/>
  <c r="E1061" i="40" s="1"/>
  <c r="D1062" i="40"/>
  <c r="E1062" i="40" s="1"/>
  <c r="D1063" i="40"/>
  <c r="E1063" i="40" s="1"/>
  <c r="D1064" i="40"/>
  <c r="E1064" i="40" s="1"/>
  <c r="D1065" i="40"/>
  <c r="E1065" i="40" s="1"/>
  <c r="D1066" i="40"/>
  <c r="E1066" i="40" s="1"/>
  <c r="D1067" i="40"/>
  <c r="E1067" i="40" s="1"/>
  <c r="D1068" i="40"/>
  <c r="E1068" i="40" s="1"/>
  <c r="D1069" i="40"/>
  <c r="E1069" i="40" s="1"/>
  <c r="D1070" i="40"/>
  <c r="E1070" i="40" s="1"/>
  <c r="D1071" i="40"/>
  <c r="E1071" i="40" s="1"/>
  <c r="D1072" i="40"/>
  <c r="E1072" i="40" s="1"/>
  <c r="D1073" i="40"/>
  <c r="E1073" i="40" s="1"/>
  <c r="D1074" i="40"/>
  <c r="E1074" i="40" s="1"/>
  <c r="D1075" i="40"/>
  <c r="E1075" i="40" s="1"/>
  <c r="D1076" i="40"/>
  <c r="E1076" i="40" s="1"/>
  <c r="D1077" i="40"/>
  <c r="E1077" i="40" s="1"/>
  <c r="D1078" i="40"/>
  <c r="E1078" i="40" s="1"/>
  <c r="D1079" i="40"/>
  <c r="E1079" i="40" s="1"/>
  <c r="D1080" i="40"/>
  <c r="E1080" i="40" s="1"/>
  <c r="D1081" i="40"/>
  <c r="E1081" i="40" s="1"/>
  <c r="D1082" i="40"/>
  <c r="E1082" i="40" s="1"/>
  <c r="D1083" i="40"/>
  <c r="E1083" i="40" s="1"/>
  <c r="D1084" i="40"/>
  <c r="E1084" i="40" s="1"/>
  <c r="D1085" i="40"/>
  <c r="E1085" i="40" s="1"/>
  <c r="D1086" i="40"/>
  <c r="E1086" i="40" s="1"/>
  <c r="D1087" i="40"/>
  <c r="E1087" i="40" s="1"/>
  <c r="D1088" i="40"/>
  <c r="E1088" i="40" s="1"/>
  <c r="D1089" i="40"/>
  <c r="E1089" i="40" s="1"/>
  <c r="D1090" i="40"/>
  <c r="E1090" i="40" s="1"/>
  <c r="D1091" i="40"/>
  <c r="E1091" i="40" s="1"/>
  <c r="D1092" i="40"/>
  <c r="E1092" i="40" s="1"/>
  <c r="D1093" i="40"/>
  <c r="E1093" i="40" s="1"/>
  <c r="D1094" i="40"/>
  <c r="E1094" i="40" s="1"/>
  <c r="D1095" i="40"/>
  <c r="E1095" i="40" s="1"/>
  <c r="D1096" i="40"/>
  <c r="E1096" i="40" s="1"/>
  <c r="D1097" i="40"/>
  <c r="E1097" i="40" s="1"/>
  <c r="D1098" i="40"/>
  <c r="E1098" i="40" s="1"/>
  <c r="D1099" i="40"/>
  <c r="E1099" i="40" s="1"/>
  <c r="D1100" i="40"/>
  <c r="E1100" i="40" s="1"/>
  <c r="D1101" i="40"/>
  <c r="E1101" i="40" s="1"/>
  <c r="D1102" i="40"/>
  <c r="E1102" i="40" s="1"/>
  <c r="D1103" i="40"/>
  <c r="E1103" i="40" s="1"/>
  <c r="D1104" i="40"/>
  <c r="E1104" i="40" s="1"/>
  <c r="D1105" i="40"/>
  <c r="E1105" i="40" s="1"/>
  <c r="D1106" i="40"/>
  <c r="E1106" i="40" s="1"/>
  <c r="D1107" i="40"/>
  <c r="E1107" i="40" s="1"/>
  <c r="D1108" i="40"/>
  <c r="E1108" i="40" s="1"/>
  <c r="D1109" i="40"/>
  <c r="E1109" i="40" s="1"/>
  <c r="D1110" i="40"/>
  <c r="E1110" i="40" s="1"/>
  <c r="D1111" i="40"/>
  <c r="E1111" i="40" s="1"/>
  <c r="D1112" i="40"/>
  <c r="E1112" i="40" s="1"/>
  <c r="D1113" i="40"/>
  <c r="E1113" i="40" s="1"/>
  <c r="D1114" i="40"/>
  <c r="E1114" i="40" s="1"/>
  <c r="D1115" i="40"/>
  <c r="E1115" i="40" s="1"/>
  <c r="D1116" i="40"/>
  <c r="E1116" i="40" s="1"/>
  <c r="D1117" i="40"/>
  <c r="E1117" i="40" s="1"/>
  <c r="D1118" i="40"/>
  <c r="E1118" i="40" s="1"/>
  <c r="D1119" i="40"/>
  <c r="E1119" i="40" s="1"/>
  <c r="D1120" i="40"/>
  <c r="E1120" i="40" s="1"/>
  <c r="D1121" i="40"/>
  <c r="E1121" i="40" s="1"/>
  <c r="D1122" i="40"/>
  <c r="E1122" i="40" s="1"/>
  <c r="D1123" i="40"/>
  <c r="E1123" i="40" s="1"/>
  <c r="D1124" i="40"/>
  <c r="E1124" i="40" s="1"/>
  <c r="D1125" i="40"/>
  <c r="E1125" i="40" s="1"/>
  <c r="D1126" i="40"/>
  <c r="E1126" i="40" s="1"/>
  <c r="D1127" i="40"/>
  <c r="E1127" i="40" s="1"/>
  <c r="D1128" i="40"/>
  <c r="E1128" i="40" s="1"/>
  <c r="D1129" i="40"/>
  <c r="E1129" i="40" s="1"/>
  <c r="D1130" i="40"/>
  <c r="E1130" i="40" s="1"/>
  <c r="D1131" i="40"/>
  <c r="E1131" i="40" s="1"/>
  <c r="D1132" i="40"/>
  <c r="E1132" i="40" s="1"/>
  <c r="D1133" i="40"/>
  <c r="E1133" i="40" s="1"/>
  <c r="D1134" i="40"/>
  <c r="E1134" i="40" s="1"/>
  <c r="D1135" i="40"/>
  <c r="E1135" i="40" s="1"/>
  <c r="D1136" i="40"/>
  <c r="E1136" i="40" s="1"/>
  <c r="D1137" i="40"/>
  <c r="E1137" i="40" s="1"/>
  <c r="D1138" i="40"/>
  <c r="E1138" i="40" s="1"/>
  <c r="D1139" i="40"/>
  <c r="E1139" i="40" s="1"/>
  <c r="D1140" i="40"/>
  <c r="E1140" i="40" s="1"/>
  <c r="D1141" i="40"/>
  <c r="E1141" i="40" s="1"/>
  <c r="D1142" i="40"/>
  <c r="E1142" i="40" s="1"/>
  <c r="D1143" i="40"/>
  <c r="E1143" i="40" s="1"/>
  <c r="D1144" i="40"/>
  <c r="E1144" i="40" s="1"/>
  <c r="D1145" i="40"/>
  <c r="E1145" i="40" s="1"/>
  <c r="D1146" i="40"/>
  <c r="E1146" i="40" s="1"/>
  <c r="D1147" i="40"/>
  <c r="E1147" i="40" s="1"/>
  <c r="D1148" i="40"/>
  <c r="E1148" i="40" s="1"/>
  <c r="D1149" i="40"/>
  <c r="E1149" i="40" s="1"/>
  <c r="D1150" i="40"/>
  <c r="E1150" i="40" s="1"/>
  <c r="D1151" i="40"/>
  <c r="E1151" i="40" s="1"/>
  <c r="D1152" i="40"/>
  <c r="E1152" i="40" s="1"/>
  <c r="D1153" i="40"/>
  <c r="E1153" i="40" s="1"/>
  <c r="D1154" i="40"/>
  <c r="E1154" i="40" s="1"/>
  <c r="D1155" i="40"/>
  <c r="E1155" i="40" s="1"/>
  <c r="D1156" i="40"/>
  <c r="E1156" i="40" s="1"/>
  <c r="D1157" i="40"/>
  <c r="E1157" i="40" s="1"/>
  <c r="D1158" i="40"/>
  <c r="E1158" i="40" s="1"/>
  <c r="D1159" i="40"/>
  <c r="E1159" i="40" s="1"/>
  <c r="D1160" i="40"/>
  <c r="E1160" i="40" s="1"/>
  <c r="D1161" i="40"/>
  <c r="E1161" i="40" s="1"/>
  <c r="D1162" i="40"/>
  <c r="E1162" i="40" s="1"/>
  <c r="D1163" i="40"/>
  <c r="E1163" i="40" s="1"/>
  <c r="D1164" i="40"/>
  <c r="E1164" i="40" s="1"/>
  <c r="D1165" i="40"/>
  <c r="E1165" i="40" s="1"/>
  <c r="D1166" i="40"/>
  <c r="E1166" i="40" s="1"/>
  <c r="D1167" i="40"/>
  <c r="E1167" i="40" s="1"/>
  <c r="D1168" i="40"/>
  <c r="E1168" i="40" s="1"/>
  <c r="D1169" i="40"/>
  <c r="E1169" i="40" s="1"/>
  <c r="D1170" i="40"/>
  <c r="E1170" i="40" s="1"/>
  <c r="D1171" i="40"/>
  <c r="E1171" i="40" s="1"/>
  <c r="D1172" i="40"/>
  <c r="E1172" i="40" s="1"/>
  <c r="D1173" i="40"/>
  <c r="E1173" i="40" s="1"/>
  <c r="D1174" i="40"/>
  <c r="E1174" i="40" s="1"/>
  <c r="D1175" i="40"/>
  <c r="E1175" i="40" s="1"/>
  <c r="D1176" i="40"/>
  <c r="E1176" i="40" s="1"/>
  <c r="D1177" i="40"/>
  <c r="E1177" i="40" s="1"/>
  <c r="D1178" i="40"/>
  <c r="E1178" i="40" s="1"/>
  <c r="D1179" i="40"/>
  <c r="E1179" i="40" s="1"/>
  <c r="D1180" i="40"/>
  <c r="E1180" i="40" s="1"/>
  <c r="D1181" i="40"/>
  <c r="E1181" i="40" s="1"/>
  <c r="D1182" i="40"/>
  <c r="E1182" i="40" s="1"/>
  <c r="D1183" i="40"/>
  <c r="E1183" i="40" s="1"/>
  <c r="D1184" i="40"/>
  <c r="E1184" i="40" s="1"/>
  <c r="D1185" i="40"/>
  <c r="E1185" i="40" s="1"/>
  <c r="D1186" i="40"/>
  <c r="E1186" i="40" s="1"/>
  <c r="D1187" i="40"/>
  <c r="E1187" i="40" s="1"/>
  <c r="D1188" i="40"/>
  <c r="E1188" i="40" s="1"/>
  <c r="D1189" i="40"/>
  <c r="E1189" i="40" s="1"/>
  <c r="D1190" i="40"/>
  <c r="E1190" i="40" s="1"/>
  <c r="D1191" i="40"/>
  <c r="E1191" i="40" s="1"/>
  <c r="D1192" i="40"/>
  <c r="E1192" i="40" s="1"/>
  <c r="D1193" i="40"/>
  <c r="E1193" i="40" s="1"/>
  <c r="D1194" i="40"/>
  <c r="E1194" i="40" s="1"/>
  <c r="D1195" i="40"/>
  <c r="E1195" i="40" s="1"/>
  <c r="D1196" i="40"/>
  <c r="E1196" i="40" s="1"/>
  <c r="D1197" i="40"/>
  <c r="E1197" i="40" s="1"/>
  <c r="D1198" i="40"/>
  <c r="E1198" i="40" s="1"/>
  <c r="D1199" i="40"/>
  <c r="E1199" i="40" s="1"/>
  <c r="D1200" i="40"/>
  <c r="E1200" i="40" s="1"/>
  <c r="D1201" i="40"/>
  <c r="E1201" i="40" s="1"/>
  <c r="D1202" i="40"/>
  <c r="E1202" i="40" s="1"/>
  <c r="D1203" i="40"/>
  <c r="E1203" i="40" s="1"/>
  <c r="D1204" i="40"/>
  <c r="E1204" i="40" s="1"/>
  <c r="D1205" i="40"/>
  <c r="E1205" i="40" s="1"/>
  <c r="D1206" i="40"/>
  <c r="E1206" i="40" s="1"/>
  <c r="D1207" i="40"/>
  <c r="E1207" i="40" s="1"/>
  <c r="D1208" i="40"/>
  <c r="E1208" i="40" s="1"/>
  <c r="D1209" i="40"/>
  <c r="E1209" i="40" s="1"/>
  <c r="D1210" i="40"/>
  <c r="E1210" i="40" s="1"/>
  <c r="D1211" i="40"/>
  <c r="E1211" i="40" s="1"/>
  <c r="D1212" i="40"/>
  <c r="E1212" i="40" s="1"/>
  <c r="D1213" i="40"/>
  <c r="E1213" i="40" s="1"/>
  <c r="D1214" i="40"/>
  <c r="E1214" i="40" s="1"/>
  <c r="D1215" i="40"/>
  <c r="E1215" i="40" s="1"/>
  <c r="D1216" i="40"/>
  <c r="E1216" i="40" s="1"/>
  <c r="D1217" i="40"/>
  <c r="E1217" i="40" s="1"/>
  <c r="D1218" i="40"/>
  <c r="E1218" i="40" s="1"/>
  <c r="D1219" i="40"/>
  <c r="E1219" i="40" s="1"/>
  <c r="D1220" i="40"/>
  <c r="E1220" i="40" s="1"/>
  <c r="D1221" i="40"/>
  <c r="E1221" i="40" s="1"/>
  <c r="D1222" i="40"/>
  <c r="E1222" i="40" s="1"/>
  <c r="D1223" i="40"/>
  <c r="E1223" i="40" s="1"/>
  <c r="D1224" i="40"/>
  <c r="E1224" i="40" s="1"/>
  <c r="D1225" i="40"/>
  <c r="E1225" i="40" s="1"/>
  <c r="D1226" i="40"/>
  <c r="E1226" i="40" s="1"/>
  <c r="D1227" i="40"/>
  <c r="E1227" i="40" s="1"/>
  <c r="D1228" i="40"/>
  <c r="E1228" i="40" s="1"/>
  <c r="D1229" i="40"/>
  <c r="E1229" i="40" s="1"/>
  <c r="D1230" i="40"/>
  <c r="E1230" i="40" s="1"/>
  <c r="D1231" i="40"/>
  <c r="E1231" i="40" s="1"/>
  <c r="D1232" i="40"/>
  <c r="E1232" i="40" s="1"/>
  <c r="D1233" i="40"/>
  <c r="E1233" i="40" s="1"/>
  <c r="D1234" i="40"/>
  <c r="E1234" i="40" s="1"/>
  <c r="D1235" i="40"/>
  <c r="E1235" i="40" s="1"/>
  <c r="D1236" i="40"/>
  <c r="E1236" i="40" s="1"/>
  <c r="D1237" i="40"/>
  <c r="E1237" i="40" s="1"/>
  <c r="D1238" i="40"/>
  <c r="E1238" i="40" s="1"/>
  <c r="D1239" i="40"/>
  <c r="E1239" i="40" s="1"/>
  <c r="D1240" i="40"/>
  <c r="E1240" i="40" s="1"/>
  <c r="D1241" i="40"/>
  <c r="E1241" i="40" s="1"/>
  <c r="D1242" i="40"/>
  <c r="E1242" i="40" s="1"/>
  <c r="D1243" i="40"/>
  <c r="E1243" i="40" s="1"/>
  <c r="D1244" i="40"/>
  <c r="E1244" i="40" s="1"/>
  <c r="D1245" i="40"/>
  <c r="E1245" i="40" s="1"/>
  <c r="D1246" i="40"/>
  <c r="E1246" i="40" s="1"/>
  <c r="D1247" i="40"/>
  <c r="E1247" i="40" s="1"/>
  <c r="D1248" i="40"/>
  <c r="E1248" i="40" s="1"/>
  <c r="D1249" i="40"/>
  <c r="E1249" i="40" s="1"/>
  <c r="D1250" i="40"/>
  <c r="E1250" i="40" s="1"/>
  <c r="D1251" i="40"/>
  <c r="E1251" i="40" s="1"/>
  <c r="D1252" i="40"/>
  <c r="E1252" i="40" s="1"/>
  <c r="D1253" i="40"/>
  <c r="E1253" i="40" s="1"/>
  <c r="D1254" i="40"/>
  <c r="E1254" i="40" s="1"/>
  <c r="D1255" i="40"/>
  <c r="E1255" i="40" s="1"/>
  <c r="D1256" i="40"/>
  <c r="E1256" i="40" s="1"/>
  <c r="D1257" i="40"/>
  <c r="E1257" i="40" s="1"/>
  <c r="D1258" i="40"/>
  <c r="E1258" i="40" s="1"/>
  <c r="D1259" i="40"/>
  <c r="E1259" i="40" s="1"/>
  <c r="D1260" i="40"/>
  <c r="E1260" i="40" s="1"/>
  <c r="D1261" i="40"/>
  <c r="E1261" i="40" s="1"/>
  <c r="D1262" i="40"/>
  <c r="E1262" i="40" s="1"/>
  <c r="D1263" i="40"/>
  <c r="E1263" i="40" s="1"/>
  <c r="D1264" i="40"/>
  <c r="E1264" i="40" s="1"/>
  <c r="D1265" i="40"/>
  <c r="E1265" i="40" s="1"/>
  <c r="D1266" i="40"/>
  <c r="E1266" i="40" s="1"/>
  <c r="D1267" i="40"/>
  <c r="E1267" i="40" s="1"/>
  <c r="D1268" i="40"/>
  <c r="E1268" i="40" s="1"/>
  <c r="D1269" i="40"/>
  <c r="E1269" i="40" s="1"/>
  <c r="D1270" i="40"/>
  <c r="E1270" i="40" s="1"/>
  <c r="D1271" i="40"/>
  <c r="E1271" i="40" s="1"/>
  <c r="D1272" i="40"/>
  <c r="E1272" i="40" s="1"/>
  <c r="D1273" i="40"/>
  <c r="E1273" i="40" s="1"/>
  <c r="D1274" i="40"/>
  <c r="E1274" i="40" s="1"/>
  <c r="D1275" i="40"/>
  <c r="E1275" i="40" s="1"/>
  <c r="D1276" i="40"/>
  <c r="E1276" i="40" s="1"/>
  <c r="D1277" i="40"/>
  <c r="E1277" i="40" s="1"/>
  <c r="D1278" i="40"/>
  <c r="E1278" i="40" s="1"/>
  <c r="D1279" i="40"/>
  <c r="E1279" i="40" s="1"/>
  <c r="D1280" i="40"/>
  <c r="E1280" i="40" s="1"/>
  <c r="D1281" i="40"/>
  <c r="E1281" i="40" s="1"/>
  <c r="D1282" i="40"/>
  <c r="E1282" i="40" s="1"/>
  <c r="D1283" i="40"/>
  <c r="E1283" i="40" s="1"/>
  <c r="D1284" i="40"/>
  <c r="E1284" i="40" s="1"/>
  <c r="D1285" i="40"/>
  <c r="E1285" i="40" s="1"/>
  <c r="D1286" i="40"/>
  <c r="E1286" i="40" s="1"/>
  <c r="D1287" i="40"/>
  <c r="E1287" i="40" s="1"/>
  <c r="D1288" i="40"/>
  <c r="E1288" i="40" s="1"/>
  <c r="D1289" i="40"/>
  <c r="E1289" i="40" s="1"/>
  <c r="D1290" i="40"/>
  <c r="E1290" i="40" s="1"/>
  <c r="D1291" i="40"/>
  <c r="E1291" i="40" s="1"/>
  <c r="D1292" i="40"/>
  <c r="E1292" i="40" s="1"/>
  <c r="D1293" i="40"/>
  <c r="E1293" i="40" s="1"/>
  <c r="D1294" i="40"/>
  <c r="E1294" i="40" s="1"/>
  <c r="D1295" i="40"/>
  <c r="E1295" i="40" s="1"/>
  <c r="D1296" i="40"/>
  <c r="E1296" i="40" s="1"/>
  <c r="D1297" i="40"/>
  <c r="E1297" i="40" s="1"/>
  <c r="D1298" i="40"/>
  <c r="E1298" i="40" s="1"/>
  <c r="D1299" i="40"/>
  <c r="E1299" i="40" s="1"/>
  <c r="D1300" i="40"/>
  <c r="E1300" i="40" s="1"/>
  <c r="D1301" i="40"/>
  <c r="E1301" i="40" s="1"/>
  <c r="D1302" i="40"/>
  <c r="E1302" i="40" s="1"/>
  <c r="D1303" i="40"/>
  <c r="E1303" i="40" s="1"/>
  <c r="D1304" i="40"/>
  <c r="E1304" i="40" s="1"/>
  <c r="D1305" i="40"/>
  <c r="E1305" i="40" s="1"/>
  <c r="D1306" i="40"/>
  <c r="E1306" i="40" s="1"/>
  <c r="D1307" i="40"/>
  <c r="E1307" i="40" s="1"/>
  <c r="D1308" i="40"/>
  <c r="E1308" i="40" s="1"/>
  <c r="D1309" i="40"/>
  <c r="E1309" i="40" s="1"/>
  <c r="D1310" i="40"/>
  <c r="E1310" i="40" s="1"/>
  <c r="D1311" i="40"/>
  <c r="E1311" i="40" s="1"/>
  <c r="D1312" i="40"/>
  <c r="E1312" i="40" s="1"/>
  <c r="D1313" i="40"/>
  <c r="E1313" i="40" s="1"/>
  <c r="D1314" i="40"/>
  <c r="E1314" i="40" s="1"/>
  <c r="D1315" i="40"/>
  <c r="E1315" i="40" s="1"/>
  <c r="D1316" i="40"/>
  <c r="E1316" i="40" s="1"/>
  <c r="D1317" i="40"/>
  <c r="E1317" i="40" s="1"/>
  <c r="D1318" i="40"/>
  <c r="E1318" i="40" s="1"/>
  <c r="D1319" i="40"/>
  <c r="E1319" i="40" s="1"/>
  <c r="D1320" i="40"/>
  <c r="E1320" i="40" s="1"/>
  <c r="D1321" i="40"/>
  <c r="E1321" i="40" s="1"/>
  <c r="D1322" i="40"/>
  <c r="E1322" i="40" s="1"/>
  <c r="D1323" i="40"/>
  <c r="E1323" i="40" s="1"/>
  <c r="D1324" i="40"/>
  <c r="E1324" i="40" s="1"/>
  <c r="D1325" i="40"/>
  <c r="E1325" i="40" s="1"/>
  <c r="D1326" i="40"/>
  <c r="E1326" i="40" s="1"/>
  <c r="D1327" i="40"/>
  <c r="E1327" i="40" s="1"/>
  <c r="D1328" i="40"/>
  <c r="E1328" i="40" s="1"/>
  <c r="D1329" i="40"/>
  <c r="E1329" i="40" s="1"/>
  <c r="D1330" i="40"/>
  <c r="E1330" i="40" s="1"/>
  <c r="D1331" i="40"/>
  <c r="E1331" i="40" s="1"/>
  <c r="D1332" i="40"/>
  <c r="E1332" i="40" s="1"/>
  <c r="D1333" i="40"/>
  <c r="E1333" i="40" s="1"/>
  <c r="D1334" i="40"/>
  <c r="E1334" i="40" s="1"/>
  <c r="D1335" i="40"/>
  <c r="E1335" i="40" s="1"/>
  <c r="D1336" i="40"/>
  <c r="E1336" i="40" s="1"/>
  <c r="D1337" i="40"/>
  <c r="E1337" i="40" s="1"/>
  <c r="D1338" i="40"/>
  <c r="E1338" i="40" s="1"/>
  <c r="D1339" i="40"/>
  <c r="E1339" i="40" s="1"/>
  <c r="D1340" i="40"/>
  <c r="E1340" i="40" s="1"/>
  <c r="D1341" i="40"/>
  <c r="E1341" i="40" s="1"/>
  <c r="D1342" i="40"/>
  <c r="E1342" i="40" s="1"/>
  <c r="D1343" i="40"/>
  <c r="E1343" i="40" s="1"/>
  <c r="D1344" i="40"/>
  <c r="E1344" i="40" s="1"/>
  <c r="D1345" i="40"/>
  <c r="E1345" i="40" s="1"/>
  <c r="D1346" i="40"/>
  <c r="E1346" i="40" s="1"/>
  <c r="D1347" i="40"/>
  <c r="E1347" i="40" s="1"/>
  <c r="D1348" i="40"/>
  <c r="E1348" i="40" s="1"/>
  <c r="D1349" i="40"/>
  <c r="E1349" i="40" s="1"/>
  <c r="D1350" i="40"/>
  <c r="E1350" i="40" s="1"/>
  <c r="D1351" i="40"/>
  <c r="E1351" i="40" s="1"/>
  <c r="D1352" i="40"/>
  <c r="E1352" i="40" s="1"/>
  <c r="D1353" i="40"/>
  <c r="E1353" i="40" s="1"/>
  <c r="D1354" i="40"/>
  <c r="E1354" i="40" s="1"/>
  <c r="D1355" i="40"/>
  <c r="E1355" i="40" s="1"/>
  <c r="D1356" i="40"/>
  <c r="E1356" i="40" s="1"/>
  <c r="D1357" i="40"/>
  <c r="E1357" i="40" s="1"/>
  <c r="D1358" i="40"/>
  <c r="E1358" i="40" s="1"/>
  <c r="D1359" i="40"/>
  <c r="E1359" i="40" s="1"/>
  <c r="D1360" i="40"/>
  <c r="E1360" i="40" s="1"/>
  <c r="D1361" i="40"/>
  <c r="E1361" i="40" s="1"/>
  <c r="D1362" i="40"/>
  <c r="E1362" i="40" s="1"/>
  <c r="D1363" i="40"/>
  <c r="E1363" i="40" s="1"/>
  <c r="D1364" i="40"/>
  <c r="E1364" i="40" s="1"/>
  <c r="D1365" i="40"/>
  <c r="E1365" i="40" s="1"/>
  <c r="D1366" i="40"/>
  <c r="E1366" i="40" s="1"/>
  <c r="D1367" i="40"/>
  <c r="E1367" i="40" s="1"/>
  <c r="D1368" i="40"/>
  <c r="E1368" i="40" s="1"/>
  <c r="D1369" i="40"/>
  <c r="E1369" i="40" s="1"/>
  <c r="D1370" i="40"/>
  <c r="E1370" i="40" s="1"/>
  <c r="D1371" i="40"/>
  <c r="E1371" i="40" s="1"/>
  <c r="D1372" i="40"/>
  <c r="E1372" i="40" s="1"/>
  <c r="D1373" i="40"/>
  <c r="E1373" i="40" s="1"/>
  <c r="D1374" i="40"/>
  <c r="E1374" i="40" s="1"/>
  <c r="D1375" i="40"/>
  <c r="E1375" i="40" s="1"/>
  <c r="D1376" i="40"/>
  <c r="E1376" i="40" s="1"/>
  <c r="D1377" i="40"/>
  <c r="E1377" i="40" s="1"/>
  <c r="D1378" i="40"/>
  <c r="E1378" i="40" s="1"/>
  <c r="D1379" i="40"/>
  <c r="E1379" i="40" s="1"/>
  <c r="D1380" i="40"/>
  <c r="E1380" i="40" s="1"/>
  <c r="D1381" i="40"/>
  <c r="E1381" i="40" s="1"/>
  <c r="D1382" i="40"/>
  <c r="E1382" i="40" s="1"/>
  <c r="D1383" i="40"/>
  <c r="E1383" i="40" s="1"/>
  <c r="D1384" i="40"/>
  <c r="E1384" i="40" s="1"/>
  <c r="D1385" i="40"/>
  <c r="E1385" i="40" s="1"/>
  <c r="D1386" i="40"/>
  <c r="E1386" i="40" s="1"/>
  <c r="D1387" i="40"/>
  <c r="E1387" i="40" s="1"/>
  <c r="D1388" i="40"/>
  <c r="E1388" i="40" s="1"/>
  <c r="D1389" i="40"/>
  <c r="E1389" i="40" s="1"/>
  <c r="D1390" i="40"/>
  <c r="E1390" i="40" s="1"/>
  <c r="D1391" i="40"/>
  <c r="E1391" i="40" s="1"/>
  <c r="D1392" i="40"/>
  <c r="E1392" i="40" s="1"/>
  <c r="D1393" i="40"/>
  <c r="E1393" i="40" s="1"/>
  <c r="D1394" i="40"/>
  <c r="E1394" i="40" s="1"/>
  <c r="D1395" i="40"/>
  <c r="E1395" i="40" s="1"/>
  <c r="D1396" i="40"/>
  <c r="E1396" i="40" s="1"/>
  <c r="D1397" i="40"/>
  <c r="E1397" i="40" s="1"/>
  <c r="D1398" i="40"/>
  <c r="E1398" i="40" s="1"/>
  <c r="D1399" i="40"/>
  <c r="E1399" i="40" s="1"/>
  <c r="D1400" i="40"/>
  <c r="E1400" i="40" s="1"/>
  <c r="D1401" i="40"/>
  <c r="E1401" i="40" s="1"/>
  <c r="D1402" i="40"/>
  <c r="E1402" i="40" s="1"/>
  <c r="D1403" i="40"/>
  <c r="E1403" i="40" s="1"/>
  <c r="D1404" i="40"/>
  <c r="E1404" i="40" s="1"/>
  <c r="D1405" i="40"/>
  <c r="E1405" i="40" s="1"/>
  <c r="D1406" i="40"/>
  <c r="E1406" i="40" s="1"/>
  <c r="D1407" i="40"/>
  <c r="E1407" i="40" s="1"/>
  <c r="D1408" i="40"/>
  <c r="E1408" i="40" s="1"/>
  <c r="D1409" i="40"/>
  <c r="E1409" i="40" s="1"/>
  <c r="D1410" i="40"/>
  <c r="E1410" i="40" s="1"/>
  <c r="D1411" i="40"/>
  <c r="E1411" i="40" s="1"/>
  <c r="D1412" i="40"/>
  <c r="E1412" i="40" s="1"/>
  <c r="D1413" i="40"/>
  <c r="E1413" i="40" s="1"/>
  <c r="D1414" i="40"/>
  <c r="E1414" i="40" s="1"/>
  <c r="D1415" i="40"/>
  <c r="E1415" i="40" s="1"/>
  <c r="D1416" i="40"/>
  <c r="E1416" i="40" s="1"/>
  <c r="D1417" i="40"/>
  <c r="E1417" i="40" s="1"/>
  <c r="D1418" i="40"/>
  <c r="E1418" i="40" s="1"/>
  <c r="D1419" i="40"/>
  <c r="E1419" i="40" s="1"/>
  <c r="D1420" i="40"/>
  <c r="E1420" i="40" s="1"/>
  <c r="D1421" i="40"/>
  <c r="E1421" i="40" s="1"/>
  <c r="D1422" i="40"/>
  <c r="E1422" i="40" s="1"/>
  <c r="D1423" i="40"/>
  <c r="E1423" i="40" s="1"/>
  <c r="D1424" i="40"/>
  <c r="E1424" i="40" s="1"/>
  <c r="D1425" i="40"/>
  <c r="E1425" i="40" s="1"/>
  <c r="D1426" i="40"/>
  <c r="E1426" i="40" s="1"/>
  <c r="D1427" i="40"/>
  <c r="E1427" i="40" s="1"/>
  <c r="D1428" i="40"/>
  <c r="E1428" i="40" s="1"/>
  <c r="D1429" i="40"/>
  <c r="E1429" i="40" s="1"/>
  <c r="D1430" i="40"/>
  <c r="E1430" i="40" s="1"/>
  <c r="D1431" i="40"/>
  <c r="E1431" i="40" s="1"/>
  <c r="D1432" i="40"/>
  <c r="E1432" i="40" s="1"/>
  <c r="D1433" i="40"/>
  <c r="E1433" i="40" s="1"/>
  <c r="D1434" i="40"/>
  <c r="E1434" i="40" s="1"/>
  <c r="D1435" i="40"/>
  <c r="E1435" i="40" s="1"/>
  <c r="D1436" i="40"/>
  <c r="E1436" i="40" s="1"/>
  <c r="D1437" i="40"/>
  <c r="E1437" i="40" s="1"/>
  <c r="D1438" i="40"/>
  <c r="E1438" i="40" s="1"/>
  <c r="D1439" i="40"/>
  <c r="E1439" i="40" s="1"/>
  <c r="D1440" i="40"/>
  <c r="E1440" i="40" s="1"/>
  <c r="D1441" i="40"/>
  <c r="E1441" i="40" s="1"/>
  <c r="D1442" i="40"/>
  <c r="E1442" i="40" s="1"/>
  <c r="D1443" i="40"/>
  <c r="E1443" i="40" s="1"/>
  <c r="D1444" i="40"/>
  <c r="E1444" i="40" s="1"/>
  <c r="D1445" i="40"/>
  <c r="E1445" i="40" s="1"/>
  <c r="D1446" i="40"/>
  <c r="E1446" i="40" s="1"/>
  <c r="D1447" i="40"/>
  <c r="E1447" i="40" s="1"/>
  <c r="D1448" i="40"/>
  <c r="E1448" i="40" s="1"/>
  <c r="D1449" i="40"/>
  <c r="E1449" i="40" s="1"/>
  <c r="D1450" i="40"/>
  <c r="E1450" i="40" s="1"/>
  <c r="D1451" i="40"/>
  <c r="E1451" i="40" s="1"/>
  <c r="D1452" i="40"/>
  <c r="E1452" i="40" s="1"/>
  <c r="D1453" i="40"/>
  <c r="E1453" i="40" s="1"/>
  <c r="D1454" i="40"/>
  <c r="E1454" i="40" s="1"/>
  <c r="D1455" i="40"/>
  <c r="E1455" i="40" s="1"/>
  <c r="D1456" i="40"/>
  <c r="E1456" i="40" s="1"/>
  <c r="D1457" i="40"/>
  <c r="E1457" i="40" s="1"/>
  <c r="D1458" i="40"/>
  <c r="E1458" i="40" s="1"/>
  <c r="D1459" i="40"/>
  <c r="E1459" i="40" s="1"/>
  <c r="D1460" i="40"/>
  <c r="E1460" i="40" s="1"/>
  <c r="D1461" i="40"/>
  <c r="E1461" i="40" s="1"/>
  <c r="D1462" i="40"/>
  <c r="E1462" i="40" s="1"/>
  <c r="D1463" i="40"/>
  <c r="E1463" i="40" s="1"/>
  <c r="D1464" i="40"/>
  <c r="E1464" i="40" s="1"/>
  <c r="D1465" i="40"/>
  <c r="E1465" i="40" s="1"/>
  <c r="D1466" i="40"/>
  <c r="E1466" i="40" s="1"/>
  <c r="D1467" i="40"/>
  <c r="E1467" i="40" s="1"/>
  <c r="D1468" i="40"/>
  <c r="E1468" i="40" s="1"/>
  <c r="D1469" i="40"/>
  <c r="E1469" i="40" s="1"/>
  <c r="D1470" i="40"/>
  <c r="E1470" i="40" s="1"/>
  <c r="D1471" i="40"/>
  <c r="E1471" i="40" s="1"/>
  <c r="D1472" i="40"/>
  <c r="E1472" i="40" s="1"/>
  <c r="D1473" i="40"/>
  <c r="E1473" i="40" s="1"/>
  <c r="D1474" i="40"/>
  <c r="E1474" i="40" s="1"/>
  <c r="D1475" i="40"/>
  <c r="E1475" i="40" s="1"/>
  <c r="D1476" i="40"/>
  <c r="E1476" i="40" s="1"/>
  <c r="D1477" i="40"/>
  <c r="E1477" i="40" s="1"/>
  <c r="D1478" i="40"/>
  <c r="E1478" i="40" s="1"/>
  <c r="D1479" i="40"/>
  <c r="E1479" i="40" s="1"/>
  <c r="D1480" i="40"/>
  <c r="E1480" i="40" s="1"/>
  <c r="D1481" i="40"/>
  <c r="E1481" i="40" s="1"/>
  <c r="D1482" i="40"/>
  <c r="E1482" i="40" s="1"/>
  <c r="D1483" i="40"/>
  <c r="E1483" i="40" s="1"/>
  <c r="D1484" i="40"/>
  <c r="E1484" i="40" s="1"/>
  <c r="D1485" i="40"/>
  <c r="E1485" i="40" s="1"/>
  <c r="D1486" i="40"/>
  <c r="E1486" i="40" s="1"/>
  <c r="D1487" i="40"/>
  <c r="E1487" i="40" s="1"/>
  <c r="D1488" i="40"/>
  <c r="E1488" i="40" s="1"/>
  <c r="D1489" i="40"/>
  <c r="E1489" i="40" s="1"/>
  <c r="D1490" i="40"/>
  <c r="E1490" i="40" s="1"/>
  <c r="D1491" i="40"/>
  <c r="E1491" i="40" s="1"/>
  <c r="D1492" i="40"/>
  <c r="E1492" i="40" s="1"/>
  <c r="D1493" i="40"/>
  <c r="E1493" i="40" s="1"/>
  <c r="D1494" i="40"/>
  <c r="E1494" i="40" s="1"/>
  <c r="D1495" i="40"/>
  <c r="E1495" i="40" s="1"/>
  <c r="D1496" i="40"/>
  <c r="E1496" i="40" s="1"/>
  <c r="D1497" i="40"/>
  <c r="E1497" i="40" s="1"/>
  <c r="D1498" i="40"/>
  <c r="E1498" i="40" s="1"/>
  <c r="D1499" i="40"/>
  <c r="E1499" i="40" s="1"/>
  <c r="D1500" i="40"/>
  <c r="E1500" i="40" s="1"/>
  <c r="D1501" i="40"/>
  <c r="E1501" i="40" s="1"/>
  <c r="D1502" i="40"/>
  <c r="E1502" i="40" s="1"/>
  <c r="D1503" i="40"/>
  <c r="E1503" i="40" s="1"/>
  <c r="D1504" i="40"/>
  <c r="E1504" i="40" s="1"/>
  <c r="D1505" i="40"/>
  <c r="E1505" i="40" s="1"/>
  <c r="D1506" i="40"/>
  <c r="E1506" i="40" s="1"/>
  <c r="D1507" i="40"/>
  <c r="E1507" i="40" s="1"/>
  <c r="D1508" i="40"/>
  <c r="E1508" i="40" s="1"/>
  <c r="D1509" i="40"/>
  <c r="E1509" i="40" s="1"/>
  <c r="D1510" i="40"/>
  <c r="E1510" i="40" s="1"/>
  <c r="D1511" i="40"/>
  <c r="E1511" i="40" s="1"/>
  <c r="D1512" i="40"/>
  <c r="E1512" i="40" s="1"/>
  <c r="D1513" i="40"/>
  <c r="E1513" i="40" s="1"/>
  <c r="D1514" i="40"/>
  <c r="E1514" i="40" s="1"/>
  <c r="D1515" i="40"/>
  <c r="E1515" i="40" s="1"/>
  <c r="D1516" i="40"/>
  <c r="E1516" i="40" s="1"/>
  <c r="D1517" i="40"/>
  <c r="E1517" i="40" s="1"/>
  <c r="D1518" i="40"/>
  <c r="E1518" i="40" s="1"/>
  <c r="D1519" i="40"/>
  <c r="E1519" i="40" s="1"/>
  <c r="D1520" i="40"/>
  <c r="E1520" i="40" s="1"/>
  <c r="D1521" i="40"/>
  <c r="E1521" i="40" s="1"/>
  <c r="D1522" i="40"/>
  <c r="E1522" i="40" s="1"/>
  <c r="D1523" i="40"/>
  <c r="E1523" i="40" s="1"/>
  <c r="D1524" i="40"/>
  <c r="E1524" i="40" s="1"/>
  <c r="D1525" i="40"/>
  <c r="E1525" i="40" s="1"/>
  <c r="D1526" i="40"/>
  <c r="E1526" i="40" s="1"/>
  <c r="D1527" i="40"/>
  <c r="E1527" i="40" s="1"/>
  <c r="D1528" i="40"/>
  <c r="E1528" i="40" s="1"/>
  <c r="D1529" i="40"/>
  <c r="E1529" i="40" s="1"/>
  <c r="D1530" i="40"/>
  <c r="E1530" i="40" s="1"/>
  <c r="D1531" i="40"/>
  <c r="E1531" i="40" s="1"/>
  <c r="D1532" i="40"/>
  <c r="E1532" i="40" s="1"/>
  <c r="D1533" i="40"/>
  <c r="E1533" i="40" s="1"/>
  <c r="D1534" i="40"/>
  <c r="E1534" i="40" s="1"/>
  <c r="D1535" i="40"/>
  <c r="E1535" i="40" s="1"/>
  <c r="D1536" i="40"/>
  <c r="E1536" i="40" s="1"/>
  <c r="D1537" i="40"/>
  <c r="E1537" i="40" s="1"/>
  <c r="D1538" i="40"/>
  <c r="E1538" i="40" s="1"/>
  <c r="D1539" i="40"/>
  <c r="E1539" i="40" s="1"/>
  <c r="D1540" i="40"/>
  <c r="E1540" i="40" s="1"/>
  <c r="D1541" i="40"/>
  <c r="E1541" i="40" s="1"/>
  <c r="D1542" i="40"/>
  <c r="E1542" i="40" s="1"/>
  <c r="D1543" i="40"/>
  <c r="E1543" i="40" s="1"/>
  <c r="D1544" i="40"/>
  <c r="E1544" i="40" s="1"/>
  <c r="D1545" i="40"/>
  <c r="E1545" i="40" s="1"/>
  <c r="D1546" i="40"/>
  <c r="E1546" i="40" s="1"/>
  <c r="D1547" i="40"/>
  <c r="E1547" i="40" s="1"/>
  <c r="D1548" i="40"/>
  <c r="E1548" i="40" s="1"/>
  <c r="D1549" i="40"/>
  <c r="E1549" i="40" s="1"/>
  <c r="D1550" i="40"/>
  <c r="E1550" i="40" s="1"/>
  <c r="D1551" i="40"/>
  <c r="E1551" i="40" s="1"/>
  <c r="D1552" i="40"/>
  <c r="E1552" i="40" s="1"/>
  <c r="D1553" i="40"/>
  <c r="E1553" i="40" s="1"/>
  <c r="D1554" i="40"/>
  <c r="E1554" i="40" s="1"/>
  <c r="D1555" i="40"/>
  <c r="E1555" i="40" s="1"/>
  <c r="D1556" i="40"/>
  <c r="E1556" i="40" s="1"/>
  <c r="D1557" i="40"/>
  <c r="E1557" i="40" s="1"/>
  <c r="D1558" i="40"/>
  <c r="E1558" i="40" s="1"/>
  <c r="D1559" i="40"/>
  <c r="E1559" i="40" s="1"/>
  <c r="D1560" i="40"/>
  <c r="E1560" i="40" s="1"/>
  <c r="D1561" i="40"/>
  <c r="E1561" i="40" s="1"/>
  <c r="D1562" i="40"/>
  <c r="E1562" i="40" s="1"/>
  <c r="D1563" i="40"/>
  <c r="E1563" i="40" s="1"/>
  <c r="D1564" i="40"/>
  <c r="E1564" i="40" s="1"/>
  <c r="D1565" i="40"/>
  <c r="E1565" i="40" s="1"/>
  <c r="D1566" i="40"/>
  <c r="E1566" i="40" s="1"/>
  <c r="D1567" i="40"/>
  <c r="E1567" i="40" s="1"/>
  <c r="D1568" i="40"/>
  <c r="E1568" i="40" s="1"/>
  <c r="D1569" i="40"/>
  <c r="E1569" i="40" s="1"/>
  <c r="D1570" i="40"/>
  <c r="E1570" i="40" s="1"/>
  <c r="D1571" i="40"/>
  <c r="E1571" i="40" s="1"/>
  <c r="D1572" i="40"/>
  <c r="E1572" i="40" s="1"/>
  <c r="D1573" i="40"/>
  <c r="E1573" i="40" s="1"/>
  <c r="D1574" i="40"/>
  <c r="E1574" i="40" s="1"/>
  <c r="D1575" i="40"/>
  <c r="E1575" i="40" s="1"/>
  <c r="D1576" i="40"/>
  <c r="E1576" i="40" s="1"/>
  <c r="D1577" i="40"/>
  <c r="E1577" i="40" s="1"/>
  <c r="D1578" i="40"/>
  <c r="E1578" i="40" s="1"/>
  <c r="D1579" i="40"/>
  <c r="E1579" i="40" s="1"/>
  <c r="D1580" i="40"/>
  <c r="E1580" i="40" s="1"/>
  <c r="D1581" i="40"/>
  <c r="E1581" i="40" s="1"/>
  <c r="D1582" i="40"/>
  <c r="E1582" i="40" s="1"/>
  <c r="D1583" i="40"/>
  <c r="E1583" i="40" s="1"/>
  <c r="D1584" i="40"/>
  <c r="E1584" i="40" s="1"/>
  <c r="D1585" i="40"/>
  <c r="E1585" i="40" s="1"/>
  <c r="D1586" i="40"/>
  <c r="E1586" i="40" s="1"/>
  <c r="D1587" i="40"/>
  <c r="E1587" i="40" s="1"/>
  <c r="D1588" i="40"/>
  <c r="E1588" i="40" s="1"/>
  <c r="D1589" i="40"/>
  <c r="E1589" i="40" s="1"/>
  <c r="D1590" i="40"/>
  <c r="E1590" i="40" s="1"/>
  <c r="D1591" i="40"/>
  <c r="E1591" i="40" s="1"/>
  <c r="D1592" i="40"/>
  <c r="E1592" i="40" s="1"/>
  <c r="D1593" i="40"/>
  <c r="E1593" i="40" s="1"/>
  <c r="D1594" i="40"/>
  <c r="E1594" i="40" s="1"/>
  <c r="D1595" i="40"/>
  <c r="E1595" i="40" s="1"/>
  <c r="D1596" i="40"/>
  <c r="E1596" i="40" s="1"/>
  <c r="D1597" i="40"/>
  <c r="E1597" i="40" s="1"/>
  <c r="D1598" i="40"/>
  <c r="E1598" i="40" s="1"/>
  <c r="D1599" i="40"/>
  <c r="E1599" i="40" s="1"/>
  <c r="D1600" i="40"/>
  <c r="E1600" i="40" s="1"/>
  <c r="D1601" i="40"/>
  <c r="E1601" i="40" s="1"/>
  <c r="D1602" i="40"/>
  <c r="E1602" i="40" s="1"/>
  <c r="D1603" i="40"/>
  <c r="E1603" i="40" s="1"/>
  <c r="D1604" i="40"/>
  <c r="E1604" i="40" s="1"/>
  <c r="D1605" i="40"/>
  <c r="E1605" i="40" s="1"/>
  <c r="D1606" i="40"/>
  <c r="E1606" i="40" s="1"/>
  <c r="D1607" i="40"/>
  <c r="E1607" i="40" s="1"/>
  <c r="D1608" i="40"/>
  <c r="E1608" i="40" s="1"/>
  <c r="D1609" i="40"/>
  <c r="E1609" i="40" s="1"/>
  <c r="D1610" i="40"/>
  <c r="E1610" i="40" s="1"/>
  <c r="D1611" i="40"/>
  <c r="E1611" i="40" s="1"/>
  <c r="D1612" i="40"/>
  <c r="E1612" i="40" s="1"/>
  <c r="D1613" i="40"/>
  <c r="E1613" i="40" s="1"/>
  <c r="D1614" i="40"/>
  <c r="E1614" i="40" s="1"/>
  <c r="D1615" i="40"/>
  <c r="E1615" i="40" s="1"/>
  <c r="D1616" i="40"/>
  <c r="E1616" i="40" s="1"/>
  <c r="D1617" i="40"/>
  <c r="E1617" i="40" s="1"/>
  <c r="D1618" i="40"/>
  <c r="E1618" i="40" s="1"/>
  <c r="D1619" i="40"/>
  <c r="E1619" i="40" s="1"/>
  <c r="D1620" i="40"/>
  <c r="E1620" i="40" s="1"/>
  <c r="D1621" i="40"/>
  <c r="E1621" i="40" s="1"/>
  <c r="D1622" i="40"/>
  <c r="E1622" i="40" s="1"/>
  <c r="D1623" i="40"/>
  <c r="E1623" i="40" s="1"/>
  <c r="D1624" i="40"/>
  <c r="E1624" i="40" s="1"/>
  <c r="D1625" i="40"/>
  <c r="E1625" i="40" s="1"/>
  <c r="D1626" i="40"/>
  <c r="E1626" i="40" s="1"/>
  <c r="D1627" i="40"/>
  <c r="E1627" i="40" s="1"/>
  <c r="D1628" i="40"/>
  <c r="E1628" i="40" s="1"/>
  <c r="D1629" i="40"/>
  <c r="E1629" i="40" s="1"/>
  <c r="D1630" i="40"/>
  <c r="E1630" i="40" s="1"/>
  <c r="D1631" i="40"/>
  <c r="E1631" i="40" s="1"/>
  <c r="D1632" i="40"/>
  <c r="E1632" i="40" s="1"/>
  <c r="D1633" i="40"/>
  <c r="E1633" i="40" s="1"/>
  <c r="D1634" i="40"/>
  <c r="E1634" i="40" s="1"/>
  <c r="D1635" i="40"/>
  <c r="E1635" i="40" s="1"/>
  <c r="D1636" i="40"/>
  <c r="E1636" i="40" s="1"/>
  <c r="D1637" i="40"/>
  <c r="E1637" i="40" s="1"/>
  <c r="D1638" i="40"/>
  <c r="E1638" i="40" s="1"/>
  <c r="D1639" i="40"/>
  <c r="E1639" i="40" s="1"/>
  <c r="D1640" i="40"/>
  <c r="E1640" i="40" s="1"/>
  <c r="D1641" i="40"/>
  <c r="E1641" i="40" s="1"/>
  <c r="D1642" i="40"/>
  <c r="E1642" i="40" s="1"/>
  <c r="D1643" i="40"/>
  <c r="E1643" i="40" s="1"/>
  <c r="D1644" i="40"/>
  <c r="E1644" i="40" s="1"/>
  <c r="D1645" i="40"/>
  <c r="E1645" i="40" s="1"/>
  <c r="D1646" i="40"/>
  <c r="E1646" i="40" s="1"/>
  <c r="D1647" i="40"/>
  <c r="E1647" i="40" s="1"/>
  <c r="D1648" i="40"/>
  <c r="E1648" i="40" s="1"/>
  <c r="D1649" i="40"/>
  <c r="E1649" i="40" s="1"/>
  <c r="D1650" i="40"/>
  <c r="E1650" i="40" s="1"/>
  <c r="D1651" i="40"/>
  <c r="E1651" i="40" s="1"/>
  <c r="D1652" i="40"/>
  <c r="E1652" i="40" s="1"/>
  <c r="D1653" i="40"/>
  <c r="E1653" i="40" s="1"/>
  <c r="D1654" i="40"/>
  <c r="E1654" i="40" s="1"/>
  <c r="D1655" i="40"/>
  <c r="E1655" i="40" s="1"/>
  <c r="D1656" i="40"/>
  <c r="E1656" i="40" s="1"/>
  <c r="D1657" i="40"/>
  <c r="E1657" i="40" s="1"/>
  <c r="D1658" i="40"/>
  <c r="E1658" i="40" s="1"/>
  <c r="D1659" i="40"/>
  <c r="E1659" i="40" s="1"/>
  <c r="D1660" i="40"/>
  <c r="E1660" i="40" s="1"/>
  <c r="D1661" i="40"/>
  <c r="E1661" i="40" s="1"/>
  <c r="D1662" i="40"/>
  <c r="E1662" i="40" s="1"/>
  <c r="D1663" i="40"/>
  <c r="E1663" i="40" s="1"/>
  <c r="D1664" i="40"/>
  <c r="E1664" i="40" s="1"/>
  <c r="D1665" i="40"/>
  <c r="E1665" i="40" s="1"/>
  <c r="D1666" i="40"/>
  <c r="E1666" i="40" s="1"/>
  <c r="D1667" i="40"/>
  <c r="E1667" i="40" s="1"/>
  <c r="D1668" i="40"/>
  <c r="E1668" i="40" s="1"/>
  <c r="D1669" i="40"/>
  <c r="E1669" i="40" s="1"/>
  <c r="D1670" i="40"/>
  <c r="E1670" i="40" s="1"/>
  <c r="D1671" i="40"/>
  <c r="E1671" i="40" s="1"/>
  <c r="D1672" i="40"/>
  <c r="E1672" i="40" s="1"/>
  <c r="D1673" i="40"/>
  <c r="E1673" i="40" s="1"/>
  <c r="D1674" i="40"/>
  <c r="E1674" i="40" s="1"/>
  <c r="D1675" i="40"/>
  <c r="E1675" i="40" s="1"/>
  <c r="D1676" i="40"/>
  <c r="E1676" i="40" s="1"/>
  <c r="D1677" i="40"/>
  <c r="E1677" i="40" s="1"/>
  <c r="D1678" i="40"/>
  <c r="E1678" i="40" s="1"/>
  <c r="D1679" i="40"/>
  <c r="E1679" i="40" s="1"/>
  <c r="D1680" i="40"/>
  <c r="E1680" i="40" s="1"/>
  <c r="D1681" i="40"/>
  <c r="E1681" i="40" s="1"/>
  <c r="D1682" i="40"/>
  <c r="E1682" i="40" s="1"/>
  <c r="D1683" i="40"/>
  <c r="E1683" i="40" s="1"/>
  <c r="D1684" i="40"/>
  <c r="E1684" i="40" s="1"/>
  <c r="D1685" i="40"/>
  <c r="E1685" i="40" s="1"/>
  <c r="D1686" i="40"/>
  <c r="E1686" i="40" s="1"/>
  <c r="D1687" i="40"/>
  <c r="E1687" i="40" s="1"/>
  <c r="D1688" i="40"/>
  <c r="E1688" i="40" s="1"/>
  <c r="D1689" i="40"/>
  <c r="E1689" i="40" s="1"/>
  <c r="D1690" i="40"/>
  <c r="E1690" i="40" s="1"/>
  <c r="D1691" i="40"/>
  <c r="E1691" i="40" s="1"/>
  <c r="D1692" i="40"/>
  <c r="E1692" i="40" s="1"/>
  <c r="D1693" i="40"/>
  <c r="E1693" i="40" s="1"/>
  <c r="D1694" i="40"/>
  <c r="E1694" i="40" s="1"/>
  <c r="D1695" i="40"/>
  <c r="E1695" i="40" s="1"/>
  <c r="D1696" i="40"/>
  <c r="E1696" i="40" s="1"/>
  <c r="D1697" i="40"/>
  <c r="E1697" i="40" s="1"/>
  <c r="D1698" i="40"/>
  <c r="E1698" i="40" s="1"/>
  <c r="D1699" i="40"/>
  <c r="E1699" i="40" s="1"/>
  <c r="D1700" i="40"/>
  <c r="E1700" i="40" s="1"/>
  <c r="D1701" i="40"/>
  <c r="E1701" i="40" s="1"/>
  <c r="D1702" i="40"/>
  <c r="E1702" i="40" s="1"/>
  <c r="D1703" i="40"/>
  <c r="E1703" i="40" s="1"/>
  <c r="D1704" i="40"/>
  <c r="E1704" i="40" s="1"/>
  <c r="D1705" i="40"/>
  <c r="E1705" i="40" s="1"/>
  <c r="D1706" i="40"/>
  <c r="E1706" i="40" s="1"/>
  <c r="D1707" i="40"/>
  <c r="E1707" i="40" s="1"/>
  <c r="D1708" i="40"/>
  <c r="E1708" i="40" s="1"/>
  <c r="D1709" i="40"/>
  <c r="E1709" i="40" s="1"/>
  <c r="D1710" i="40"/>
  <c r="E1710" i="40" s="1"/>
  <c r="D1711" i="40"/>
  <c r="E1711" i="40" s="1"/>
  <c r="D1712" i="40"/>
  <c r="E1712" i="40" s="1"/>
  <c r="D1713" i="40"/>
  <c r="E1713" i="40" s="1"/>
  <c r="D1714" i="40"/>
  <c r="E1714" i="40" s="1"/>
  <c r="D1715" i="40"/>
  <c r="E1715" i="40" s="1"/>
  <c r="D1716" i="40"/>
  <c r="E1716" i="40" s="1"/>
  <c r="D1717" i="40"/>
  <c r="E1717" i="40" s="1"/>
  <c r="D1718" i="40"/>
  <c r="E1718" i="40" s="1"/>
  <c r="D1719" i="40"/>
  <c r="E1719" i="40" s="1"/>
  <c r="D1720" i="40"/>
  <c r="E1720" i="40" s="1"/>
  <c r="D1721" i="40"/>
  <c r="E1721" i="40" s="1"/>
  <c r="D1722" i="40"/>
  <c r="E1722" i="40" s="1"/>
  <c r="D1723" i="40"/>
  <c r="E1723" i="40" s="1"/>
  <c r="D1724" i="40"/>
  <c r="E1724" i="40" s="1"/>
  <c r="D1725" i="40"/>
  <c r="E1725" i="40" s="1"/>
  <c r="D1726" i="40"/>
  <c r="E1726" i="40" s="1"/>
  <c r="D1727" i="40"/>
  <c r="E1727" i="40" s="1"/>
  <c r="D1728" i="40"/>
  <c r="E1728" i="40" s="1"/>
  <c r="D1729" i="40"/>
  <c r="E1729" i="40" s="1"/>
  <c r="D1730" i="40"/>
  <c r="E1730" i="40" s="1"/>
  <c r="D1731" i="40"/>
  <c r="E1731" i="40" s="1"/>
  <c r="D1732" i="40"/>
  <c r="E1732" i="40" s="1"/>
  <c r="D1733" i="40"/>
  <c r="E1733" i="40" s="1"/>
  <c r="D1734" i="40"/>
  <c r="E1734" i="40" s="1"/>
  <c r="D1735" i="40"/>
  <c r="E1735" i="40" s="1"/>
  <c r="D1736" i="40"/>
  <c r="E1736" i="40" s="1"/>
  <c r="D1737" i="40"/>
  <c r="E1737" i="40" s="1"/>
  <c r="D1738" i="40"/>
  <c r="E1738" i="40" s="1"/>
  <c r="D1739" i="40"/>
  <c r="E1739" i="40" s="1"/>
  <c r="D1740" i="40"/>
  <c r="E1740" i="40" s="1"/>
  <c r="D1741" i="40"/>
  <c r="E1741" i="40" s="1"/>
  <c r="D1742" i="40"/>
  <c r="E1742" i="40" s="1"/>
  <c r="D1743" i="40"/>
  <c r="E1743" i="40" s="1"/>
  <c r="D1744" i="40"/>
  <c r="E1744" i="40" s="1"/>
  <c r="D1745" i="40"/>
  <c r="E1745" i="40" s="1"/>
  <c r="D1746" i="40"/>
  <c r="E1746" i="40" s="1"/>
  <c r="D1747" i="40"/>
  <c r="E1747" i="40" s="1"/>
  <c r="D1748" i="40"/>
  <c r="E1748" i="40" s="1"/>
  <c r="D1749" i="40"/>
  <c r="E1749" i="40" s="1"/>
  <c r="D1750" i="40"/>
  <c r="E1750" i="40" s="1"/>
  <c r="D1751" i="40"/>
  <c r="E1751" i="40" s="1"/>
  <c r="D1752" i="40"/>
  <c r="E1752" i="40" s="1"/>
  <c r="D1753" i="40"/>
  <c r="E1753" i="40" s="1"/>
  <c r="D1754" i="40"/>
  <c r="E1754" i="40" s="1"/>
  <c r="D1755" i="40"/>
  <c r="E1755" i="40" s="1"/>
  <c r="D1756" i="40"/>
  <c r="E1756" i="40" s="1"/>
  <c r="D1757" i="40"/>
  <c r="E1757" i="40" s="1"/>
  <c r="D1758" i="40"/>
  <c r="E1758" i="40" s="1"/>
  <c r="D1759" i="40"/>
  <c r="E1759" i="40" s="1"/>
  <c r="D1760" i="40"/>
  <c r="E1760" i="40" s="1"/>
  <c r="D1761" i="40"/>
  <c r="E1761" i="40" s="1"/>
  <c r="D1762" i="40"/>
  <c r="E1762" i="40" s="1"/>
  <c r="D1763" i="40"/>
  <c r="E1763" i="40" s="1"/>
  <c r="D1764" i="40"/>
  <c r="E1764" i="40" s="1"/>
  <c r="D1765" i="40"/>
  <c r="E1765" i="40" s="1"/>
  <c r="D1766" i="40"/>
  <c r="E1766" i="40" s="1"/>
  <c r="D1767" i="40"/>
  <c r="E1767" i="40" s="1"/>
  <c r="D1768" i="40"/>
  <c r="E1768" i="40" s="1"/>
  <c r="D1769" i="40"/>
  <c r="E1769" i="40" s="1"/>
  <c r="D1770" i="40"/>
  <c r="E1770" i="40" s="1"/>
  <c r="D1771" i="40"/>
  <c r="E1771" i="40" s="1"/>
  <c r="D1772" i="40"/>
  <c r="E1772" i="40" s="1"/>
  <c r="D1773" i="40"/>
  <c r="E1773" i="40" s="1"/>
  <c r="D1774" i="40"/>
  <c r="E1774" i="40" s="1"/>
  <c r="D1775" i="40"/>
  <c r="E1775" i="40" s="1"/>
  <c r="D1776" i="40"/>
  <c r="E1776" i="40" s="1"/>
  <c r="D1777" i="40"/>
  <c r="E1777" i="40" s="1"/>
  <c r="D1778" i="40"/>
  <c r="E1778" i="40" s="1"/>
  <c r="D1779" i="40"/>
  <c r="E1779" i="40" s="1"/>
  <c r="D1780" i="40"/>
  <c r="E1780" i="40" s="1"/>
  <c r="D1781" i="40"/>
  <c r="E1781" i="40" s="1"/>
  <c r="D1782" i="40"/>
  <c r="E1782" i="40" s="1"/>
  <c r="D1783" i="40"/>
  <c r="E1783" i="40" s="1"/>
  <c r="D1784" i="40"/>
  <c r="E1784" i="40" s="1"/>
  <c r="D1785" i="40"/>
  <c r="E1785" i="40" s="1"/>
  <c r="D1786" i="40"/>
  <c r="E1786" i="40" s="1"/>
  <c r="D1787" i="40"/>
  <c r="E1787" i="40" s="1"/>
  <c r="D1788" i="40"/>
  <c r="E1788" i="40" s="1"/>
  <c r="D1789" i="40"/>
  <c r="E1789" i="40" s="1"/>
  <c r="D1790" i="40"/>
  <c r="E1790" i="40" s="1"/>
  <c r="D1791" i="40"/>
  <c r="E1791" i="40" s="1"/>
  <c r="D1792" i="40"/>
  <c r="E1792" i="40" s="1"/>
  <c r="D1793" i="40"/>
  <c r="E1793" i="40" s="1"/>
  <c r="D1794" i="40"/>
  <c r="E1794" i="40" s="1"/>
  <c r="D1795" i="40"/>
  <c r="E1795" i="40" s="1"/>
  <c r="D1796" i="40"/>
  <c r="E1796" i="40" s="1"/>
  <c r="D1797" i="40"/>
  <c r="E1797" i="40" s="1"/>
  <c r="D1798" i="40"/>
  <c r="E1798" i="40" s="1"/>
  <c r="D1799" i="40"/>
  <c r="E1799" i="40" s="1"/>
  <c r="D1800" i="40"/>
  <c r="E1800" i="40" s="1"/>
  <c r="D1801" i="40"/>
  <c r="E1801" i="40" s="1"/>
  <c r="D1802" i="40"/>
  <c r="E1802" i="40" s="1"/>
  <c r="D1803" i="40"/>
  <c r="E1803" i="40" s="1"/>
  <c r="D1804" i="40"/>
  <c r="E1804" i="40" s="1"/>
  <c r="D1805" i="40"/>
  <c r="E1805" i="40" s="1"/>
  <c r="D1806" i="40"/>
  <c r="E1806" i="40" s="1"/>
  <c r="D1807" i="40"/>
  <c r="E1807" i="40" s="1"/>
  <c r="D1808" i="40"/>
  <c r="E1808" i="40" s="1"/>
  <c r="D1809" i="40"/>
  <c r="E1809" i="40" s="1"/>
  <c r="D1810" i="40"/>
  <c r="E1810" i="40" s="1"/>
  <c r="D1811" i="40"/>
  <c r="E1811" i="40" s="1"/>
  <c r="D1812" i="40"/>
  <c r="E1812" i="40" s="1"/>
  <c r="D1813" i="40"/>
  <c r="E1813" i="40" s="1"/>
  <c r="D1814" i="40"/>
  <c r="E1814" i="40" s="1"/>
  <c r="D1815" i="40"/>
  <c r="E1815" i="40" s="1"/>
  <c r="D1816" i="40"/>
  <c r="E1816" i="40" s="1"/>
  <c r="D1817" i="40"/>
  <c r="E1817" i="40" s="1"/>
  <c r="D1818" i="40"/>
  <c r="E1818" i="40" s="1"/>
  <c r="D1819" i="40"/>
  <c r="E1819" i="40" s="1"/>
  <c r="D1820" i="40"/>
  <c r="E1820" i="40" s="1"/>
  <c r="D1821" i="40"/>
  <c r="E1821" i="40" s="1"/>
  <c r="D1822" i="40"/>
  <c r="E1822" i="40" s="1"/>
  <c r="D1823" i="40"/>
  <c r="E1823" i="40" s="1"/>
  <c r="D1824" i="40"/>
  <c r="E1824" i="40" s="1"/>
  <c r="D1825" i="40"/>
  <c r="E1825" i="40" s="1"/>
  <c r="D1826" i="40"/>
  <c r="E1826" i="40" s="1"/>
  <c r="D1827" i="40"/>
  <c r="E1827" i="40" s="1"/>
  <c r="D1828" i="40"/>
  <c r="E1828" i="40" s="1"/>
  <c r="D1829" i="40"/>
  <c r="E1829" i="40" s="1"/>
  <c r="D1830" i="40"/>
  <c r="E1830" i="40" s="1"/>
  <c r="D1831" i="40"/>
  <c r="E1831" i="40" s="1"/>
  <c r="D1832" i="40"/>
  <c r="E1832" i="40" s="1"/>
  <c r="D1833" i="40"/>
  <c r="E1833" i="40" s="1"/>
  <c r="D1834" i="40"/>
  <c r="E1834" i="40" s="1"/>
  <c r="D1835" i="40"/>
  <c r="E1835" i="40" s="1"/>
  <c r="D1836" i="40"/>
  <c r="E1836" i="40" s="1"/>
  <c r="D1837" i="40"/>
  <c r="E1837" i="40" s="1"/>
  <c r="D1838" i="40"/>
  <c r="E1838" i="40" s="1"/>
  <c r="D1839" i="40"/>
  <c r="E1839" i="40" s="1"/>
  <c r="D1840" i="40"/>
  <c r="E1840" i="40" s="1"/>
  <c r="D1841" i="40"/>
  <c r="E1841" i="40" s="1"/>
  <c r="D1842" i="40"/>
  <c r="E1842" i="40" s="1"/>
  <c r="D1843" i="40"/>
  <c r="E1843" i="40" s="1"/>
  <c r="D1844" i="40"/>
  <c r="E1844" i="40" s="1"/>
  <c r="D1845" i="40"/>
  <c r="E1845" i="40" s="1"/>
  <c r="D1846" i="40"/>
  <c r="E1846" i="40" s="1"/>
  <c r="D1847" i="40"/>
  <c r="E1847" i="40" s="1"/>
  <c r="D1848" i="40"/>
  <c r="E1848" i="40" s="1"/>
  <c r="D1849" i="40"/>
  <c r="E1849" i="40" s="1"/>
  <c r="D1850" i="40"/>
  <c r="E1850" i="40" s="1"/>
  <c r="D1851" i="40"/>
  <c r="E1851" i="40" s="1"/>
  <c r="D1852" i="40"/>
  <c r="E1852" i="40" s="1"/>
  <c r="D1853" i="40"/>
  <c r="E1853" i="40" s="1"/>
  <c r="D1854" i="40"/>
  <c r="E1854" i="40" s="1"/>
  <c r="D1855" i="40"/>
  <c r="E1855" i="40" s="1"/>
  <c r="D1856" i="40"/>
  <c r="E1856" i="40" s="1"/>
  <c r="D1857" i="40"/>
  <c r="E1857" i="40" s="1"/>
  <c r="D1858" i="40"/>
  <c r="E1858" i="40" s="1"/>
  <c r="D1859" i="40"/>
  <c r="E1859" i="40" s="1"/>
  <c r="D1860" i="40"/>
  <c r="E1860" i="40" s="1"/>
  <c r="D1861" i="40"/>
  <c r="E1861" i="40" s="1"/>
  <c r="D1862" i="40"/>
  <c r="E1862" i="40" s="1"/>
  <c r="D1863" i="40"/>
  <c r="E1863" i="40" s="1"/>
  <c r="D1864" i="40"/>
  <c r="E1864" i="40" s="1"/>
  <c r="D1865" i="40"/>
  <c r="E1865" i="40" s="1"/>
  <c r="D1866" i="40"/>
  <c r="E1866" i="40" s="1"/>
  <c r="D1867" i="40"/>
  <c r="E1867" i="40" s="1"/>
  <c r="D1868" i="40"/>
  <c r="E1868" i="40" s="1"/>
  <c r="D1869" i="40"/>
  <c r="E1869" i="40" s="1"/>
  <c r="D1870" i="40"/>
  <c r="E1870" i="40" s="1"/>
  <c r="D1871" i="40"/>
  <c r="E1871" i="40" s="1"/>
  <c r="D1872" i="40"/>
  <c r="E1872" i="40" s="1"/>
  <c r="D1873" i="40"/>
  <c r="E1873" i="40" s="1"/>
  <c r="D1874" i="40"/>
  <c r="E1874" i="40" s="1"/>
  <c r="D1875" i="40"/>
  <c r="E1875" i="40" s="1"/>
  <c r="D1876" i="40"/>
  <c r="E1876" i="40" s="1"/>
  <c r="D1877" i="40"/>
  <c r="E1877" i="40" s="1"/>
  <c r="D1878" i="40"/>
  <c r="E1878" i="40" s="1"/>
  <c r="D1879" i="40"/>
  <c r="E1879" i="40" s="1"/>
  <c r="D1880" i="40"/>
  <c r="E1880" i="40" s="1"/>
  <c r="D1881" i="40"/>
  <c r="E1881" i="40" s="1"/>
  <c r="D1882" i="40"/>
  <c r="E1882" i="40" s="1"/>
  <c r="D1883" i="40"/>
  <c r="E1883" i="40" s="1"/>
  <c r="D1884" i="40"/>
  <c r="E1884" i="40" s="1"/>
  <c r="D1885" i="40"/>
  <c r="E1885" i="40" s="1"/>
  <c r="D1886" i="40"/>
  <c r="E1886" i="40" s="1"/>
  <c r="D1887" i="40"/>
  <c r="E1887" i="40" s="1"/>
  <c r="D1888" i="40"/>
  <c r="E1888" i="40" s="1"/>
  <c r="D1889" i="40"/>
  <c r="E1889" i="40" s="1"/>
  <c r="D1890" i="40"/>
  <c r="E1890" i="40" s="1"/>
  <c r="D1891" i="40"/>
  <c r="E1891" i="40" s="1"/>
  <c r="D1892" i="40"/>
  <c r="E1892" i="40" s="1"/>
  <c r="D1893" i="40"/>
  <c r="E1893" i="40" s="1"/>
  <c r="D1894" i="40"/>
  <c r="E1894" i="40" s="1"/>
  <c r="D1895" i="40"/>
  <c r="E1895" i="40" s="1"/>
  <c r="D1896" i="40"/>
  <c r="E1896" i="40" s="1"/>
  <c r="D1897" i="40"/>
  <c r="E1897" i="40" s="1"/>
  <c r="D1898" i="40"/>
  <c r="E1898" i="40" s="1"/>
  <c r="D1899" i="40"/>
  <c r="E1899" i="40" s="1"/>
  <c r="D1900" i="40"/>
  <c r="E1900" i="40" s="1"/>
  <c r="D1901" i="40"/>
  <c r="E1901" i="40" s="1"/>
  <c r="D1902" i="40"/>
  <c r="E1902" i="40" s="1"/>
  <c r="D1903" i="40"/>
  <c r="E1903" i="40" s="1"/>
  <c r="D1904" i="40"/>
  <c r="E1904" i="40" s="1"/>
  <c r="D1905" i="40"/>
  <c r="E1905" i="40" s="1"/>
  <c r="D1906" i="40"/>
  <c r="E1906" i="40" s="1"/>
  <c r="D1907" i="40"/>
  <c r="E1907" i="40" s="1"/>
  <c r="D1908" i="40"/>
  <c r="E1908" i="40" s="1"/>
  <c r="D1909" i="40"/>
  <c r="E1909" i="40" s="1"/>
  <c r="D1910" i="40"/>
  <c r="E1910" i="40" s="1"/>
  <c r="D1911" i="40"/>
  <c r="E1911" i="40" s="1"/>
  <c r="D1912" i="40"/>
  <c r="E1912" i="40" s="1"/>
  <c r="D1913" i="40"/>
  <c r="E1913" i="40" s="1"/>
  <c r="D1914" i="40"/>
  <c r="E1914" i="40" s="1"/>
  <c r="D1915" i="40"/>
  <c r="E1915" i="40" s="1"/>
  <c r="D1916" i="40"/>
  <c r="E1916" i="40" s="1"/>
  <c r="D1917" i="40"/>
  <c r="E1917" i="40" s="1"/>
  <c r="D1918" i="40"/>
  <c r="E1918" i="40" s="1"/>
  <c r="D1919" i="40"/>
  <c r="E1919" i="40" s="1"/>
  <c r="D1920" i="40"/>
  <c r="E1920" i="40" s="1"/>
  <c r="D1921" i="40"/>
  <c r="E1921" i="40" s="1"/>
  <c r="D1922" i="40"/>
  <c r="E1922" i="40" s="1"/>
  <c r="D1923" i="40"/>
  <c r="E1923" i="40" s="1"/>
  <c r="D1924" i="40"/>
  <c r="E1924" i="40" s="1"/>
  <c r="D1925" i="40"/>
  <c r="E1925" i="40" s="1"/>
  <c r="D1926" i="40"/>
  <c r="E1926" i="40" s="1"/>
  <c r="D1927" i="40"/>
  <c r="E1927" i="40" s="1"/>
  <c r="D1928" i="40"/>
  <c r="E1928" i="40" s="1"/>
  <c r="D1929" i="40"/>
  <c r="E1929" i="40" s="1"/>
  <c r="D1930" i="40"/>
  <c r="E1930" i="40" s="1"/>
  <c r="D1931" i="40"/>
  <c r="E1931" i="40" s="1"/>
  <c r="D1932" i="40"/>
  <c r="E1932" i="40" s="1"/>
  <c r="D1933" i="40"/>
  <c r="E1933" i="40" s="1"/>
  <c r="D1934" i="40"/>
  <c r="E1934" i="40" s="1"/>
  <c r="D1935" i="40"/>
  <c r="E1935" i="40" s="1"/>
  <c r="D1936" i="40"/>
  <c r="E1936" i="40" s="1"/>
  <c r="D1937" i="40"/>
  <c r="E1937" i="40" s="1"/>
  <c r="D1938" i="40"/>
  <c r="E1938" i="40" s="1"/>
  <c r="D1939" i="40"/>
  <c r="E1939" i="40" s="1"/>
  <c r="D1940" i="40"/>
  <c r="E1940" i="40" s="1"/>
  <c r="D1941" i="40"/>
  <c r="E1941" i="40" s="1"/>
  <c r="D1942" i="40"/>
  <c r="E1942" i="40" s="1"/>
  <c r="D1943" i="40"/>
  <c r="E1943" i="40" s="1"/>
  <c r="D1944" i="40"/>
  <c r="E1944" i="40" s="1"/>
  <c r="D1945" i="40"/>
  <c r="E1945" i="40" s="1"/>
  <c r="D1946" i="40"/>
  <c r="E1946" i="40" s="1"/>
  <c r="D1947" i="40"/>
  <c r="E1947" i="40" s="1"/>
  <c r="D1948" i="40"/>
  <c r="E1948" i="40" s="1"/>
  <c r="D1949" i="40"/>
  <c r="E1949" i="40" s="1"/>
  <c r="D1950" i="40"/>
  <c r="E1950" i="40" s="1"/>
  <c r="D1951" i="40"/>
  <c r="E1951" i="40" s="1"/>
  <c r="D1952" i="40"/>
  <c r="E1952" i="40" s="1"/>
  <c r="D1953" i="40"/>
  <c r="E1953" i="40" s="1"/>
  <c r="D1954" i="40"/>
  <c r="E1954" i="40" s="1"/>
  <c r="D1955" i="40"/>
  <c r="E1955" i="40" s="1"/>
  <c r="D1956" i="40"/>
  <c r="E1956" i="40" s="1"/>
  <c r="D1957" i="40"/>
  <c r="E1957" i="40" s="1"/>
  <c r="D1958" i="40"/>
  <c r="E1958" i="40" s="1"/>
  <c r="D1959" i="40"/>
  <c r="E1959" i="40" s="1"/>
  <c r="D1960" i="40"/>
  <c r="E1960" i="40" s="1"/>
  <c r="D1961" i="40"/>
  <c r="E1961" i="40" s="1"/>
  <c r="D1962" i="40"/>
  <c r="E1962" i="40" s="1"/>
  <c r="D1963" i="40"/>
  <c r="E1963" i="40" s="1"/>
  <c r="D1964" i="40"/>
  <c r="E1964" i="40" s="1"/>
  <c r="D1965" i="40"/>
  <c r="E1965" i="40" s="1"/>
  <c r="D1966" i="40"/>
  <c r="E1966" i="40" s="1"/>
  <c r="D1967" i="40"/>
  <c r="E1967" i="40" s="1"/>
  <c r="D1968" i="40"/>
  <c r="E1968" i="40" s="1"/>
  <c r="D1969" i="40"/>
  <c r="E1969" i="40" s="1"/>
  <c r="D1970" i="40"/>
  <c r="E1970" i="40" s="1"/>
  <c r="D1971" i="40"/>
  <c r="E1971" i="40" s="1"/>
  <c r="D1972" i="40"/>
  <c r="E1972" i="40" s="1"/>
  <c r="D1973" i="40"/>
  <c r="E1973" i="40" s="1"/>
  <c r="D1974" i="40"/>
  <c r="E1974" i="40" s="1"/>
  <c r="D1975" i="40"/>
  <c r="E1975" i="40" s="1"/>
  <c r="D1976" i="40"/>
  <c r="E1976" i="40" s="1"/>
  <c r="D1977" i="40"/>
  <c r="E1977" i="40" s="1"/>
  <c r="D1978" i="40"/>
  <c r="E1978" i="40" s="1"/>
  <c r="D1979" i="40"/>
  <c r="E1979" i="40" s="1"/>
  <c r="D1980" i="40"/>
  <c r="E1980" i="40" s="1"/>
  <c r="D1981" i="40"/>
  <c r="E1981" i="40" s="1"/>
  <c r="D1982" i="40"/>
  <c r="E1982" i="40" s="1"/>
  <c r="D1983" i="40"/>
  <c r="E1983" i="40" s="1"/>
  <c r="D1984" i="40"/>
  <c r="E1984" i="40" s="1"/>
  <c r="D1985" i="40"/>
  <c r="E1985" i="40" s="1"/>
  <c r="D1986" i="40"/>
  <c r="E1986" i="40" s="1"/>
  <c r="D1987" i="40"/>
  <c r="E1987" i="40" s="1"/>
  <c r="D1988" i="40"/>
  <c r="E1988" i="40" s="1"/>
  <c r="D1989" i="40"/>
  <c r="E1989" i="40" s="1"/>
  <c r="D1990" i="40"/>
  <c r="E1990" i="40" s="1"/>
  <c r="D1991" i="40"/>
  <c r="E1991" i="40" s="1"/>
  <c r="D1992" i="40"/>
  <c r="E1992" i="40" s="1"/>
  <c r="D1993" i="40"/>
  <c r="E1993" i="40" s="1"/>
  <c r="D1994" i="40"/>
  <c r="E1994" i="40" s="1"/>
  <c r="D1995" i="40"/>
  <c r="E1995" i="40" s="1"/>
  <c r="D1996" i="40"/>
  <c r="E1996" i="40" s="1"/>
  <c r="D1997" i="40"/>
  <c r="E1997" i="40" s="1"/>
  <c r="D1998" i="40"/>
  <c r="E1998" i="40" s="1"/>
  <c r="D1999" i="40"/>
  <c r="E1999" i="40" s="1"/>
  <c r="D2000" i="40"/>
  <c r="E2000" i="40" s="1"/>
  <c r="D2001" i="40"/>
  <c r="E2001" i="40" s="1"/>
  <c r="D2002" i="40"/>
  <c r="E2002" i="40" s="1"/>
  <c r="D2003" i="40"/>
  <c r="E2003" i="40" s="1"/>
  <c r="D2004" i="40"/>
  <c r="E2004" i="40" s="1"/>
  <c r="D2005" i="40"/>
  <c r="E2005" i="40" s="1"/>
  <c r="D2006" i="40"/>
  <c r="E2006" i="40" s="1"/>
  <c r="D2007" i="40"/>
  <c r="E2007" i="40" s="1"/>
  <c r="D2008" i="40"/>
  <c r="E2008" i="40" s="1"/>
  <c r="D2009" i="40"/>
  <c r="E2009" i="40" s="1"/>
  <c r="D2010" i="40"/>
  <c r="E2010" i="40" s="1"/>
  <c r="D2011" i="40"/>
  <c r="E2011" i="40" s="1"/>
  <c r="D2012" i="40"/>
  <c r="E2012" i="40" s="1"/>
  <c r="D2013" i="40"/>
  <c r="E2013" i="40" s="1"/>
  <c r="D2014" i="40"/>
  <c r="E2014" i="40" s="1"/>
  <c r="D2015" i="40"/>
  <c r="E2015" i="40" s="1"/>
  <c r="D2016" i="40"/>
  <c r="E2016" i="40" s="1"/>
  <c r="D2017" i="40"/>
  <c r="E2017" i="40" s="1"/>
  <c r="D2018" i="40"/>
  <c r="E2018" i="40" s="1"/>
  <c r="D2019" i="40"/>
  <c r="E2019" i="40" s="1"/>
  <c r="D2020" i="40"/>
  <c r="E2020" i="40" s="1"/>
  <c r="D2021" i="40"/>
  <c r="E2021" i="40" s="1"/>
  <c r="D2022" i="40"/>
  <c r="E2022" i="40" s="1"/>
  <c r="D2023" i="40"/>
  <c r="E2023" i="40" s="1"/>
  <c r="D2024" i="40"/>
  <c r="E2024" i="40" s="1"/>
  <c r="D2025" i="40"/>
  <c r="E2025" i="40" s="1"/>
  <c r="D2026" i="40"/>
  <c r="E2026" i="40" s="1"/>
  <c r="D2027" i="40"/>
  <c r="E2027" i="40" s="1"/>
  <c r="D2028" i="40"/>
  <c r="E2028" i="40" s="1"/>
  <c r="D2029" i="40"/>
  <c r="E2029" i="40" s="1"/>
  <c r="D2030" i="40"/>
  <c r="E2030" i="40" s="1"/>
  <c r="D2031" i="40"/>
  <c r="E2031" i="40" s="1"/>
  <c r="D2032" i="40"/>
  <c r="E2032" i="40" s="1"/>
  <c r="D2033" i="40"/>
  <c r="E2033" i="40" s="1"/>
  <c r="D2034" i="40"/>
  <c r="E2034" i="40" s="1"/>
  <c r="D2035" i="40"/>
  <c r="E2035" i="40" s="1"/>
  <c r="D2036" i="40"/>
  <c r="E2036" i="40" s="1"/>
  <c r="D2037" i="40"/>
  <c r="E2037" i="40" s="1"/>
  <c r="D2038" i="40"/>
  <c r="E2038" i="40" s="1"/>
  <c r="D2039" i="40"/>
  <c r="E2039" i="40" s="1"/>
  <c r="D2040" i="40"/>
  <c r="E2040" i="40" s="1"/>
  <c r="D2041" i="40"/>
  <c r="E2041" i="40" s="1"/>
  <c r="D2042" i="40"/>
  <c r="E2042" i="40" s="1"/>
  <c r="D2043" i="40"/>
  <c r="E2043" i="40" s="1"/>
  <c r="D2044" i="40"/>
  <c r="E2044" i="40" s="1"/>
  <c r="D2045" i="40"/>
  <c r="E2045" i="40" s="1"/>
  <c r="D2046" i="40"/>
  <c r="E2046" i="40" s="1"/>
  <c r="D2047" i="40"/>
  <c r="E2047" i="40" s="1"/>
  <c r="D2048" i="40"/>
  <c r="E2048" i="40" s="1"/>
  <c r="D2049" i="40"/>
  <c r="E2049" i="40" s="1"/>
  <c r="D2050" i="40"/>
  <c r="E2050" i="40" s="1"/>
  <c r="D2051" i="40"/>
  <c r="E2051" i="40" s="1"/>
  <c r="D2052" i="40"/>
  <c r="E2052" i="40" s="1"/>
  <c r="D2053" i="40"/>
  <c r="E2053" i="40" s="1"/>
  <c r="D2054" i="40"/>
  <c r="E2054" i="40" s="1"/>
  <c r="D2055" i="40"/>
  <c r="E2055" i="40" s="1"/>
  <c r="D2056" i="40"/>
  <c r="E2056" i="40" s="1"/>
  <c r="D2057" i="40"/>
  <c r="E2057" i="40" s="1"/>
  <c r="D2058" i="40"/>
  <c r="E2058" i="40" s="1"/>
  <c r="D2059" i="40"/>
  <c r="E2059" i="40" s="1"/>
  <c r="D2060" i="40"/>
  <c r="E2060" i="40" s="1"/>
  <c r="D2061" i="40"/>
  <c r="E2061" i="40" s="1"/>
  <c r="D2062" i="40"/>
  <c r="E2062" i="40" s="1"/>
  <c r="D2063" i="40"/>
  <c r="E2063" i="40" s="1"/>
  <c r="D2064" i="40"/>
  <c r="E2064" i="40" s="1"/>
  <c r="D2065" i="40"/>
  <c r="E2065" i="40" s="1"/>
  <c r="D2066" i="40"/>
  <c r="E2066" i="40" s="1"/>
  <c r="D2067" i="40"/>
  <c r="E2067" i="40" s="1"/>
  <c r="D2068" i="40"/>
  <c r="E2068" i="40" s="1"/>
  <c r="D2069" i="40"/>
  <c r="E2069" i="40" s="1"/>
  <c r="D2070" i="40"/>
  <c r="E2070" i="40" s="1"/>
  <c r="D2071" i="40"/>
  <c r="E2071" i="40" s="1"/>
  <c r="D2072" i="40"/>
  <c r="E2072" i="40" s="1"/>
  <c r="D2073" i="40"/>
  <c r="E2073" i="40" s="1"/>
  <c r="D2074" i="40"/>
  <c r="E2074" i="40" s="1"/>
  <c r="D2075" i="40"/>
  <c r="E2075" i="40" s="1"/>
  <c r="D2076" i="40"/>
  <c r="E2076" i="40" s="1"/>
  <c r="D2077" i="40"/>
  <c r="E2077" i="40" s="1"/>
  <c r="D2078" i="40"/>
  <c r="E2078" i="40" s="1"/>
  <c r="D2079" i="40"/>
  <c r="E2079" i="40" s="1"/>
  <c r="D2080" i="40"/>
  <c r="E2080" i="40" s="1"/>
  <c r="D2081" i="40"/>
  <c r="E2081" i="40" s="1"/>
  <c r="D2082" i="40"/>
  <c r="E2082" i="40" s="1"/>
  <c r="D2083" i="40"/>
  <c r="E2083" i="40" s="1"/>
  <c r="D2084" i="40"/>
  <c r="E2084" i="40" s="1"/>
  <c r="D2085" i="40"/>
  <c r="E2085" i="40" s="1"/>
  <c r="D2086" i="40"/>
  <c r="E2086" i="40" s="1"/>
  <c r="D2087" i="40"/>
  <c r="E2087" i="40" s="1"/>
  <c r="D2088" i="40"/>
  <c r="E2088" i="40" s="1"/>
  <c r="D2089" i="40"/>
  <c r="E2089" i="40" s="1"/>
  <c r="D2090" i="40"/>
  <c r="E2090" i="40" s="1"/>
  <c r="D2091" i="40"/>
  <c r="E2091" i="40" s="1"/>
  <c r="D2092" i="40"/>
  <c r="E2092" i="40" s="1"/>
  <c r="D2093" i="40"/>
  <c r="E2093" i="40" s="1"/>
  <c r="D2094" i="40"/>
  <c r="E2094" i="40" s="1"/>
  <c r="D2095" i="40"/>
  <c r="E2095" i="40" s="1"/>
  <c r="D2096" i="40"/>
  <c r="E2096" i="40" s="1"/>
  <c r="D2097" i="40"/>
  <c r="E2097" i="40" s="1"/>
  <c r="D2098" i="40"/>
  <c r="E2098" i="40" s="1"/>
  <c r="D2099" i="40"/>
  <c r="E2099" i="40" s="1"/>
  <c r="D2100" i="40"/>
  <c r="E2100" i="40" s="1"/>
  <c r="D2101" i="40"/>
  <c r="E2101" i="40" s="1"/>
  <c r="D2102" i="40"/>
  <c r="E2102" i="40" s="1"/>
  <c r="D2103" i="40"/>
  <c r="E2103" i="40" s="1"/>
  <c r="D2104" i="40"/>
  <c r="E2104" i="40" s="1"/>
  <c r="D2105" i="40"/>
  <c r="E2105" i="40" s="1"/>
  <c r="D2106" i="40"/>
  <c r="E2106" i="40" s="1"/>
  <c r="D2107" i="40"/>
  <c r="E2107" i="40" s="1"/>
  <c r="D2108" i="40"/>
  <c r="E2108" i="40" s="1"/>
  <c r="D2109" i="40"/>
  <c r="E2109" i="40" s="1"/>
  <c r="D2110" i="40"/>
  <c r="E2110" i="40" s="1"/>
  <c r="D2111" i="40"/>
  <c r="E2111" i="40" s="1"/>
  <c r="D2112" i="40"/>
  <c r="E2112" i="40" s="1"/>
  <c r="D2113" i="40"/>
  <c r="E2113" i="40" s="1"/>
  <c r="D2114" i="40"/>
  <c r="E2114" i="40" s="1"/>
  <c r="D2115" i="40"/>
  <c r="E2115" i="40" s="1"/>
  <c r="D2116" i="40"/>
  <c r="E2116" i="40" s="1"/>
  <c r="D2117" i="40"/>
  <c r="E2117" i="40" s="1"/>
  <c r="D2118" i="40"/>
  <c r="E2118" i="40" s="1"/>
  <c r="D2119" i="40"/>
  <c r="E2119" i="40" s="1"/>
  <c r="D2120" i="40"/>
  <c r="E2120" i="40" s="1"/>
  <c r="D2121" i="40"/>
  <c r="E2121" i="40" s="1"/>
  <c r="D2122" i="40"/>
  <c r="E2122" i="40" s="1"/>
  <c r="D2123" i="40"/>
  <c r="E2123" i="40" s="1"/>
  <c r="D2124" i="40"/>
  <c r="E2124" i="40" s="1"/>
  <c r="D2125" i="40"/>
  <c r="E2125" i="40" s="1"/>
  <c r="D2126" i="40"/>
  <c r="E2126" i="40" s="1"/>
  <c r="D2127" i="40"/>
  <c r="E2127" i="40" s="1"/>
  <c r="D2128" i="40"/>
  <c r="E2128" i="40" s="1"/>
  <c r="D2129" i="40"/>
  <c r="E2129" i="40" s="1"/>
  <c r="D2130" i="40"/>
  <c r="E2130" i="40" s="1"/>
  <c r="D2131" i="40"/>
  <c r="E2131" i="40" s="1"/>
  <c r="D2132" i="40"/>
  <c r="E2132" i="40" s="1"/>
  <c r="D2133" i="40"/>
  <c r="E2133" i="40" s="1"/>
  <c r="D2134" i="40"/>
  <c r="E2134" i="40" s="1"/>
  <c r="D2135" i="40"/>
  <c r="E2135" i="40" s="1"/>
  <c r="D2136" i="40"/>
  <c r="E2136" i="40" s="1"/>
  <c r="D2137" i="40"/>
  <c r="E2137" i="40" s="1"/>
  <c r="D2138" i="40"/>
  <c r="E2138" i="40" s="1"/>
  <c r="D2139" i="40"/>
  <c r="E2139" i="40" s="1"/>
  <c r="D2140" i="40"/>
  <c r="E2140" i="40" s="1"/>
  <c r="D2141" i="40"/>
  <c r="E2141" i="40" s="1"/>
  <c r="D2142" i="40"/>
  <c r="E2142" i="40" s="1"/>
  <c r="D2143" i="40"/>
  <c r="E2143" i="40" s="1"/>
  <c r="D2144" i="40"/>
  <c r="E2144" i="40" s="1"/>
  <c r="D2145" i="40"/>
  <c r="E2145" i="40" s="1"/>
  <c r="D2146" i="40"/>
  <c r="E2146" i="40" s="1"/>
  <c r="D2147" i="40"/>
  <c r="E2147" i="40" s="1"/>
  <c r="D2148" i="40"/>
  <c r="E2148" i="40" s="1"/>
  <c r="D2149" i="40"/>
  <c r="E2149" i="40" s="1"/>
  <c r="D2150" i="40"/>
  <c r="E2150" i="40" s="1"/>
  <c r="D2151" i="40"/>
  <c r="E2151" i="40" s="1"/>
  <c r="D2152" i="40"/>
  <c r="E2152" i="40" s="1"/>
  <c r="D2153" i="40"/>
  <c r="E2153" i="40" s="1"/>
  <c r="D2154" i="40"/>
  <c r="E2154" i="40" s="1"/>
  <c r="D2155" i="40"/>
  <c r="E2155" i="40" s="1"/>
  <c r="D2156" i="40"/>
  <c r="E2156" i="40" s="1"/>
  <c r="D2157" i="40"/>
  <c r="E2157" i="40" s="1"/>
  <c r="D2158" i="40"/>
  <c r="E2158" i="40" s="1"/>
  <c r="D2159" i="40"/>
  <c r="E2159" i="40" s="1"/>
  <c r="D2160" i="40"/>
  <c r="E2160" i="40" s="1"/>
  <c r="D2161" i="40"/>
  <c r="E2161" i="40" s="1"/>
  <c r="D2162" i="40"/>
  <c r="E2162" i="40" s="1"/>
  <c r="D2163" i="40"/>
  <c r="E2163" i="40" s="1"/>
  <c r="D2164" i="40"/>
  <c r="E2164" i="40" s="1"/>
  <c r="D2165" i="40"/>
  <c r="E2165" i="40" s="1"/>
  <c r="D2166" i="40"/>
  <c r="E2166" i="40" s="1"/>
  <c r="D2167" i="40"/>
  <c r="E2167" i="40" s="1"/>
  <c r="D2168" i="40"/>
  <c r="E2168" i="40" s="1"/>
  <c r="D2169" i="40"/>
  <c r="E2169" i="40" s="1"/>
  <c r="D2170" i="40"/>
  <c r="E2170" i="40" s="1"/>
  <c r="D2171" i="40"/>
  <c r="E2171" i="40" s="1"/>
  <c r="D2172" i="40"/>
  <c r="E2172" i="40" s="1"/>
  <c r="D2173" i="40"/>
  <c r="E2173" i="40" s="1"/>
  <c r="D2174" i="40"/>
  <c r="E2174" i="40" s="1"/>
  <c r="D2175" i="40"/>
  <c r="E2175" i="40" s="1"/>
  <c r="D2176" i="40"/>
  <c r="E2176" i="40" s="1"/>
  <c r="D2177" i="40"/>
  <c r="E2177" i="40" s="1"/>
  <c r="D2178" i="40"/>
  <c r="E2178" i="40" s="1"/>
  <c r="D2179" i="40"/>
  <c r="E2179" i="40" s="1"/>
  <c r="D2180" i="40"/>
  <c r="E2180" i="40" s="1"/>
  <c r="D2181" i="40"/>
  <c r="E2181" i="40" s="1"/>
  <c r="D2182" i="40"/>
  <c r="E2182" i="40" s="1"/>
  <c r="D2183" i="40"/>
  <c r="E2183" i="40" s="1"/>
  <c r="D2184" i="40"/>
  <c r="E2184" i="40" s="1"/>
  <c r="D2185" i="40"/>
  <c r="E2185" i="40" s="1"/>
  <c r="D2186" i="40"/>
  <c r="E2186" i="40" s="1"/>
  <c r="D2187" i="40"/>
  <c r="E2187" i="40" s="1"/>
  <c r="D2188" i="40"/>
  <c r="E2188" i="40" s="1"/>
  <c r="D2189" i="40"/>
  <c r="E2189" i="40" s="1"/>
  <c r="D2190" i="40"/>
  <c r="E2190" i="40" s="1"/>
  <c r="D2191" i="40"/>
  <c r="E2191" i="40" s="1"/>
  <c r="D2192" i="40"/>
  <c r="E2192" i="40" s="1"/>
  <c r="D2193" i="40"/>
  <c r="E2193" i="40" s="1"/>
  <c r="D2194" i="40"/>
  <c r="E2194" i="40" s="1"/>
  <c r="D2195" i="40"/>
  <c r="E2195" i="40" s="1"/>
  <c r="D2196" i="40"/>
  <c r="E2196" i="40" s="1"/>
  <c r="D2197" i="40"/>
  <c r="E2197" i="40" s="1"/>
  <c r="D2198" i="40"/>
  <c r="E2198" i="40" s="1"/>
  <c r="D2199" i="40"/>
  <c r="E2199" i="40" s="1"/>
  <c r="D2200" i="40"/>
  <c r="E2200" i="40" s="1"/>
  <c r="D2201" i="40"/>
  <c r="E2201" i="40" s="1"/>
  <c r="D2202" i="40"/>
  <c r="E2202" i="40" s="1"/>
  <c r="D2203" i="40"/>
  <c r="E2203" i="40" s="1"/>
  <c r="D2204" i="40"/>
  <c r="E2204" i="40" s="1"/>
  <c r="D2205" i="40"/>
  <c r="E2205" i="40" s="1"/>
  <c r="D2206" i="40"/>
  <c r="E2206" i="40" s="1"/>
  <c r="D2207" i="40"/>
  <c r="E2207" i="40" s="1"/>
  <c r="D2208" i="40"/>
  <c r="E2208" i="40" s="1"/>
  <c r="D2209" i="40"/>
  <c r="E2209" i="40" s="1"/>
  <c r="D2210" i="40"/>
  <c r="E2210" i="40" s="1"/>
  <c r="D2211" i="40"/>
  <c r="E2211" i="40" s="1"/>
  <c r="D2212" i="40"/>
  <c r="E2212" i="40" s="1"/>
  <c r="D2213" i="40"/>
  <c r="E2213" i="40" s="1"/>
  <c r="D2214" i="40"/>
  <c r="E2214" i="40" s="1"/>
  <c r="D2215" i="40"/>
  <c r="E2215" i="40" s="1"/>
  <c r="D2216" i="40"/>
  <c r="E2216" i="40" s="1"/>
  <c r="D2217" i="40"/>
  <c r="E2217" i="40" s="1"/>
  <c r="D2218" i="40"/>
  <c r="E2218" i="40" s="1"/>
  <c r="D2219" i="40"/>
  <c r="E2219" i="40" s="1"/>
  <c r="D2220" i="40"/>
  <c r="E2220" i="40" s="1"/>
  <c r="D2221" i="40"/>
  <c r="E2221" i="40" s="1"/>
  <c r="D2222" i="40"/>
  <c r="E2222" i="40" s="1"/>
  <c r="D2223" i="40"/>
  <c r="E2223" i="40" s="1"/>
  <c r="D2224" i="40"/>
  <c r="E2224" i="40" s="1"/>
  <c r="D2225" i="40"/>
  <c r="E2225" i="40" s="1"/>
  <c r="D2226" i="40"/>
  <c r="E2226" i="40" s="1"/>
  <c r="D2227" i="40"/>
  <c r="E2227" i="40" s="1"/>
  <c r="D2228" i="40"/>
  <c r="E2228" i="40" s="1"/>
  <c r="D2229" i="40"/>
  <c r="E2229" i="40" s="1"/>
  <c r="D2230" i="40"/>
  <c r="E2230" i="40" s="1"/>
  <c r="D2231" i="40"/>
  <c r="E2231" i="40" s="1"/>
  <c r="D2232" i="40"/>
  <c r="E2232" i="40" s="1"/>
  <c r="D2233" i="40"/>
  <c r="E2233" i="40" s="1"/>
  <c r="D2234" i="40"/>
  <c r="E2234" i="40" s="1"/>
  <c r="D2235" i="40"/>
  <c r="E2235" i="40" s="1"/>
  <c r="D2236" i="40"/>
  <c r="E2236" i="40" s="1"/>
  <c r="D2237" i="40"/>
  <c r="E2237" i="40" s="1"/>
  <c r="D2238" i="40"/>
  <c r="E2238" i="40" s="1"/>
  <c r="D2239" i="40"/>
  <c r="E2239" i="40" s="1"/>
  <c r="D2240" i="40"/>
  <c r="E2240" i="40" s="1"/>
  <c r="D2241" i="40"/>
  <c r="E2241" i="40" s="1"/>
  <c r="D2242" i="40"/>
  <c r="E2242" i="40" s="1"/>
  <c r="D2243" i="40"/>
  <c r="E2243" i="40" s="1"/>
  <c r="D2244" i="40"/>
  <c r="E2244" i="40" s="1"/>
  <c r="D2245" i="40"/>
  <c r="E2245" i="40" s="1"/>
  <c r="D2246" i="40"/>
  <c r="E2246" i="40" s="1"/>
  <c r="D2247" i="40"/>
  <c r="E2247" i="40" s="1"/>
  <c r="D2248" i="40"/>
  <c r="E2248" i="40" s="1"/>
  <c r="D2249" i="40"/>
  <c r="E2249" i="40" s="1"/>
  <c r="D2250" i="40"/>
  <c r="E2250" i="40" s="1"/>
  <c r="D2251" i="40"/>
  <c r="E2251" i="40" s="1"/>
  <c r="D2252" i="40"/>
  <c r="E2252" i="40" s="1"/>
  <c r="D2253" i="40"/>
  <c r="E2253" i="40" s="1"/>
  <c r="D2254" i="40"/>
  <c r="E2254" i="40" s="1"/>
  <c r="D2255" i="40"/>
  <c r="E2255" i="40" s="1"/>
  <c r="D2256" i="40"/>
  <c r="E2256" i="40" s="1"/>
  <c r="D2257" i="40"/>
  <c r="E2257" i="40" s="1"/>
  <c r="D2258" i="40"/>
  <c r="E2258" i="40" s="1"/>
  <c r="D2259" i="40"/>
  <c r="E2259" i="40" s="1"/>
  <c r="D2260" i="40"/>
  <c r="E2260" i="40" s="1"/>
  <c r="D2261" i="40"/>
  <c r="E2261" i="40" s="1"/>
  <c r="D2262" i="40"/>
  <c r="E2262" i="40" s="1"/>
  <c r="D2263" i="40"/>
  <c r="E2263" i="40" s="1"/>
  <c r="D2264" i="40"/>
  <c r="E2264" i="40" s="1"/>
  <c r="D2265" i="40"/>
  <c r="E2265" i="40" s="1"/>
  <c r="D2266" i="40"/>
  <c r="E2266" i="40" s="1"/>
  <c r="D2267" i="40"/>
  <c r="E2267" i="40" s="1"/>
  <c r="D2268" i="40"/>
  <c r="E2268" i="40" s="1"/>
  <c r="D2269" i="40"/>
  <c r="E2269" i="40" s="1"/>
  <c r="D2270" i="40"/>
  <c r="E2270" i="40" s="1"/>
  <c r="D2271" i="40"/>
  <c r="E2271" i="40" s="1"/>
  <c r="D2272" i="40"/>
  <c r="E2272" i="40" s="1"/>
  <c r="D2273" i="40"/>
  <c r="E2273" i="40" s="1"/>
  <c r="D2274" i="40"/>
  <c r="E2274" i="40" s="1"/>
  <c r="D2275" i="40"/>
  <c r="E2275" i="40" s="1"/>
  <c r="D2276" i="40"/>
  <c r="E2276" i="40" s="1"/>
  <c r="D2277" i="40"/>
  <c r="E2277" i="40" s="1"/>
  <c r="D2278" i="40"/>
  <c r="E2278" i="40" s="1"/>
  <c r="D2279" i="40"/>
  <c r="E2279" i="40" s="1"/>
  <c r="D2280" i="40"/>
  <c r="E2280" i="40" s="1"/>
  <c r="D2281" i="40"/>
  <c r="E2281" i="40" s="1"/>
  <c r="D2282" i="40"/>
  <c r="E2282" i="40" s="1"/>
  <c r="D2283" i="40"/>
  <c r="E2283" i="40" s="1"/>
  <c r="D2284" i="40"/>
  <c r="E2284" i="40" s="1"/>
  <c r="D2285" i="40"/>
  <c r="E2285" i="40" s="1"/>
  <c r="D2286" i="40"/>
  <c r="E2286" i="40" s="1"/>
  <c r="D2287" i="40"/>
  <c r="E2287" i="40" s="1"/>
  <c r="D2288" i="40"/>
  <c r="E2288" i="40" s="1"/>
  <c r="D2289" i="40"/>
  <c r="E2289" i="40" s="1"/>
  <c r="D2290" i="40"/>
  <c r="E2290" i="40" s="1"/>
  <c r="D2291" i="40"/>
  <c r="E2291" i="40" s="1"/>
  <c r="D2292" i="40"/>
  <c r="E2292" i="40" s="1"/>
  <c r="D2293" i="40"/>
  <c r="E2293" i="40" s="1"/>
  <c r="D2294" i="40"/>
  <c r="E2294" i="40" s="1"/>
  <c r="D2295" i="40"/>
  <c r="E2295" i="40" s="1"/>
  <c r="D2296" i="40"/>
  <c r="E2296" i="40" s="1"/>
  <c r="D2297" i="40"/>
  <c r="E2297" i="40" s="1"/>
  <c r="D2298" i="40"/>
  <c r="E2298" i="40" s="1"/>
  <c r="D2299" i="40"/>
  <c r="E2299" i="40" s="1"/>
  <c r="D2300" i="40"/>
  <c r="E2300" i="40" s="1"/>
  <c r="D2301" i="40"/>
  <c r="E2301" i="40" s="1"/>
  <c r="D2302" i="40"/>
  <c r="E2302" i="40" s="1"/>
  <c r="D2303" i="40"/>
  <c r="E2303" i="40" s="1"/>
  <c r="D2304" i="40"/>
  <c r="E2304" i="40" s="1"/>
  <c r="D2305" i="40"/>
  <c r="E2305" i="40" s="1"/>
  <c r="D2306" i="40"/>
  <c r="E2306" i="40" s="1"/>
  <c r="D2307" i="40"/>
  <c r="E2307" i="40" s="1"/>
  <c r="D2308" i="40"/>
  <c r="E2308" i="40" s="1"/>
  <c r="D2309" i="40"/>
  <c r="E2309" i="40" s="1"/>
  <c r="D2310" i="40"/>
  <c r="E2310" i="40" s="1"/>
  <c r="D2311" i="40"/>
  <c r="E2311" i="40" s="1"/>
  <c r="D2312" i="40"/>
  <c r="E2312" i="40" s="1"/>
  <c r="D2313" i="40"/>
  <c r="E2313" i="40" s="1"/>
  <c r="D2314" i="40"/>
  <c r="E2314" i="40" s="1"/>
  <c r="D2315" i="40"/>
  <c r="E2315" i="40" s="1"/>
  <c r="D2316" i="40"/>
  <c r="E2316" i="40" s="1"/>
  <c r="D2317" i="40"/>
  <c r="E2317" i="40" s="1"/>
  <c r="D2318" i="40"/>
  <c r="E2318" i="40" s="1"/>
  <c r="D2319" i="40"/>
  <c r="E2319" i="40" s="1"/>
  <c r="D2320" i="40"/>
  <c r="E2320" i="40" s="1"/>
  <c r="D2321" i="40"/>
  <c r="E2321" i="40" s="1"/>
  <c r="D2322" i="40"/>
  <c r="E2322" i="40" s="1"/>
  <c r="D2323" i="40"/>
  <c r="E2323" i="40" s="1"/>
  <c r="D2324" i="40"/>
  <c r="E2324" i="40" s="1"/>
  <c r="D2325" i="40"/>
  <c r="E2325" i="40" s="1"/>
  <c r="D2326" i="40"/>
  <c r="E2326" i="40" s="1"/>
  <c r="D2327" i="40"/>
  <c r="E2327" i="40" s="1"/>
  <c r="D2328" i="40"/>
  <c r="E2328" i="40" s="1"/>
  <c r="D2329" i="40"/>
  <c r="E2329" i="40" s="1"/>
  <c r="D2330" i="40"/>
  <c r="E2330" i="40" s="1"/>
  <c r="D2331" i="40"/>
  <c r="E2331" i="40" s="1"/>
  <c r="D2332" i="40"/>
  <c r="E2332" i="40" s="1"/>
  <c r="D2333" i="40"/>
  <c r="E2333" i="40" s="1"/>
  <c r="D2334" i="40"/>
  <c r="E2334" i="40" s="1"/>
  <c r="D2335" i="40"/>
  <c r="E2335" i="40" s="1"/>
  <c r="D2336" i="40"/>
  <c r="E2336" i="40" s="1"/>
  <c r="D2337" i="40"/>
  <c r="E2337" i="40" s="1"/>
  <c r="D2338" i="40"/>
  <c r="E2338" i="40" s="1"/>
  <c r="D2339" i="40"/>
  <c r="E2339" i="40" s="1"/>
  <c r="D2340" i="40"/>
  <c r="E2340" i="40" s="1"/>
  <c r="D2341" i="40"/>
  <c r="E2341" i="40" s="1"/>
  <c r="D2342" i="40"/>
  <c r="E2342" i="40" s="1"/>
  <c r="D2343" i="40"/>
  <c r="E2343" i="40" s="1"/>
  <c r="D2344" i="40"/>
  <c r="E2344" i="40" s="1"/>
  <c r="D2345" i="40"/>
  <c r="E2345" i="40" s="1"/>
  <c r="D2346" i="40"/>
  <c r="E2346" i="40" s="1"/>
  <c r="D2347" i="40"/>
  <c r="E2347" i="40" s="1"/>
  <c r="D2348" i="40"/>
  <c r="E2348" i="40" s="1"/>
  <c r="D2349" i="40"/>
  <c r="E2349" i="40" s="1"/>
  <c r="D2350" i="40"/>
  <c r="E2350" i="40" s="1"/>
  <c r="D2351" i="40"/>
  <c r="E2351" i="40" s="1"/>
  <c r="D2352" i="40"/>
  <c r="E2352" i="40" s="1"/>
  <c r="D2353" i="40"/>
  <c r="E2353" i="40" s="1"/>
  <c r="D2354" i="40"/>
  <c r="E2354" i="40" s="1"/>
  <c r="D2355" i="40"/>
  <c r="E2355" i="40" s="1"/>
  <c r="D2356" i="40"/>
  <c r="E2356" i="40" s="1"/>
  <c r="D2357" i="40"/>
  <c r="E2357" i="40" s="1"/>
  <c r="D2358" i="40"/>
  <c r="E2358" i="40" s="1"/>
  <c r="D2359" i="40"/>
  <c r="E2359" i="40" s="1"/>
  <c r="D2360" i="40"/>
  <c r="E2360" i="40" s="1"/>
  <c r="D2361" i="40"/>
  <c r="E2361" i="40" s="1"/>
  <c r="D2362" i="40"/>
  <c r="E2362" i="40" s="1"/>
  <c r="D2363" i="40"/>
  <c r="E2363" i="40" s="1"/>
  <c r="D2364" i="40"/>
  <c r="E2364" i="40" s="1"/>
  <c r="D2365" i="40"/>
  <c r="E2365" i="40" s="1"/>
  <c r="D2366" i="40"/>
  <c r="E2366" i="40" s="1"/>
  <c r="D2367" i="40"/>
  <c r="E2367" i="40" s="1"/>
  <c r="D2368" i="40"/>
  <c r="E2368" i="40" s="1"/>
  <c r="D2369" i="40"/>
  <c r="E2369" i="40" s="1"/>
  <c r="D2370" i="40"/>
  <c r="E2370" i="40" s="1"/>
  <c r="D2371" i="40"/>
  <c r="E2371" i="40" s="1"/>
  <c r="D2372" i="40"/>
  <c r="E2372" i="40" s="1"/>
  <c r="D2373" i="40"/>
  <c r="E2373" i="40" s="1"/>
  <c r="D2374" i="40"/>
  <c r="E2374" i="40" s="1"/>
  <c r="D2375" i="40"/>
  <c r="E2375" i="40" s="1"/>
  <c r="D2376" i="40"/>
  <c r="E2376" i="40" s="1"/>
  <c r="D2377" i="40"/>
  <c r="E2377" i="40" s="1"/>
  <c r="D2378" i="40"/>
  <c r="E2378" i="40" s="1"/>
  <c r="D2379" i="40"/>
  <c r="E2379" i="40" s="1"/>
  <c r="D2380" i="40"/>
  <c r="E2380" i="40" s="1"/>
  <c r="D2381" i="40"/>
  <c r="E2381" i="40" s="1"/>
  <c r="D2382" i="40"/>
  <c r="E2382" i="40" s="1"/>
  <c r="D2383" i="40"/>
  <c r="E2383" i="40" s="1"/>
  <c r="D2384" i="40"/>
  <c r="E2384" i="40" s="1"/>
  <c r="D2385" i="40"/>
  <c r="E2385" i="40" s="1"/>
  <c r="D2386" i="40"/>
  <c r="E2386" i="40" s="1"/>
  <c r="D2387" i="40"/>
  <c r="E2387" i="40" s="1"/>
  <c r="D2388" i="40"/>
  <c r="E2388" i="40" s="1"/>
  <c r="D2389" i="40"/>
  <c r="E2389" i="40" s="1"/>
  <c r="D2390" i="40"/>
  <c r="E2390" i="40" s="1"/>
  <c r="D2391" i="40"/>
  <c r="E2391" i="40" s="1"/>
  <c r="D2392" i="40"/>
  <c r="E2392" i="40" s="1"/>
  <c r="D2393" i="40"/>
  <c r="E2393" i="40" s="1"/>
  <c r="D2394" i="40"/>
  <c r="E2394" i="40" s="1"/>
  <c r="D2395" i="40"/>
  <c r="E2395" i="40" s="1"/>
  <c r="D2396" i="40"/>
  <c r="E2396" i="40" s="1"/>
  <c r="D2397" i="40"/>
  <c r="E2397" i="40" s="1"/>
  <c r="D2398" i="40"/>
  <c r="E2398" i="40" s="1"/>
  <c r="D2399" i="40"/>
  <c r="E2399" i="40" s="1"/>
  <c r="D2400" i="40"/>
  <c r="E2400" i="40" s="1"/>
  <c r="D2401" i="40"/>
  <c r="E2401" i="40" s="1"/>
  <c r="D2402" i="40"/>
  <c r="E2402" i="40" s="1"/>
  <c r="D2403" i="40"/>
  <c r="E2403" i="40" s="1"/>
  <c r="D2404" i="40"/>
  <c r="E2404" i="40" s="1"/>
  <c r="D2405" i="40"/>
  <c r="E2405" i="40" s="1"/>
  <c r="D2406" i="40"/>
  <c r="E2406" i="40" s="1"/>
  <c r="D2407" i="40"/>
  <c r="E2407" i="40" s="1"/>
  <c r="D2408" i="40"/>
  <c r="E2408" i="40" s="1"/>
  <c r="D2409" i="40"/>
  <c r="E2409" i="40" s="1"/>
  <c r="D2410" i="40"/>
  <c r="E2410" i="40" s="1"/>
  <c r="D2411" i="40"/>
  <c r="E2411" i="40" s="1"/>
  <c r="D2412" i="40"/>
  <c r="E2412" i="40" s="1"/>
  <c r="D2413" i="40"/>
  <c r="E2413" i="40" s="1"/>
  <c r="D2414" i="40"/>
  <c r="E2414" i="40" s="1"/>
  <c r="D2415" i="40"/>
  <c r="E2415" i="40" s="1"/>
  <c r="D2416" i="40"/>
  <c r="E2416" i="40" s="1"/>
  <c r="D2417" i="40"/>
  <c r="E2417" i="40" s="1"/>
  <c r="D2418" i="40"/>
  <c r="E2418" i="40" s="1"/>
  <c r="D2419" i="40"/>
  <c r="E2419" i="40" s="1"/>
  <c r="D2420" i="40"/>
  <c r="E2420" i="40" s="1"/>
  <c r="D2421" i="40"/>
  <c r="E2421" i="40" s="1"/>
  <c r="D2422" i="40"/>
  <c r="E2422" i="40" s="1"/>
  <c r="D2423" i="40"/>
  <c r="E2423" i="40" s="1"/>
  <c r="D2424" i="40"/>
  <c r="E2424" i="40" s="1"/>
  <c r="D2425" i="40"/>
  <c r="E2425" i="40" s="1"/>
  <c r="D2426" i="40"/>
  <c r="E2426" i="40" s="1"/>
  <c r="D2427" i="40"/>
  <c r="E2427" i="40" s="1"/>
  <c r="D2428" i="40"/>
  <c r="E2428" i="40" s="1"/>
  <c r="D2429" i="40"/>
  <c r="E2429" i="40" s="1"/>
  <c r="D2430" i="40"/>
  <c r="E2430" i="40" s="1"/>
  <c r="D2431" i="40"/>
  <c r="E2431" i="40" s="1"/>
  <c r="D2432" i="40"/>
  <c r="E2432" i="40" s="1"/>
  <c r="D2433" i="40"/>
  <c r="E2433" i="40" s="1"/>
  <c r="D2434" i="40"/>
  <c r="E2434" i="40" s="1"/>
  <c r="D2435" i="40"/>
  <c r="E2435" i="40" s="1"/>
  <c r="D2436" i="40"/>
  <c r="E2436" i="40" s="1"/>
  <c r="D2437" i="40"/>
  <c r="E2437" i="40" s="1"/>
  <c r="D2438" i="40"/>
  <c r="E2438" i="40" s="1"/>
  <c r="D2439" i="40"/>
  <c r="E2439" i="40" s="1"/>
  <c r="D2440" i="40"/>
  <c r="E2440" i="40" s="1"/>
  <c r="D2441" i="40"/>
  <c r="E2441" i="40" s="1"/>
  <c r="D2442" i="40"/>
  <c r="E2442" i="40" s="1"/>
  <c r="D2443" i="40"/>
  <c r="E2443" i="40" s="1"/>
  <c r="D2444" i="40"/>
  <c r="E2444" i="40" s="1"/>
  <c r="D2445" i="40"/>
  <c r="E2445" i="40" s="1"/>
  <c r="D2446" i="40"/>
  <c r="E2446" i="40" s="1"/>
  <c r="D2447" i="40"/>
  <c r="E2447" i="40" s="1"/>
  <c r="D2448" i="40"/>
  <c r="E2448" i="40" s="1"/>
  <c r="D2449" i="40"/>
  <c r="E2449" i="40" s="1"/>
  <c r="D2450" i="40"/>
  <c r="E2450" i="40" s="1"/>
  <c r="D2451" i="40"/>
  <c r="E2451" i="40" s="1"/>
  <c r="D2452" i="40"/>
  <c r="E2452" i="40" s="1"/>
  <c r="D2453" i="40"/>
  <c r="E2453" i="40" s="1"/>
  <c r="D2454" i="40"/>
  <c r="E2454" i="40" s="1"/>
  <c r="D2455" i="40"/>
  <c r="E2455" i="40" s="1"/>
  <c r="D2456" i="40"/>
  <c r="E2456" i="40" s="1"/>
  <c r="D2457" i="40"/>
  <c r="E2457" i="40" s="1"/>
  <c r="D2458" i="40"/>
  <c r="E2458" i="40" s="1"/>
  <c r="D2459" i="40"/>
  <c r="E2459" i="40" s="1"/>
  <c r="D2460" i="40"/>
  <c r="E2460" i="40" s="1"/>
  <c r="D2461" i="40"/>
  <c r="E2461" i="40" s="1"/>
  <c r="D2462" i="40"/>
  <c r="E2462" i="40" s="1"/>
  <c r="D2463" i="40"/>
  <c r="E2463" i="40" s="1"/>
  <c r="D2464" i="40"/>
  <c r="E2464" i="40" s="1"/>
  <c r="D2465" i="40"/>
  <c r="E2465" i="40" s="1"/>
  <c r="D2466" i="40"/>
  <c r="E2466" i="40" s="1"/>
  <c r="D2467" i="40"/>
  <c r="E2467" i="40" s="1"/>
  <c r="D2468" i="40"/>
  <c r="E2468" i="40" s="1"/>
  <c r="D2469" i="40"/>
  <c r="E2469" i="40" s="1"/>
  <c r="D2470" i="40"/>
  <c r="E2470" i="40" s="1"/>
  <c r="D2471" i="40"/>
  <c r="E2471" i="40" s="1"/>
  <c r="D2472" i="40"/>
  <c r="E2472" i="40" s="1"/>
  <c r="D2473" i="40"/>
  <c r="E2473" i="40" s="1"/>
  <c r="D2474" i="40"/>
  <c r="E2474" i="40" s="1"/>
  <c r="D2475" i="40"/>
  <c r="E2475" i="40" s="1"/>
  <c r="D2476" i="40"/>
  <c r="E2476" i="40" s="1"/>
  <c r="D2477" i="40"/>
  <c r="E2477" i="40" s="1"/>
  <c r="D2478" i="40"/>
  <c r="E2478" i="40" s="1"/>
  <c r="D2479" i="40"/>
  <c r="E2479" i="40" s="1"/>
  <c r="D2480" i="40"/>
  <c r="E2480" i="40" s="1"/>
  <c r="D2481" i="40"/>
  <c r="E2481" i="40" s="1"/>
  <c r="D2482" i="40"/>
  <c r="E2482" i="40" s="1"/>
  <c r="D2483" i="40"/>
  <c r="E2483" i="40" s="1"/>
  <c r="D2484" i="40"/>
  <c r="E2484" i="40" s="1"/>
  <c r="D2485" i="40"/>
  <c r="E2485" i="40" s="1"/>
  <c r="D2486" i="40"/>
  <c r="E2486" i="40" s="1"/>
  <c r="D2487" i="40"/>
  <c r="E2487" i="40" s="1"/>
  <c r="D2488" i="40"/>
  <c r="E2488" i="40" s="1"/>
  <c r="D2489" i="40"/>
  <c r="E2489" i="40" s="1"/>
  <c r="D2490" i="40"/>
  <c r="E2490" i="40" s="1"/>
  <c r="D2491" i="40"/>
  <c r="E2491" i="40" s="1"/>
  <c r="D2492" i="40"/>
  <c r="E2492" i="40" s="1"/>
  <c r="D2493" i="40"/>
  <c r="E2493" i="40" s="1"/>
  <c r="D2494" i="40"/>
  <c r="E2494" i="40" s="1"/>
  <c r="D2495" i="40"/>
  <c r="E2495" i="40" s="1"/>
  <c r="D2496" i="40"/>
  <c r="E2496" i="40" s="1"/>
  <c r="D2497" i="40"/>
  <c r="E2497" i="40" s="1"/>
  <c r="D2498" i="40"/>
  <c r="E2498" i="40" s="1"/>
  <c r="D2499" i="40"/>
  <c r="E2499" i="40" s="1"/>
  <c r="D2500" i="40"/>
  <c r="E2500" i="40" s="1"/>
  <c r="D2501" i="40"/>
  <c r="E2501" i="40" s="1"/>
  <c r="D2502" i="40"/>
  <c r="E2502" i="40" s="1"/>
  <c r="D2503" i="40"/>
  <c r="E2503" i="40" s="1"/>
  <c r="D2504" i="40"/>
  <c r="E2504" i="40" s="1"/>
  <c r="D2505" i="40"/>
  <c r="E2505" i="40" s="1"/>
  <c r="D2506" i="40"/>
  <c r="E2506" i="40" s="1"/>
  <c r="D2507" i="40"/>
  <c r="E2507" i="40" s="1"/>
  <c r="D2508" i="40"/>
  <c r="E2508" i="40" s="1"/>
  <c r="D2509" i="40"/>
  <c r="E2509" i="40" s="1"/>
  <c r="D2510" i="40"/>
  <c r="E2510" i="40" s="1"/>
  <c r="D2511" i="40"/>
  <c r="E2511" i="40" s="1"/>
  <c r="D2512" i="40"/>
  <c r="E2512" i="40" s="1"/>
  <c r="D2513" i="40"/>
  <c r="E2513" i="40" s="1"/>
  <c r="D2514" i="40"/>
  <c r="E2514" i="40" s="1"/>
  <c r="D2515" i="40"/>
  <c r="E2515" i="40" s="1"/>
  <c r="D2516" i="40"/>
  <c r="E2516" i="40" s="1"/>
  <c r="D2517" i="40"/>
  <c r="E2517" i="40" s="1"/>
  <c r="D2518" i="40"/>
  <c r="E2518" i="40" s="1"/>
  <c r="D2519" i="40"/>
  <c r="E2519" i="40" s="1"/>
  <c r="D2520" i="40"/>
  <c r="E2520" i="40" s="1"/>
  <c r="D2521" i="40"/>
  <c r="E2521" i="40" s="1"/>
  <c r="D2522" i="40"/>
  <c r="E2522" i="40" s="1"/>
  <c r="D2523" i="40"/>
  <c r="E2523" i="40" s="1"/>
  <c r="D2524" i="40"/>
  <c r="E2524" i="40" s="1"/>
  <c r="D2525" i="40"/>
  <c r="E2525" i="40" s="1"/>
  <c r="D2526" i="40"/>
  <c r="E2526" i="40" s="1"/>
  <c r="D2527" i="40"/>
  <c r="E2527" i="40" s="1"/>
  <c r="D2528" i="40"/>
  <c r="E2528" i="40" s="1"/>
  <c r="D2529" i="40"/>
  <c r="E2529" i="40" s="1"/>
  <c r="D2530" i="40"/>
  <c r="E2530" i="40" s="1"/>
  <c r="D2531" i="40"/>
  <c r="E2531" i="40" s="1"/>
  <c r="D2532" i="40"/>
  <c r="E2532" i="40" s="1"/>
  <c r="D2533" i="40"/>
  <c r="E2533" i="40" s="1"/>
  <c r="D2534" i="40"/>
  <c r="E2534" i="40" s="1"/>
  <c r="D2535" i="40"/>
  <c r="E2535" i="40" s="1"/>
  <c r="D2536" i="40"/>
  <c r="E2536" i="40" s="1"/>
  <c r="D2537" i="40"/>
  <c r="E2537" i="40" s="1"/>
  <c r="D2538" i="40"/>
  <c r="E2538" i="40" s="1"/>
  <c r="D2539" i="40"/>
  <c r="E2539" i="40" s="1"/>
  <c r="D2540" i="40"/>
  <c r="E2540" i="40" s="1"/>
  <c r="D2541" i="40"/>
  <c r="E2541" i="40" s="1"/>
  <c r="D2542" i="40"/>
  <c r="E2542" i="40" s="1"/>
  <c r="D2543" i="40"/>
  <c r="E2543" i="40" s="1"/>
  <c r="D2544" i="40"/>
  <c r="E2544" i="40" s="1"/>
  <c r="D2545" i="40"/>
  <c r="E2545" i="40" s="1"/>
  <c r="D2546" i="40"/>
  <c r="E2546" i="40" s="1"/>
  <c r="D2547" i="40"/>
  <c r="E2547" i="40" s="1"/>
  <c r="D2548" i="40"/>
  <c r="E2548" i="40" s="1"/>
  <c r="D2549" i="40"/>
  <c r="E2549" i="40" s="1"/>
  <c r="D2550" i="40"/>
  <c r="E2550" i="40" s="1"/>
  <c r="D2551" i="40"/>
  <c r="E2551" i="40" s="1"/>
  <c r="D2552" i="40"/>
  <c r="E2552" i="40" s="1"/>
  <c r="D2553" i="40"/>
  <c r="E2553" i="40" s="1"/>
  <c r="D2554" i="40"/>
  <c r="E2554" i="40" s="1"/>
  <c r="D2555" i="40"/>
  <c r="E2555" i="40" s="1"/>
  <c r="D2556" i="40"/>
  <c r="E2556" i="40" s="1"/>
  <c r="D2557" i="40"/>
  <c r="E2557" i="40" s="1"/>
  <c r="D2558" i="40"/>
  <c r="E2558" i="40" s="1"/>
  <c r="D2559" i="40"/>
  <c r="E2559" i="40" s="1"/>
  <c r="D2560" i="40"/>
  <c r="E2560" i="40" s="1"/>
  <c r="D2561" i="40"/>
  <c r="E2561" i="40" s="1"/>
  <c r="D2562" i="40"/>
  <c r="E2562" i="40" s="1"/>
  <c r="D2563" i="40"/>
  <c r="E2563" i="40" s="1"/>
  <c r="D2564" i="40"/>
  <c r="E2564" i="40" s="1"/>
  <c r="D2565" i="40"/>
  <c r="E2565" i="40" s="1"/>
  <c r="D2566" i="40"/>
  <c r="E2566" i="40" s="1"/>
  <c r="D2567" i="40"/>
  <c r="E2567" i="40" s="1"/>
  <c r="D2568" i="40"/>
  <c r="E2568" i="40" s="1"/>
  <c r="D2569" i="40"/>
  <c r="E2569" i="40" s="1"/>
  <c r="D2570" i="40"/>
  <c r="E2570" i="40" s="1"/>
  <c r="D2571" i="40"/>
  <c r="E2571" i="40" s="1"/>
  <c r="D2572" i="40"/>
  <c r="E2572" i="40" s="1"/>
  <c r="D2573" i="40"/>
  <c r="E2573" i="40" s="1"/>
  <c r="D2574" i="40"/>
  <c r="E2574" i="40" s="1"/>
  <c r="D2575" i="40"/>
  <c r="E2575" i="40" s="1"/>
  <c r="D2576" i="40"/>
  <c r="E2576" i="40" s="1"/>
  <c r="D2577" i="40"/>
  <c r="E2577" i="40" s="1"/>
  <c r="D2578" i="40"/>
  <c r="E2578" i="40" s="1"/>
  <c r="D2579" i="40"/>
  <c r="E2579" i="40" s="1"/>
  <c r="D2580" i="40"/>
  <c r="E2580" i="40" s="1"/>
  <c r="D2581" i="40"/>
  <c r="E2581" i="40" s="1"/>
  <c r="D2582" i="40"/>
  <c r="E2582" i="40" s="1"/>
  <c r="D2583" i="40"/>
  <c r="E2583" i="40" s="1"/>
  <c r="D2584" i="40"/>
  <c r="E2584" i="40" s="1"/>
  <c r="D2585" i="40"/>
  <c r="E2585" i="40" s="1"/>
  <c r="D2586" i="40"/>
  <c r="E2586" i="40" s="1"/>
  <c r="D2587" i="40"/>
  <c r="E2587" i="40" s="1"/>
  <c r="D2588" i="40"/>
  <c r="E2588" i="40" s="1"/>
  <c r="D2589" i="40"/>
  <c r="E2589" i="40" s="1"/>
  <c r="D2590" i="40"/>
  <c r="E2590" i="40" s="1"/>
  <c r="D2591" i="40"/>
  <c r="E2591" i="40" s="1"/>
  <c r="D2592" i="40"/>
  <c r="E2592" i="40" s="1"/>
  <c r="D2593" i="40"/>
  <c r="E2593" i="40" s="1"/>
  <c r="D2594" i="40"/>
  <c r="E2594" i="40" s="1"/>
  <c r="D2595" i="40"/>
  <c r="E2595" i="40" s="1"/>
  <c r="D2596" i="40"/>
  <c r="E2596" i="40" s="1"/>
  <c r="D2597" i="40"/>
  <c r="E2597" i="40" s="1"/>
  <c r="D2598" i="40"/>
  <c r="E2598" i="40" s="1"/>
  <c r="D2599" i="40"/>
  <c r="E2599" i="40" s="1"/>
  <c r="D2600" i="40"/>
  <c r="E2600" i="40" s="1"/>
  <c r="D2601" i="40"/>
  <c r="E2601" i="40" s="1"/>
  <c r="D2602" i="40"/>
  <c r="E2602" i="40" s="1"/>
  <c r="D2603" i="40"/>
  <c r="E2603" i="40" s="1"/>
  <c r="D2604" i="40"/>
  <c r="E2604" i="40" s="1"/>
  <c r="D2605" i="40"/>
  <c r="E2605" i="40" s="1"/>
  <c r="D2606" i="40"/>
  <c r="E2606" i="40" s="1"/>
  <c r="D2607" i="40"/>
  <c r="E2607" i="40" s="1"/>
  <c r="D2608" i="40"/>
  <c r="E2608" i="40" s="1"/>
  <c r="D2609" i="40"/>
  <c r="E2609" i="40" s="1"/>
  <c r="D2610" i="40"/>
  <c r="E2610" i="40" s="1"/>
  <c r="D2611" i="40"/>
  <c r="E2611" i="40" s="1"/>
  <c r="D2612" i="40"/>
  <c r="E2612" i="40" s="1"/>
  <c r="D2613" i="40"/>
  <c r="E2613" i="40" s="1"/>
  <c r="D2614" i="40"/>
  <c r="E2614" i="40" s="1"/>
  <c r="D2615" i="40"/>
  <c r="E2615" i="40" s="1"/>
  <c r="D2616" i="40"/>
  <c r="E2616" i="40" s="1"/>
  <c r="D2617" i="40"/>
  <c r="E2617" i="40" s="1"/>
  <c r="D2618" i="40"/>
  <c r="E2618" i="40" s="1"/>
  <c r="D2619" i="40"/>
  <c r="E2619" i="40" s="1"/>
  <c r="D2620" i="40"/>
  <c r="E2620" i="40" s="1"/>
  <c r="D2621" i="40"/>
  <c r="E2621" i="40" s="1"/>
  <c r="D2622" i="40"/>
  <c r="E2622" i="40" s="1"/>
  <c r="D2623" i="40"/>
  <c r="E2623" i="40" s="1"/>
  <c r="D2624" i="40"/>
  <c r="E2624" i="40" s="1"/>
  <c r="D2625" i="40"/>
  <c r="E2625" i="40" s="1"/>
  <c r="D2626" i="40"/>
  <c r="E2626" i="40" s="1"/>
  <c r="D2627" i="40"/>
  <c r="E2627" i="40" s="1"/>
  <c r="D2628" i="40"/>
  <c r="E2628" i="40" s="1"/>
  <c r="D2629" i="40"/>
  <c r="E2629" i="40" s="1"/>
  <c r="D2630" i="40"/>
  <c r="E2630" i="40" s="1"/>
  <c r="D2631" i="40"/>
  <c r="E2631" i="40" s="1"/>
  <c r="D2632" i="40"/>
  <c r="E2632" i="40" s="1"/>
  <c r="D2633" i="40"/>
  <c r="E2633" i="40" s="1"/>
  <c r="D2634" i="40"/>
  <c r="E2634" i="40" s="1"/>
  <c r="D2635" i="40"/>
  <c r="E2635" i="40" s="1"/>
  <c r="D2636" i="40"/>
  <c r="E2636" i="40" s="1"/>
  <c r="D2637" i="40"/>
  <c r="E2637" i="40" s="1"/>
  <c r="D2638" i="40"/>
  <c r="E2638" i="40" s="1"/>
  <c r="D2639" i="40"/>
  <c r="E2639" i="40" s="1"/>
  <c r="D2640" i="40"/>
  <c r="E2640" i="40" s="1"/>
  <c r="D2641" i="40"/>
  <c r="E2641" i="40" s="1"/>
  <c r="D2642" i="40"/>
  <c r="E2642" i="40" s="1"/>
  <c r="D2643" i="40"/>
  <c r="E2643" i="40" s="1"/>
  <c r="D2644" i="40"/>
  <c r="E2644" i="40" s="1"/>
  <c r="D2645" i="40"/>
  <c r="E2645" i="40" s="1"/>
  <c r="D2646" i="40"/>
  <c r="E2646" i="40" s="1"/>
  <c r="D2647" i="40"/>
  <c r="E2647" i="40" s="1"/>
  <c r="D2648" i="40"/>
  <c r="E2648" i="40" s="1"/>
  <c r="D2649" i="40"/>
  <c r="E2649" i="40" s="1"/>
  <c r="D2650" i="40"/>
  <c r="E2650" i="40" s="1"/>
  <c r="D2651" i="40"/>
  <c r="E2651" i="40" s="1"/>
  <c r="D2652" i="40"/>
  <c r="E2652" i="40" s="1"/>
  <c r="D2653" i="40"/>
  <c r="E2653" i="40" s="1"/>
  <c r="D2654" i="40"/>
  <c r="E2654" i="40" s="1"/>
  <c r="D2655" i="40"/>
  <c r="E2655" i="40" s="1"/>
  <c r="D2656" i="40"/>
  <c r="E2656" i="40" s="1"/>
  <c r="D2657" i="40"/>
  <c r="E2657" i="40" s="1"/>
  <c r="D2658" i="40"/>
  <c r="E2658" i="40" s="1"/>
  <c r="D2659" i="40"/>
  <c r="E2659" i="40" s="1"/>
  <c r="D2660" i="40"/>
  <c r="E2660" i="40" s="1"/>
  <c r="D2661" i="40"/>
  <c r="E2661" i="40" s="1"/>
  <c r="D2662" i="40"/>
  <c r="E2662" i="40" s="1"/>
  <c r="D2663" i="40"/>
  <c r="E2663" i="40" s="1"/>
  <c r="D2664" i="40"/>
  <c r="E2664" i="40" s="1"/>
  <c r="D2665" i="40"/>
  <c r="E2665" i="40" s="1"/>
  <c r="D2666" i="40"/>
  <c r="E2666" i="40" s="1"/>
  <c r="D2667" i="40"/>
  <c r="E2667" i="40" s="1"/>
  <c r="D2668" i="40"/>
  <c r="E2668" i="40" s="1"/>
  <c r="D2669" i="40"/>
  <c r="E2669" i="40" s="1"/>
  <c r="D2670" i="40"/>
  <c r="E2670" i="40" s="1"/>
  <c r="D2671" i="40"/>
  <c r="E2671" i="40" s="1"/>
  <c r="D2672" i="40"/>
  <c r="E2672" i="40" s="1"/>
  <c r="D2673" i="40"/>
  <c r="E2673" i="40" s="1"/>
  <c r="D2674" i="40"/>
  <c r="E2674" i="40" s="1"/>
  <c r="D2675" i="40"/>
  <c r="E2675" i="40" s="1"/>
  <c r="D2676" i="40"/>
  <c r="E2676" i="40" s="1"/>
  <c r="D2677" i="40"/>
  <c r="E2677" i="40" s="1"/>
  <c r="D2678" i="40"/>
  <c r="E2678" i="40" s="1"/>
  <c r="D2679" i="40"/>
  <c r="E2679" i="40" s="1"/>
  <c r="D2680" i="40"/>
  <c r="E2680" i="40" s="1"/>
  <c r="D2681" i="40"/>
  <c r="E2681" i="40" s="1"/>
  <c r="D2682" i="40"/>
  <c r="E2682" i="40" s="1"/>
  <c r="D2683" i="40"/>
  <c r="E2683" i="40" s="1"/>
  <c r="D2684" i="40"/>
  <c r="E2684" i="40" s="1"/>
  <c r="D2685" i="40"/>
  <c r="E2685" i="40" s="1"/>
  <c r="D2686" i="40"/>
  <c r="E2686" i="40" s="1"/>
  <c r="D2687" i="40"/>
  <c r="E2687" i="40" s="1"/>
  <c r="D2688" i="40"/>
  <c r="E2688" i="40" s="1"/>
  <c r="D2689" i="40"/>
  <c r="E2689" i="40" s="1"/>
  <c r="D2690" i="40"/>
  <c r="E2690" i="40" s="1"/>
  <c r="D2691" i="40"/>
  <c r="E2691" i="40" s="1"/>
  <c r="D2692" i="40"/>
  <c r="E2692" i="40" s="1"/>
  <c r="D2693" i="40"/>
  <c r="E2693" i="40" s="1"/>
  <c r="D2694" i="40"/>
  <c r="E2694" i="40" s="1"/>
  <c r="D2695" i="40"/>
  <c r="E2695" i="40" s="1"/>
  <c r="D2696" i="40"/>
  <c r="E2696" i="40" s="1"/>
  <c r="D2697" i="40"/>
  <c r="E2697" i="40" s="1"/>
  <c r="D2698" i="40"/>
  <c r="E2698" i="40" s="1"/>
  <c r="D2699" i="40"/>
  <c r="E2699" i="40" s="1"/>
  <c r="D2700" i="40"/>
  <c r="E2700" i="40" s="1"/>
  <c r="D2701" i="40"/>
  <c r="E2701" i="40" s="1"/>
  <c r="D2702" i="40"/>
  <c r="E2702" i="40" s="1"/>
  <c r="D2703" i="40"/>
  <c r="E2703" i="40" s="1"/>
  <c r="D2704" i="40"/>
  <c r="E2704" i="40" s="1"/>
  <c r="D2705" i="40"/>
  <c r="E2705" i="40" s="1"/>
  <c r="D2706" i="40"/>
  <c r="E2706" i="40" s="1"/>
  <c r="D2707" i="40"/>
  <c r="E2707" i="40" s="1"/>
  <c r="D2708" i="40"/>
  <c r="E2708" i="40" s="1"/>
  <c r="D2709" i="40"/>
  <c r="E2709" i="40" s="1"/>
  <c r="D2710" i="40"/>
  <c r="E2710" i="40" s="1"/>
  <c r="D2711" i="40"/>
  <c r="E2711" i="40" s="1"/>
  <c r="D2712" i="40"/>
  <c r="E2712" i="40" s="1"/>
  <c r="D2713" i="40"/>
  <c r="E2713" i="40" s="1"/>
  <c r="D2714" i="40"/>
  <c r="E2714" i="40" s="1"/>
  <c r="D2715" i="40"/>
  <c r="E2715" i="40" s="1"/>
  <c r="D2716" i="40"/>
  <c r="E2716" i="40" s="1"/>
  <c r="D2717" i="40"/>
  <c r="E2717" i="40" s="1"/>
  <c r="D2718" i="40"/>
  <c r="E2718" i="40" s="1"/>
  <c r="D2719" i="40"/>
  <c r="E2719" i="40" s="1"/>
  <c r="D2720" i="40"/>
  <c r="E2720" i="40" s="1"/>
  <c r="D2721" i="40"/>
  <c r="E2721" i="40" s="1"/>
  <c r="D2722" i="40"/>
  <c r="E2722" i="40" s="1"/>
  <c r="D2723" i="40"/>
  <c r="E2723" i="40" s="1"/>
  <c r="D2724" i="40"/>
  <c r="E2724" i="40" s="1"/>
  <c r="D2725" i="40"/>
  <c r="E2725" i="40" s="1"/>
  <c r="D2726" i="40"/>
  <c r="E2726" i="40" s="1"/>
  <c r="D2727" i="40"/>
  <c r="E2727" i="40" s="1"/>
  <c r="D2728" i="40"/>
  <c r="E2728" i="40" s="1"/>
  <c r="D2729" i="40"/>
  <c r="E2729" i="40" s="1"/>
  <c r="D2730" i="40"/>
  <c r="E2730" i="40" s="1"/>
  <c r="D2731" i="40"/>
  <c r="E2731" i="40" s="1"/>
  <c r="D2732" i="40"/>
  <c r="E2732" i="40" s="1"/>
  <c r="D2733" i="40"/>
  <c r="E2733" i="40" s="1"/>
  <c r="D2734" i="40"/>
  <c r="E2734" i="40" s="1"/>
  <c r="D2735" i="40"/>
  <c r="E2735" i="40" s="1"/>
  <c r="D2" i="40"/>
  <c r="E2" i="40" s="1"/>
  <c r="K20" i="1" l="1"/>
  <c r="J56" i="3"/>
  <c r="J57" i="3"/>
  <c r="J58" i="3"/>
  <c r="J59" i="3"/>
  <c r="J55" i="3"/>
  <c r="C55" i="3"/>
  <c r="D55" i="3"/>
  <c r="E55" i="3"/>
  <c r="F55" i="3"/>
  <c r="G55" i="3"/>
  <c r="H55" i="3"/>
  <c r="I55" i="3"/>
  <c r="C56" i="3"/>
  <c r="D56" i="3"/>
  <c r="E56" i="3"/>
  <c r="F56" i="3"/>
  <c r="G56" i="3"/>
  <c r="H56" i="3"/>
  <c r="I56" i="3"/>
  <c r="C57" i="3"/>
  <c r="D57" i="3"/>
  <c r="E57" i="3"/>
  <c r="F57" i="3"/>
  <c r="G57" i="3"/>
  <c r="H57" i="3"/>
  <c r="I57" i="3"/>
  <c r="C58" i="3"/>
  <c r="D58" i="3"/>
  <c r="E58" i="3"/>
  <c r="F58" i="3"/>
  <c r="G58" i="3"/>
  <c r="H58" i="3"/>
  <c r="I58" i="3"/>
  <c r="C59" i="3"/>
  <c r="D59" i="3"/>
  <c r="E59" i="3"/>
  <c r="F59" i="3"/>
  <c r="G59" i="3"/>
  <c r="H59" i="3"/>
  <c r="I59" i="3"/>
  <c r="C60" i="3"/>
  <c r="D60" i="3"/>
  <c r="E60" i="3"/>
  <c r="F60" i="3"/>
  <c r="G60" i="3"/>
  <c r="H60" i="3"/>
  <c r="I60" i="3"/>
  <c r="E44" i="3" l="1"/>
  <c r="F44" i="3"/>
  <c r="G44" i="3"/>
  <c r="H44" i="3"/>
  <c r="I44" i="3"/>
  <c r="J44" i="3"/>
  <c r="K44" i="3"/>
  <c r="D44" i="3"/>
  <c r="D45" i="3" s="1"/>
  <c r="H45" i="3" l="1"/>
  <c r="H47" i="3" s="1"/>
  <c r="H46" i="3"/>
  <c r="L44" i="3"/>
  <c r="J45" i="3"/>
  <c r="J46" i="3"/>
  <c r="I45" i="3"/>
  <c r="I46" i="3"/>
  <c r="G45" i="3"/>
  <c r="G46" i="3"/>
  <c r="F45" i="3"/>
  <c r="F46" i="3"/>
  <c r="E45" i="3"/>
  <c r="E46" i="3"/>
  <c r="D46" i="3"/>
  <c r="K45" i="3"/>
  <c r="K47" i="3" s="1"/>
  <c r="C21" i="3" s="1"/>
  <c r="K46" i="3"/>
  <c r="R77" i="3" l="1"/>
  <c r="R78" i="3"/>
  <c r="R79" i="3"/>
  <c r="R80" i="3"/>
  <c r="R81" i="3"/>
  <c r="R76" i="3"/>
  <c r="S77" i="3"/>
  <c r="S78" i="3"/>
  <c r="S79" i="3"/>
  <c r="S80" i="3"/>
  <c r="S81" i="3"/>
  <c r="T77" i="3"/>
  <c r="T78" i="3"/>
  <c r="T79" i="3"/>
  <c r="T80" i="3"/>
  <c r="T81" i="3"/>
  <c r="T76" i="3"/>
  <c r="S76" i="3"/>
  <c r="H3" i="40" l="1"/>
  <c r="H4" i="40"/>
  <c r="H5" i="40"/>
  <c r="H6" i="40"/>
  <c r="H7" i="40"/>
  <c r="H8" i="40"/>
  <c r="H9" i="40"/>
  <c r="H10" i="40"/>
  <c r="H11" i="40"/>
  <c r="H12" i="40"/>
  <c r="H13" i="40"/>
  <c r="H14" i="40"/>
  <c r="H15" i="40"/>
  <c r="H16" i="40"/>
  <c r="H17" i="40"/>
  <c r="H18" i="40"/>
  <c r="H19" i="40"/>
  <c r="H20" i="40"/>
  <c r="H21" i="40"/>
  <c r="H22" i="40"/>
  <c r="H23" i="40"/>
  <c r="H24" i="40"/>
  <c r="H25" i="40"/>
  <c r="H26" i="40"/>
  <c r="H27" i="40"/>
  <c r="H28" i="40"/>
  <c r="H29" i="40"/>
  <c r="H30" i="40"/>
  <c r="H31" i="40"/>
  <c r="H32" i="40"/>
  <c r="H33" i="40"/>
  <c r="H34" i="40"/>
  <c r="H35" i="40"/>
  <c r="H36" i="40"/>
  <c r="H37" i="40"/>
  <c r="H38" i="40"/>
  <c r="H39" i="40"/>
  <c r="H40" i="40"/>
  <c r="H41" i="40"/>
  <c r="H42" i="40"/>
  <c r="H43" i="40"/>
  <c r="H44" i="40"/>
  <c r="H45" i="40"/>
  <c r="H46" i="40"/>
  <c r="H47" i="40"/>
  <c r="H48" i="40"/>
  <c r="H49" i="40"/>
  <c r="H50" i="40"/>
  <c r="H51" i="40"/>
  <c r="H52" i="40"/>
  <c r="H53" i="40"/>
  <c r="H54" i="40"/>
  <c r="H55" i="40"/>
  <c r="H56" i="40"/>
  <c r="H57" i="40"/>
  <c r="H58" i="40"/>
  <c r="H59" i="40"/>
  <c r="H60" i="40"/>
  <c r="H61" i="40"/>
  <c r="H62" i="40"/>
  <c r="H63" i="40"/>
  <c r="H64" i="40"/>
  <c r="H65" i="40"/>
  <c r="H66" i="40"/>
  <c r="H67" i="40"/>
  <c r="H68" i="40"/>
  <c r="H69" i="40"/>
  <c r="H70" i="40"/>
  <c r="H71" i="40"/>
  <c r="H72" i="40"/>
  <c r="H73" i="40"/>
  <c r="H74" i="40"/>
  <c r="H75" i="40"/>
  <c r="H76" i="40"/>
  <c r="H77" i="40"/>
  <c r="H78" i="40"/>
  <c r="H79" i="40"/>
  <c r="H80" i="40"/>
  <c r="H81" i="40"/>
  <c r="H82" i="40"/>
  <c r="H83" i="40"/>
  <c r="H84" i="40"/>
  <c r="H85" i="40"/>
  <c r="H86" i="40"/>
  <c r="H87" i="40"/>
  <c r="H88" i="40"/>
  <c r="H89" i="40"/>
  <c r="H90" i="40"/>
  <c r="H91" i="40"/>
  <c r="H92" i="40"/>
  <c r="H93" i="40"/>
  <c r="H94" i="40"/>
  <c r="H95" i="40"/>
  <c r="H96" i="40"/>
  <c r="H97" i="40"/>
  <c r="H98" i="40"/>
  <c r="H99" i="40"/>
  <c r="H100" i="40"/>
  <c r="H101" i="40"/>
  <c r="H102" i="40"/>
  <c r="H103" i="40"/>
  <c r="H104" i="40"/>
  <c r="H105" i="40"/>
  <c r="H106" i="40"/>
  <c r="H107" i="40"/>
  <c r="H108" i="40"/>
  <c r="H109" i="40"/>
  <c r="H110" i="40"/>
  <c r="H111" i="40"/>
  <c r="H112" i="40"/>
  <c r="H113" i="40"/>
  <c r="H114" i="40"/>
  <c r="H115" i="40"/>
  <c r="H116" i="40"/>
  <c r="H117" i="40"/>
  <c r="H118" i="40"/>
  <c r="H119" i="40"/>
  <c r="H120" i="40"/>
  <c r="H121" i="40"/>
  <c r="H122" i="40"/>
  <c r="H123" i="40"/>
  <c r="H124" i="40"/>
  <c r="H125" i="40"/>
  <c r="H126" i="40"/>
  <c r="H127" i="40"/>
  <c r="H128" i="40"/>
  <c r="H129" i="40"/>
  <c r="H130" i="40"/>
  <c r="H131" i="40"/>
  <c r="H132" i="40"/>
  <c r="H133" i="40"/>
  <c r="H134" i="40"/>
  <c r="H135" i="40"/>
  <c r="H136" i="40"/>
  <c r="H137" i="40"/>
  <c r="H138" i="40"/>
  <c r="H139" i="40"/>
  <c r="H140" i="40"/>
  <c r="H141" i="40"/>
  <c r="H142" i="40"/>
  <c r="H143" i="40"/>
  <c r="H144" i="40"/>
  <c r="H145" i="40"/>
  <c r="H146" i="40"/>
  <c r="H147" i="40"/>
  <c r="H148" i="40"/>
  <c r="H149" i="40"/>
  <c r="H150" i="40"/>
  <c r="H151" i="40"/>
  <c r="H152" i="40"/>
  <c r="H153" i="40"/>
  <c r="H154" i="40"/>
  <c r="H155" i="40"/>
  <c r="H156" i="40"/>
  <c r="H157" i="40"/>
  <c r="H158" i="40"/>
  <c r="H159" i="40"/>
  <c r="H160" i="40"/>
  <c r="H161" i="40"/>
  <c r="H162" i="40"/>
  <c r="H163" i="40"/>
  <c r="H164" i="40"/>
  <c r="H165" i="40"/>
  <c r="H166" i="40"/>
  <c r="H167" i="40"/>
  <c r="H168" i="40"/>
  <c r="H169" i="40"/>
  <c r="H170" i="40"/>
  <c r="H171" i="40"/>
  <c r="H172" i="40"/>
  <c r="H173" i="40"/>
  <c r="H174" i="40"/>
  <c r="H175" i="40"/>
  <c r="H176" i="40"/>
  <c r="H177" i="40"/>
  <c r="H178" i="40"/>
  <c r="H179" i="40"/>
  <c r="H180" i="40"/>
  <c r="H181" i="40"/>
  <c r="H182" i="40"/>
  <c r="H183" i="40"/>
  <c r="H184" i="40"/>
  <c r="H185" i="40"/>
  <c r="H186" i="40"/>
  <c r="H187" i="40"/>
  <c r="H188" i="40"/>
  <c r="H189" i="40"/>
  <c r="H190" i="40"/>
  <c r="H191" i="40"/>
  <c r="H192" i="40"/>
  <c r="H193" i="40"/>
  <c r="H194" i="40"/>
  <c r="H195" i="40"/>
  <c r="H196" i="40"/>
  <c r="H197" i="40"/>
  <c r="H198" i="40"/>
  <c r="H199" i="40"/>
  <c r="H200" i="40"/>
  <c r="H201" i="40"/>
  <c r="H202" i="40"/>
  <c r="H203" i="40"/>
  <c r="H204" i="40"/>
  <c r="H205" i="40"/>
  <c r="H206" i="40"/>
  <c r="H207" i="40"/>
  <c r="H208" i="40"/>
  <c r="H209" i="40"/>
  <c r="H210" i="40"/>
  <c r="H211" i="40"/>
  <c r="H212" i="40"/>
  <c r="H213" i="40"/>
  <c r="H214" i="40"/>
  <c r="H215" i="40"/>
  <c r="H216" i="40"/>
  <c r="H217" i="40"/>
  <c r="H218" i="40"/>
  <c r="H219" i="40"/>
  <c r="H220" i="40"/>
  <c r="H221" i="40"/>
  <c r="H222" i="40"/>
  <c r="H223" i="40"/>
  <c r="H224" i="40"/>
  <c r="H225" i="40"/>
  <c r="H226" i="40"/>
  <c r="H227" i="40"/>
  <c r="H228" i="40"/>
  <c r="H229" i="40"/>
  <c r="H230" i="40"/>
  <c r="H231" i="40"/>
  <c r="H232" i="40"/>
  <c r="H233" i="40"/>
  <c r="H234" i="40"/>
  <c r="H235" i="40"/>
  <c r="H236" i="40"/>
  <c r="H237" i="40"/>
  <c r="H238" i="40"/>
  <c r="H239" i="40"/>
  <c r="H240" i="40"/>
  <c r="H241" i="40"/>
  <c r="H242" i="40"/>
  <c r="H243" i="40"/>
  <c r="H244" i="40"/>
  <c r="H245" i="40"/>
  <c r="H246" i="40"/>
  <c r="H247" i="40"/>
  <c r="H248" i="40"/>
  <c r="H249" i="40"/>
  <c r="H250" i="40"/>
  <c r="H251" i="40"/>
  <c r="H252" i="40"/>
  <c r="H253" i="40"/>
  <c r="H254" i="40"/>
  <c r="H255" i="40"/>
  <c r="H256" i="40"/>
  <c r="H257" i="40"/>
  <c r="H258" i="40"/>
  <c r="H259" i="40"/>
  <c r="H260" i="40"/>
  <c r="H261" i="40"/>
  <c r="H262" i="40"/>
  <c r="H263" i="40"/>
  <c r="H264" i="40"/>
  <c r="H265" i="40"/>
  <c r="H266" i="40"/>
  <c r="H267" i="40"/>
  <c r="H268" i="40"/>
  <c r="H269" i="40"/>
  <c r="H270" i="40"/>
  <c r="H271" i="40"/>
  <c r="H272" i="40"/>
  <c r="H273" i="40"/>
  <c r="H274" i="40"/>
  <c r="H275" i="40"/>
  <c r="H276" i="40"/>
  <c r="H277" i="40"/>
  <c r="H278" i="40"/>
  <c r="H279" i="40"/>
  <c r="H280" i="40"/>
  <c r="H281" i="40"/>
  <c r="H282" i="40"/>
  <c r="H283" i="40"/>
  <c r="H284" i="40"/>
  <c r="H285" i="40"/>
  <c r="H286" i="40"/>
  <c r="H287" i="40"/>
  <c r="H288" i="40"/>
  <c r="H289" i="40"/>
  <c r="H290" i="40"/>
  <c r="H291" i="40"/>
  <c r="H292" i="40"/>
  <c r="H293" i="40"/>
  <c r="H294" i="40"/>
  <c r="H295" i="40"/>
  <c r="H296" i="40"/>
  <c r="H297" i="40"/>
  <c r="H298" i="40"/>
  <c r="H299" i="40"/>
  <c r="H300" i="40"/>
  <c r="H301" i="40"/>
  <c r="H302" i="40"/>
  <c r="H303" i="40"/>
  <c r="H304" i="40"/>
  <c r="H305" i="40"/>
  <c r="H306" i="40"/>
  <c r="H307" i="40"/>
  <c r="H308" i="40"/>
  <c r="H309" i="40"/>
  <c r="H310" i="40"/>
  <c r="H311" i="40"/>
  <c r="H312" i="40"/>
  <c r="H313" i="40"/>
  <c r="H314" i="40"/>
  <c r="H315" i="40"/>
  <c r="H316" i="40"/>
  <c r="H317" i="40"/>
  <c r="H318" i="40"/>
  <c r="H319" i="40"/>
  <c r="H320" i="40"/>
  <c r="H321" i="40"/>
  <c r="H322" i="40"/>
  <c r="H323" i="40"/>
  <c r="H324" i="40"/>
  <c r="H325" i="40"/>
  <c r="H326" i="40"/>
  <c r="H327" i="40"/>
  <c r="H328" i="40"/>
  <c r="H329" i="40"/>
  <c r="H330" i="40"/>
  <c r="H331" i="40"/>
  <c r="H332" i="40"/>
  <c r="H333" i="40"/>
  <c r="H334" i="40"/>
  <c r="H335" i="40"/>
  <c r="H336" i="40"/>
  <c r="H337" i="40"/>
  <c r="H338" i="40"/>
  <c r="H339" i="40"/>
  <c r="H340" i="40"/>
  <c r="H341" i="40"/>
  <c r="H342" i="40"/>
  <c r="H343" i="40"/>
  <c r="H344" i="40"/>
  <c r="H345" i="40"/>
  <c r="H346" i="40"/>
  <c r="H347" i="40"/>
  <c r="H348" i="40"/>
  <c r="H349" i="40"/>
  <c r="H350" i="40"/>
  <c r="H351" i="40"/>
  <c r="H352" i="40"/>
  <c r="H353" i="40"/>
  <c r="H354" i="40"/>
  <c r="H355" i="40"/>
  <c r="H356" i="40"/>
  <c r="H357" i="40"/>
  <c r="H358" i="40"/>
  <c r="H359" i="40"/>
  <c r="H360" i="40"/>
  <c r="H361" i="40"/>
  <c r="H362" i="40"/>
  <c r="H363" i="40"/>
  <c r="H364" i="40"/>
  <c r="H365" i="40"/>
  <c r="H366" i="40"/>
  <c r="H367" i="40"/>
  <c r="H368" i="40"/>
  <c r="H369" i="40"/>
  <c r="H370" i="40"/>
  <c r="H371" i="40"/>
  <c r="H372" i="40"/>
  <c r="H373" i="40"/>
  <c r="H374" i="40"/>
  <c r="H375" i="40"/>
  <c r="H376" i="40"/>
  <c r="H377" i="40"/>
  <c r="H378" i="40"/>
  <c r="H379" i="40"/>
  <c r="H380" i="40"/>
  <c r="H381" i="40"/>
  <c r="H382" i="40"/>
  <c r="H383" i="40"/>
  <c r="H384" i="40"/>
  <c r="H385" i="40"/>
  <c r="H386" i="40"/>
  <c r="H387" i="40"/>
  <c r="H388" i="40"/>
  <c r="H389" i="40"/>
  <c r="H390" i="40"/>
  <c r="H391" i="40"/>
  <c r="H392" i="40"/>
  <c r="H393" i="40"/>
  <c r="H394" i="40"/>
  <c r="H395" i="40"/>
  <c r="H396" i="40"/>
  <c r="H397" i="40"/>
  <c r="H398" i="40"/>
  <c r="H399" i="40"/>
  <c r="H400" i="40"/>
  <c r="H401" i="40"/>
  <c r="H402" i="40"/>
  <c r="H403" i="40"/>
  <c r="H404" i="40"/>
  <c r="H405" i="40"/>
  <c r="H406" i="40"/>
  <c r="H407" i="40"/>
  <c r="H408" i="40"/>
  <c r="H409" i="40"/>
  <c r="H410" i="40"/>
  <c r="H411" i="40"/>
  <c r="H412" i="40"/>
  <c r="H413" i="40"/>
  <c r="H414" i="40"/>
  <c r="H415" i="40"/>
  <c r="H416" i="40"/>
  <c r="H417" i="40"/>
  <c r="H418" i="40"/>
  <c r="H419" i="40"/>
  <c r="H420" i="40"/>
  <c r="H421" i="40"/>
  <c r="H422" i="40"/>
  <c r="H423" i="40"/>
  <c r="H424" i="40"/>
  <c r="H425" i="40"/>
  <c r="H426" i="40"/>
  <c r="H427" i="40"/>
  <c r="H428" i="40"/>
  <c r="H429" i="40"/>
  <c r="H430" i="40"/>
  <c r="H431" i="40"/>
  <c r="H432" i="40"/>
  <c r="H433" i="40"/>
  <c r="H434" i="40"/>
  <c r="H435" i="40"/>
  <c r="H436" i="40"/>
  <c r="H437" i="40"/>
  <c r="H438" i="40"/>
  <c r="H439" i="40"/>
  <c r="H440" i="40"/>
  <c r="H441" i="40"/>
  <c r="H442" i="40"/>
  <c r="H443" i="40"/>
  <c r="H444" i="40"/>
  <c r="H445" i="40"/>
  <c r="H446" i="40"/>
  <c r="H447" i="40"/>
  <c r="H448" i="40"/>
  <c r="H449" i="40"/>
  <c r="H450" i="40"/>
  <c r="H451" i="40"/>
  <c r="H452" i="40"/>
  <c r="H453" i="40"/>
  <c r="H454" i="40"/>
  <c r="H455" i="40"/>
  <c r="H456" i="40"/>
  <c r="H457" i="40"/>
  <c r="H458" i="40"/>
  <c r="H459" i="40"/>
  <c r="H460" i="40"/>
  <c r="H461" i="40"/>
  <c r="H462" i="40"/>
  <c r="H463" i="40"/>
  <c r="H464" i="40"/>
  <c r="H465" i="40"/>
  <c r="H466" i="40"/>
  <c r="H467" i="40"/>
  <c r="H468" i="40"/>
  <c r="H469" i="40"/>
  <c r="H470" i="40"/>
  <c r="H471" i="40"/>
  <c r="H472" i="40"/>
  <c r="H473" i="40"/>
  <c r="H474" i="40"/>
  <c r="H475" i="40"/>
  <c r="H476" i="40"/>
  <c r="H477" i="40"/>
  <c r="H478" i="40"/>
  <c r="H479" i="40"/>
  <c r="H480" i="40"/>
  <c r="H481" i="40"/>
  <c r="H482" i="40"/>
  <c r="H483" i="40"/>
  <c r="H484" i="40"/>
  <c r="H485" i="40"/>
  <c r="H486" i="40"/>
  <c r="H487" i="40"/>
  <c r="H488" i="40"/>
  <c r="H489" i="40"/>
  <c r="H490" i="40"/>
  <c r="H491" i="40"/>
  <c r="H492" i="40"/>
  <c r="H493" i="40"/>
  <c r="H494" i="40"/>
  <c r="H495" i="40"/>
  <c r="H496" i="40"/>
  <c r="H497" i="40"/>
  <c r="H498" i="40"/>
  <c r="H499" i="40"/>
  <c r="H500" i="40"/>
  <c r="H501" i="40"/>
  <c r="H502" i="40"/>
  <c r="H503" i="40"/>
  <c r="H504" i="40"/>
  <c r="H505" i="40"/>
  <c r="H506" i="40"/>
  <c r="H507" i="40"/>
  <c r="H508" i="40"/>
  <c r="H509" i="40"/>
  <c r="H510" i="40"/>
  <c r="H511" i="40"/>
  <c r="H512" i="40"/>
  <c r="H513" i="40"/>
  <c r="H514" i="40"/>
  <c r="H515" i="40"/>
  <c r="H516" i="40"/>
  <c r="H517" i="40"/>
  <c r="H518" i="40"/>
  <c r="H519" i="40"/>
  <c r="H520" i="40"/>
  <c r="H521" i="40"/>
  <c r="H522" i="40"/>
  <c r="H523" i="40"/>
  <c r="H524" i="40"/>
  <c r="H525" i="40"/>
  <c r="H526" i="40"/>
  <c r="H527" i="40"/>
  <c r="H528" i="40"/>
  <c r="H529" i="40"/>
  <c r="H530" i="40"/>
  <c r="H531" i="40"/>
  <c r="H532" i="40"/>
  <c r="H533" i="40"/>
  <c r="H534" i="40"/>
  <c r="H535" i="40"/>
  <c r="H536" i="40"/>
  <c r="H537" i="40"/>
  <c r="H538" i="40"/>
  <c r="H539" i="40"/>
  <c r="H540" i="40"/>
  <c r="H541" i="40"/>
  <c r="H542" i="40"/>
  <c r="H543" i="40"/>
  <c r="H544" i="40"/>
  <c r="H545" i="40"/>
  <c r="H546" i="40"/>
  <c r="H547" i="40"/>
  <c r="H548" i="40"/>
  <c r="H549" i="40"/>
  <c r="H550" i="40"/>
  <c r="H551" i="40"/>
  <c r="H552" i="40"/>
  <c r="H553" i="40"/>
  <c r="H554" i="40"/>
  <c r="H555" i="40"/>
  <c r="H556" i="40"/>
  <c r="H557" i="40"/>
  <c r="H558" i="40"/>
  <c r="H559" i="40"/>
  <c r="H560" i="40"/>
  <c r="H561" i="40"/>
  <c r="H562" i="40"/>
  <c r="H563" i="40"/>
  <c r="H564" i="40"/>
  <c r="H565" i="40"/>
  <c r="H566" i="40"/>
  <c r="H567" i="40"/>
  <c r="H568" i="40"/>
  <c r="H569" i="40"/>
  <c r="H570" i="40"/>
  <c r="H571" i="40"/>
  <c r="H572" i="40"/>
  <c r="H573" i="40"/>
  <c r="H574" i="40"/>
  <c r="H575" i="40"/>
  <c r="H576" i="40"/>
  <c r="H577" i="40"/>
  <c r="H578" i="40"/>
  <c r="H579" i="40"/>
  <c r="H580" i="40"/>
  <c r="H581" i="40"/>
  <c r="H582" i="40"/>
  <c r="H583" i="40"/>
  <c r="H584" i="40"/>
  <c r="H585" i="40"/>
  <c r="H586" i="40"/>
  <c r="H587" i="40"/>
  <c r="H588" i="40"/>
  <c r="H589" i="40"/>
  <c r="H590" i="40"/>
  <c r="H591" i="40"/>
  <c r="H592" i="40"/>
  <c r="H593" i="40"/>
  <c r="H594" i="40"/>
  <c r="H595" i="40"/>
  <c r="H596" i="40"/>
  <c r="H597" i="40"/>
  <c r="H598" i="40"/>
  <c r="H599" i="40"/>
  <c r="H600" i="40"/>
  <c r="H601" i="40"/>
  <c r="H602" i="40"/>
  <c r="H603" i="40"/>
  <c r="H604" i="40"/>
  <c r="H605" i="40"/>
  <c r="H606" i="40"/>
  <c r="H607" i="40"/>
  <c r="H608" i="40"/>
  <c r="H609" i="40"/>
  <c r="H610" i="40"/>
  <c r="H611" i="40"/>
  <c r="H612" i="40"/>
  <c r="H613" i="40"/>
  <c r="H614" i="40"/>
  <c r="H615" i="40"/>
  <c r="H616" i="40"/>
  <c r="H617" i="40"/>
  <c r="H618" i="40"/>
  <c r="H619" i="40"/>
  <c r="H620" i="40"/>
  <c r="H621" i="40"/>
  <c r="H622" i="40"/>
  <c r="H623" i="40"/>
  <c r="H624" i="40"/>
  <c r="H625" i="40"/>
  <c r="H626" i="40"/>
  <c r="H627" i="40"/>
  <c r="H628" i="40"/>
  <c r="H629" i="40"/>
  <c r="H630" i="40"/>
  <c r="H631" i="40"/>
  <c r="H632" i="40"/>
  <c r="H633" i="40"/>
  <c r="H634" i="40"/>
  <c r="H635" i="40"/>
  <c r="H636" i="40"/>
  <c r="H637" i="40"/>
  <c r="H638" i="40"/>
  <c r="H639" i="40"/>
  <c r="H640" i="40"/>
  <c r="H641" i="40"/>
  <c r="H642" i="40"/>
  <c r="H643" i="40"/>
  <c r="H644" i="40"/>
  <c r="H645" i="40"/>
  <c r="H646" i="40"/>
  <c r="H647" i="40"/>
  <c r="H648" i="40"/>
  <c r="H649" i="40"/>
  <c r="H650" i="40"/>
  <c r="H651" i="40"/>
  <c r="H652" i="40"/>
  <c r="H653" i="40"/>
  <c r="H654" i="40"/>
  <c r="H655" i="40"/>
  <c r="H656" i="40"/>
  <c r="H657" i="40"/>
  <c r="H658" i="40"/>
  <c r="H659" i="40"/>
  <c r="H660" i="40"/>
  <c r="H661" i="40"/>
  <c r="H662" i="40"/>
  <c r="H663" i="40"/>
  <c r="H664" i="40"/>
  <c r="H665" i="40"/>
  <c r="H666" i="40"/>
  <c r="H667" i="40"/>
  <c r="H668" i="40"/>
  <c r="H669" i="40"/>
  <c r="H670" i="40"/>
  <c r="H671" i="40"/>
  <c r="H672" i="40"/>
  <c r="H673" i="40"/>
  <c r="H674" i="40"/>
  <c r="H675" i="40"/>
  <c r="H676" i="40"/>
  <c r="H677" i="40"/>
  <c r="H678" i="40"/>
  <c r="H679" i="40"/>
  <c r="H680" i="40"/>
  <c r="H681" i="40"/>
  <c r="H682" i="40"/>
  <c r="H683" i="40"/>
  <c r="H684" i="40"/>
  <c r="H685" i="40"/>
  <c r="H686" i="40"/>
  <c r="H687" i="40"/>
  <c r="H688" i="40"/>
  <c r="H689" i="40"/>
  <c r="H690" i="40"/>
  <c r="H691" i="40"/>
  <c r="H692" i="40"/>
  <c r="H693" i="40"/>
  <c r="H694" i="40"/>
  <c r="H695" i="40"/>
  <c r="H696" i="40"/>
  <c r="H697" i="40"/>
  <c r="H698" i="40"/>
  <c r="H699" i="40"/>
  <c r="H700" i="40"/>
  <c r="H701" i="40"/>
  <c r="H702" i="40"/>
  <c r="H703" i="40"/>
  <c r="H704" i="40"/>
  <c r="H705" i="40"/>
  <c r="H706" i="40"/>
  <c r="H707" i="40"/>
  <c r="H708" i="40"/>
  <c r="H709" i="40"/>
  <c r="H710" i="40"/>
  <c r="H711" i="40"/>
  <c r="H712" i="40"/>
  <c r="H713" i="40"/>
  <c r="H714" i="40"/>
  <c r="H715" i="40"/>
  <c r="H716" i="40"/>
  <c r="H717" i="40"/>
  <c r="H718" i="40"/>
  <c r="H719" i="40"/>
  <c r="H720" i="40"/>
  <c r="H721" i="40"/>
  <c r="H722" i="40"/>
  <c r="H723" i="40"/>
  <c r="H724" i="40"/>
  <c r="H725" i="40"/>
  <c r="H726" i="40"/>
  <c r="H727" i="40"/>
  <c r="H728" i="40"/>
  <c r="H729" i="40"/>
  <c r="H730" i="40"/>
  <c r="H731" i="40"/>
  <c r="H732" i="40"/>
  <c r="H733" i="40"/>
  <c r="H734" i="40"/>
  <c r="H735" i="40"/>
  <c r="H736" i="40"/>
  <c r="H737" i="40"/>
  <c r="H738" i="40"/>
  <c r="H739" i="40"/>
  <c r="H740" i="40"/>
  <c r="H741" i="40"/>
  <c r="H742" i="40"/>
  <c r="H743" i="40"/>
  <c r="H744" i="40"/>
  <c r="H745" i="40"/>
  <c r="H746" i="40"/>
  <c r="H747" i="40"/>
  <c r="H748" i="40"/>
  <c r="H749" i="40"/>
  <c r="H750" i="40"/>
  <c r="H751" i="40"/>
  <c r="H752" i="40"/>
  <c r="H753" i="40"/>
  <c r="H754" i="40"/>
  <c r="H755" i="40"/>
  <c r="H756" i="40"/>
  <c r="H757" i="40"/>
  <c r="H758" i="40"/>
  <c r="H759" i="40"/>
  <c r="H760" i="40"/>
  <c r="H761" i="40"/>
  <c r="H762" i="40"/>
  <c r="H763" i="40"/>
  <c r="H764" i="40"/>
  <c r="H765" i="40"/>
  <c r="H766" i="40"/>
  <c r="H767" i="40"/>
  <c r="H768" i="40"/>
  <c r="H769" i="40"/>
  <c r="H770" i="40"/>
  <c r="H771" i="40"/>
  <c r="H772" i="40"/>
  <c r="H773" i="40"/>
  <c r="H774" i="40"/>
  <c r="H775" i="40"/>
  <c r="H776" i="40"/>
  <c r="H777" i="40"/>
  <c r="H778" i="40"/>
  <c r="H779" i="40"/>
  <c r="H780" i="40"/>
  <c r="H781" i="40"/>
  <c r="H782" i="40"/>
  <c r="H783" i="40"/>
  <c r="H784" i="40"/>
  <c r="H785" i="40"/>
  <c r="H786" i="40"/>
  <c r="H787" i="40"/>
  <c r="H788" i="40"/>
  <c r="H789" i="40"/>
  <c r="H790" i="40"/>
  <c r="H791" i="40"/>
  <c r="H792" i="40"/>
  <c r="H793" i="40"/>
  <c r="H794" i="40"/>
  <c r="H795" i="40"/>
  <c r="H796" i="40"/>
  <c r="H797" i="40"/>
  <c r="H798" i="40"/>
  <c r="H799" i="40"/>
  <c r="H800" i="40"/>
  <c r="H801" i="40"/>
  <c r="H802" i="40"/>
  <c r="H803" i="40"/>
  <c r="H804" i="40"/>
  <c r="H805" i="40"/>
  <c r="H806" i="40"/>
  <c r="H807" i="40"/>
  <c r="H808" i="40"/>
  <c r="H809" i="40"/>
  <c r="H810" i="40"/>
  <c r="H811" i="40"/>
  <c r="H812" i="40"/>
  <c r="H813" i="40"/>
  <c r="H814" i="40"/>
  <c r="H815" i="40"/>
  <c r="H816" i="40"/>
  <c r="H817" i="40"/>
  <c r="H818" i="40"/>
  <c r="H819" i="40"/>
  <c r="H820" i="40"/>
  <c r="H821" i="40"/>
  <c r="H822" i="40"/>
  <c r="H823" i="40"/>
  <c r="H824" i="40"/>
  <c r="H825" i="40"/>
  <c r="H826" i="40"/>
  <c r="H827" i="40"/>
  <c r="H828" i="40"/>
  <c r="H829" i="40"/>
  <c r="H830" i="40"/>
  <c r="H831" i="40"/>
  <c r="H832" i="40"/>
  <c r="H833" i="40"/>
  <c r="H834" i="40"/>
  <c r="H835" i="40"/>
  <c r="H836" i="40"/>
  <c r="H837" i="40"/>
  <c r="H838" i="40"/>
  <c r="H839" i="40"/>
  <c r="H840" i="40"/>
  <c r="H841" i="40"/>
  <c r="H842" i="40"/>
  <c r="H843" i="40"/>
  <c r="H844" i="40"/>
  <c r="H845" i="40"/>
  <c r="H846" i="40"/>
  <c r="H847" i="40"/>
  <c r="H848" i="40"/>
  <c r="H849" i="40"/>
  <c r="H850" i="40"/>
  <c r="H851" i="40"/>
  <c r="H852" i="40"/>
  <c r="H853" i="40"/>
  <c r="H854" i="40"/>
  <c r="H855" i="40"/>
  <c r="H856" i="40"/>
  <c r="H857" i="40"/>
  <c r="H858" i="40"/>
  <c r="H859" i="40"/>
  <c r="H860" i="40"/>
  <c r="H861" i="40"/>
  <c r="H862" i="40"/>
  <c r="H863" i="40"/>
  <c r="H864" i="40"/>
  <c r="H865" i="40"/>
  <c r="H866" i="40"/>
  <c r="H867" i="40"/>
  <c r="H868" i="40"/>
  <c r="H869" i="40"/>
  <c r="H870" i="40"/>
  <c r="H871" i="40"/>
  <c r="H872" i="40"/>
  <c r="H873" i="40"/>
  <c r="H874" i="40"/>
  <c r="H875" i="40"/>
  <c r="H876" i="40"/>
  <c r="H877" i="40"/>
  <c r="H878" i="40"/>
  <c r="H879" i="40"/>
  <c r="H880" i="40"/>
  <c r="H881" i="40"/>
  <c r="H882" i="40"/>
  <c r="H883" i="40"/>
  <c r="H884" i="40"/>
  <c r="H885" i="40"/>
  <c r="H886" i="40"/>
  <c r="H887" i="40"/>
  <c r="H888" i="40"/>
  <c r="H889" i="40"/>
  <c r="H890" i="40"/>
  <c r="H891" i="40"/>
  <c r="H892" i="40"/>
  <c r="H893" i="40"/>
  <c r="H894" i="40"/>
  <c r="H895" i="40"/>
  <c r="H896" i="40"/>
  <c r="H897" i="40"/>
  <c r="H898" i="40"/>
  <c r="H899" i="40"/>
  <c r="H900" i="40"/>
  <c r="H901" i="40"/>
  <c r="H902" i="40"/>
  <c r="H903" i="40"/>
  <c r="H904" i="40"/>
  <c r="H905" i="40"/>
  <c r="H906" i="40"/>
  <c r="H907" i="40"/>
  <c r="H908" i="40"/>
  <c r="H909" i="40"/>
  <c r="H910" i="40"/>
  <c r="H911" i="40"/>
  <c r="H912" i="40"/>
  <c r="H913" i="40"/>
  <c r="H914" i="40"/>
  <c r="H915" i="40"/>
  <c r="H916" i="40"/>
  <c r="H917" i="40"/>
  <c r="H918" i="40"/>
  <c r="H919" i="40"/>
  <c r="H920" i="40"/>
  <c r="H921" i="40"/>
  <c r="H922" i="40"/>
  <c r="H923" i="40"/>
  <c r="H924" i="40"/>
  <c r="H925" i="40"/>
  <c r="H926" i="40"/>
  <c r="H927" i="40"/>
  <c r="H928" i="40"/>
  <c r="H929" i="40"/>
  <c r="H930" i="40"/>
  <c r="H931" i="40"/>
  <c r="H932" i="40"/>
  <c r="H933" i="40"/>
  <c r="H934" i="40"/>
  <c r="H935" i="40"/>
  <c r="H936" i="40"/>
  <c r="H937" i="40"/>
  <c r="H938" i="40"/>
  <c r="H939" i="40"/>
  <c r="H940" i="40"/>
  <c r="H941" i="40"/>
  <c r="H942" i="40"/>
  <c r="H943" i="40"/>
  <c r="H944" i="40"/>
  <c r="H945" i="40"/>
  <c r="H946" i="40"/>
  <c r="H947" i="40"/>
  <c r="H948" i="40"/>
  <c r="H949" i="40"/>
  <c r="H950" i="40"/>
  <c r="H951" i="40"/>
  <c r="H952" i="40"/>
  <c r="H953" i="40"/>
  <c r="H954" i="40"/>
  <c r="H955" i="40"/>
  <c r="H956" i="40"/>
  <c r="H957" i="40"/>
  <c r="H958" i="40"/>
  <c r="H959" i="40"/>
  <c r="H960" i="40"/>
  <c r="H961" i="40"/>
  <c r="H962" i="40"/>
  <c r="H963" i="40"/>
  <c r="H964" i="40"/>
  <c r="H965" i="40"/>
  <c r="H966" i="40"/>
  <c r="H967" i="40"/>
  <c r="H968" i="40"/>
  <c r="H969" i="40"/>
  <c r="H970" i="40"/>
  <c r="H971" i="40"/>
  <c r="H972" i="40"/>
  <c r="H973" i="40"/>
  <c r="H974" i="40"/>
  <c r="H975" i="40"/>
  <c r="H976" i="40"/>
  <c r="H977" i="40"/>
  <c r="H978" i="40"/>
  <c r="H979" i="40"/>
  <c r="H980" i="40"/>
  <c r="H981" i="40"/>
  <c r="H982" i="40"/>
  <c r="H983" i="40"/>
  <c r="H984" i="40"/>
  <c r="H985" i="40"/>
  <c r="H986" i="40"/>
  <c r="H987" i="40"/>
  <c r="H988" i="40"/>
  <c r="H989" i="40"/>
  <c r="H990" i="40"/>
  <c r="H991" i="40"/>
  <c r="H992" i="40"/>
  <c r="H993" i="40"/>
  <c r="H994" i="40"/>
  <c r="H995" i="40"/>
  <c r="H996" i="40"/>
  <c r="H997" i="40"/>
  <c r="H998" i="40"/>
  <c r="H999" i="40"/>
  <c r="H1000" i="40"/>
  <c r="H1001" i="40"/>
  <c r="H1002" i="40"/>
  <c r="H1003" i="40"/>
  <c r="H1004" i="40"/>
  <c r="H1005" i="40"/>
  <c r="H1006" i="40"/>
  <c r="H1007" i="40"/>
  <c r="H1008" i="40"/>
  <c r="H1009" i="40"/>
  <c r="H1010" i="40"/>
  <c r="H1011" i="40"/>
  <c r="H1012" i="40"/>
  <c r="H1013" i="40"/>
  <c r="H1014" i="40"/>
  <c r="H1015" i="40"/>
  <c r="H1016" i="40"/>
  <c r="H1017" i="40"/>
  <c r="H1018" i="40"/>
  <c r="H1019" i="40"/>
  <c r="H1020" i="40"/>
  <c r="H1021" i="40"/>
  <c r="H1022" i="40"/>
  <c r="H1023" i="40"/>
  <c r="H1024" i="40"/>
  <c r="H1025" i="40"/>
  <c r="H1026" i="40"/>
  <c r="H1027" i="40"/>
  <c r="H1028" i="40"/>
  <c r="H1029" i="40"/>
  <c r="H1030" i="40"/>
  <c r="H1031" i="40"/>
  <c r="H1032" i="40"/>
  <c r="H1033" i="40"/>
  <c r="H1034" i="40"/>
  <c r="H1035" i="40"/>
  <c r="H1036" i="40"/>
  <c r="H1037" i="40"/>
  <c r="H1038" i="40"/>
  <c r="H1039" i="40"/>
  <c r="H1040" i="40"/>
  <c r="H1041" i="40"/>
  <c r="H1042" i="40"/>
  <c r="H1043" i="40"/>
  <c r="H1044" i="40"/>
  <c r="H1045" i="40"/>
  <c r="H1046" i="40"/>
  <c r="H1047" i="40"/>
  <c r="H1048" i="40"/>
  <c r="H1049" i="40"/>
  <c r="H1050" i="40"/>
  <c r="H1051" i="40"/>
  <c r="H1052" i="40"/>
  <c r="H1053" i="40"/>
  <c r="H1054" i="40"/>
  <c r="H1055" i="40"/>
  <c r="H1056" i="40"/>
  <c r="H1057" i="40"/>
  <c r="H1058" i="40"/>
  <c r="H1059" i="40"/>
  <c r="H1060" i="40"/>
  <c r="H1061" i="40"/>
  <c r="H1062" i="40"/>
  <c r="H1063" i="40"/>
  <c r="H1064" i="40"/>
  <c r="H1065" i="40"/>
  <c r="H1066" i="40"/>
  <c r="H1067" i="40"/>
  <c r="H1068" i="40"/>
  <c r="H1069" i="40"/>
  <c r="H1070" i="40"/>
  <c r="H1071" i="40"/>
  <c r="H1072" i="40"/>
  <c r="H1073" i="40"/>
  <c r="H1074" i="40"/>
  <c r="H1075" i="40"/>
  <c r="H1076" i="40"/>
  <c r="H1077" i="40"/>
  <c r="H1078" i="40"/>
  <c r="H1079" i="40"/>
  <c r="H1080" i="40"/>
  <c r="H1081" i="40"/>
  <c r="H1082" i="40"/>
  <c r="H1083" i="40"/>
  <c r="H1084" i="40"/>
  <c r="H1085" i="40"/>
  <c r="H1086" i="40"/>
  <c r="H1087" i="40"/>
  <c r="H1088" i="40"/>
  <c r="H1089" i="40"/>
  <c r="H1090" i="40"/>
  <c r="H1091" i="40"/>
  <c r="H1092" i="40"/>
  <c r="H1093" i="40"/>
  <c r="H1094" i="40"/>
  <c r="H1095" i="40"/>
  <c r="H1096" i="40"/>
  <c r="H1097" i="40"/>
  <c r="H1098" i="40"/>
  <c r="H1099" i="40"/>
  <c r="H1100" i="40"/>
  <c r="H1101" i="40"/>
  <c r="H1102" i="40"/>
  <c r="H1103" i="40"/>
  <c r="H1104" i="40"/>
  <c r="H1105" i="40"/>
  <c r="H1106" i="40"/>
  <c r="H1107" i="40"/>
  <c r="H1108" i="40"/>
  <c r="H1109" i="40"/>
  <c r="H1110" i="40"/>
  <c r="H1111" i="40"/>
  <c r="H1112" i="40"/>
  <c r="H1113" i="40"/>
  <c r="H1114" i="40"/>
  <c r="H1115" i="40"/>
  <c r="H1116" i="40"/>
  <c r="H1117" i="40"/>
  <c r="H1118" i="40"/>
  <c r="H1119" i="40"/>
  <c r="H1120" i="40"/>
  <c r="H1121" i="40"/>
  <c r="H1122" i="40"/>
  <c r="H1123" i="40"/>
  <c r="H1124" i="40"/>
  <c r="H1125" i="40"/>
  <c r="H1126" i="40"/>
  <c r="H1127" i="40"/>
  <c r="H1128" i="40"/>
  <c r="H1129" i="40"/>
  <c r="H1130" i="40"/>
  <c r="H1131" i="40"/>
  <c r="H1132" i="40"/>
  <c r="H1133" i="40"/>
  <c r="H1134" i="40"/>
  <c r="H1135" i="40"/>
  <c r="H1136" i="40"/>
  <c r="H1137" i="40"/>
  <c r="H1138" i="40"/>
  <c r="H1139" i="40"/>
  <c r="H1140" i="40"/>
  <c r="H1141" i="40"/>
  <c r="H1142" i="40"/>
  <c r="H1143" i="40"/>
  <c r="H1144" i="40"/>
  <c r="H1145" i="40"/>
  <c r="H1146" i="40"/>
  <c r="H1147" i="40"/>
  <c r="H1148" i="40"/>
  <c r="H1149" i="40"/>
  <c r="H1150" i="40"/>
  <c r="H1151" i="40"/>
  <c r="H1152" i="40"/>
  <c r="H1153" i="40"/>
  <c r="H1154" i="40"/>
  <c r="H1155" i="40"/>
  <c r="H1156" i="40"/>
  <c r="H1157" i="40"/>
  <c r="H1158" i="40"/>
  <c r="H1159" i="40"/>
  <c r="H1160" i="40"/>
  <c r="H1161" i="40"/>
  <c r="H1162" i="40"/>
  <c r="H1163" i="40"/>
  <c r="H1164" i="40"/>
  <c r="H1165" i="40"/>
  <c r="H1166" i="40"/>
  <c r="H1167" i="40"/>
  <c r="H1168" i="40"/>
  <c r="H1169" i="40"/>
  <c r="H1170" i="40"/>
  <c r="H1171" i="40"/>
  <c r="H1172" i="40"/>
  <c r="H1173" i="40"/>
  <c r="H1174" i="40"/>
  <c r="H1175" i="40"/>
  <c r="H1176" i="40"/>
  <c r="H1177" i="40"/>
  <c r="H1178" i="40"/>
  <c r="H1179" i="40"/>
  <c r="H1180" i="40"/>
  <c r="H1181" i="40"/>
  <c r="H1182" i="40"/>
  <c r="H1183" i="40"/>
  <c r="H1184" i="40"/>
  <c r="H1185" i="40"/>
  <c r="H1186" i="40"/>
  <c r="H1187" i="40"/>
  <c r="H1188" i="40"/>
  <c r="H1189" i="40"/>
  <c r="H1190" i="40"/>
  <c r="H1191" i="40"/>
  <c r="H1192" i="40"/>
  <c r="H1193" i="40"/>
  <c r="H1194" i="40"/>
  <c r="H1195" i="40"/>
  <c r="H1196" i="40"/>
  <c r="H1197" i="40"/>
  <c r="H1198" i="40"/>
  <c r="H1199" i="40"/>
  <c r="H1200" i="40"/>
  <c r="H1201" i="40"/>
  <c r="H1202" i="40"/>
  <c r="H1203" i="40"/>
  <c r="H1204" i="40"/>
  <c r="H1205" i="40"/>
  <c r="H1206" i="40"/>
  <c r="H1207" i="40"/>
  <c r="H1208" i="40"/>
  <c r="H1209" i="40"/>
  <c r="H1210" i="40"/>
  <c r="H1211" i="40"/>
  <c r="H1212" i="40"/>
  <c r="H1213" i="40"/>
  <c r="H1214" i="40"/>
  <c r="H1215" i="40"/>
  <c r="H1216" i="40"/>
  <c r="H1217" i="40"/>
  <c r="H1218" i="40"/>
  <c r="H1219" i="40"/>
  <c r="H1220" i="40"/>
  <c r="H1221" i="40"/>
  <c r="H1222" i="40"/>
  <c r="H1223" i="40"/>
  <c r="H1224" i="40"/>
  <c r="H1225" i="40"/>
  <c r="H1226" i="40"/>
  <c r="H1227" i="40"/>
  <c r="H1228" i="40"/>
  <c r="H1229" i="40"/>
  <c r="H1230" i="40"/>
  <c r="H1231" i="40"/>
  <c r="H1232" i="40"/>
  <c r="H1233" i="40"/>
  <c r="H1234" i="40"/>
  <c r="H1235" i="40"/>
  <c r="H1236" i="40"/>
  <c r="H1237" i="40"/>
  <c r="H1238" i="40"/>
  <c r="H1239" i="40"/>
  <c r="H1240" i="40"/>
  <c r="H1241" i="40"/>
  <c r="H1242" i="40"/>
  <c r="H1243" i="40"/>
  <c r="H1244" i="40"/>
  <c r="H1245" i="40"/>
  <c r="H1246" i="40"/>
  <c r="H1247" i="40"/>
  <c r="H1248" i="40"/>
  <c r="H1249" i="40"/>
  <c r="H1250" i="40"/>
  <c r="H1251" i="40"/>
  <c r="H1252" i="40"/>
  <c r="H1253" i="40"/>
  <c r="H1254" i="40"/>
  <c r="H1255" i="40"/>
  <c r="H1256" i="40"/>
  <c r="H1257" i="40"/>
  <c r="H1258" i="40"/>
  <c r="H1259" i="40"/>
  <c r="H1260" i="40"/>
  <c r="H1261" i="40"/>
  <c r="H1262" i="40"/>
  <c r="H1263" i="40"/>
  <c r="H1264" i="40"/>
  <c r="H1265" i="40"/>
  <c r="H1266" i="40"/>
  <c r="H1267" i="40"/>
  <c r="H1268" i="40"/>
  <c r="H1269" i="40"/>
  <c r="H1270" i="40"/>
  <c r="H1271" i="40"/>
  <c r="H1272" i="40"/>
  <c r="H1273" i="40"/>
  <c r="H1274" i="40"/>
  <c r="H1275" i="40"/>
  <c r="H1276" i="40"/>
  <c r="H1277" i="40"/>
  <c r="H1278" i="40"/>
  <c r="H1279" i="40"/>
  <c r="H1280" i="40"/>
  <c r="H1281" i="40"/>
  <c r="H1282" i="40"/>
  <c r="H1283" i="40"/>
  <c r="H1284" i="40"/>
  <c r="H1285" i="40"/>
  <c r="H1286" i="40"/>
  <c r="H1287" i="40"/>
  <c r="H1288" i="40"/>
  <c r="H1289" i="40"/>
  <c r="H1290" i="40"/>
  <c r="H1291" i="40"/>
  <c r="H1292" i="40"/>
  <c r="H1293" i="40"/>
  <c r="H1294" i="40"/>
  <c r="H1295" i="40"/>
  <c r="H1296" i="40"/>
  <c r="H1297" i="40"/>
  <c r="H1298" i="40"/>
  <c r="H1299" i="40"/>
  <c r="H1300" i="40"/>
  <c r="H1301" i="40"/>
  <c r="H1302" i="40"/>
  <c r="H1303" i="40"/>
  <c r="H1304" i="40"/>
  <c r="H1305" i="40"/>
  <c r="H1306" i="40"/>
  <c r="H1307" i="40"/>
  <c r="H1308" i="40"/>
  <c r="H1309" i="40"/>
  <c r="H1310" i="40"/>
  <c r="H1311" i="40"/>
  <c r="H1312" i="40"/>
  <c r="H1313" i="40"/>
  <c r="H1314" i="40"/>
  <c r="H1315" i="40"/>
  <c r="H1316" i="40"/>
  <c r="H1317" i="40"/>
  <c r="H1318" i="40"/>
  <c r="H1319" i="40"/>
  <c r="H1320" i="40"/>
  <c r="H1321" i="40"/>
  <c r="H1322" i="40"/>
  <c r="H1323" i="40"/>
  <c r="H1324" i="40"/>
  <c r="H1325" i="40"/>
  <c r="H1326" i="40"/>
  <c r="H1327" i="40"/>
  <c r="H1328" i="40"/>
  <c r="H1329" i="40"/>
  <c r="H1330" i="40"/>
  <c r="H1331" i="40"/>
  <c r="H1332" i="40"/>
  <c r="H1333" i="40"/>
  <c r="H1334" i="40"/>
  <c r="H1335" i="40"/>
  <c r="H1336" i="40"/>
  <c r="H1337" i="40"/>
  <c r="H1338" i="40"/>
  <c r="H1339" i="40"/>
  <c r="H1340" i="40"/>
  <c r="H1341" i="40"/>
  <c r="H1342" i="40"/>
  <c r="H1343" i="40"/>
  <c r="H1344" i="40"/>
  <c r="H1345" i="40"/>
  <c r="H1346" i="40"/>
  <c r="H1347" i="40"/>
  <c r="H1348" i="40"/>
  <c r="H1349" i="40"/>
  <c r="H1350" i="40"/>
  <c r="H1351" i="40"/>
  <c r="H1352" i="40"/>
  <c r="H1353" i="40"/>
  <c r="H1354" i="40"/>
  <c r="H1355" i="40"/>
  <c r="H1356" i="40"/>
  <c r="H1357" i="40"/>
  <c r="H1358" i="40"/>
  <c r="H1359" i="40"/>
  <c r="H1360" i="40"/>
  <c r="H1361" i="40"/>
  <c r="H1362" i="40"/>
  <c r="H1363" i="40"/>
  <c r="H1364" i="40"/>
  <c r="H1365" i="40"/>
  <c r="H1366" i="40"/>
  <c r="H1367" i="40"/>
  <c r="H1368" i="40"/>
  <c r="H1369" i="40"/>
  <c r="H1370" i="40"/>
  <c r="H1371" i="40"/>
  <c r="H1372" i="40"/>
  <c r="H1373" i="40"/>
  <c r="H1374" i="40"/>
  <c r="H1375" i="40"/>
  <c r="H1376" i="40"/>
  <c r="H1377" i="40"/>
  <c r="H1378" i="40"/>
  <c r="H1379" i="40"/>
  <c r="H1380" i="40"/>
  <c r="H1381" i="40"/>
  <c r="H1382" i="40"/>
  <c r="H1383" i="40"/>
  <c r="H1384" i="40"/>
  <c r="H1385" i="40"/>
  <c r="H1386" i="40"/>
  <c r="H1387" i="40"/>
  <c r="H1388" i="40"/>
  <c r="H1389" i="40"/>
  <c r="H1390" i="40"/>
  <c r="H1391" i="40"/>
  <c r="H1392" i="40"/>
  <c r="H1393" i="40"/>
  <c r="H1394" i="40"/>
  <c r="H1395" i="40"/>
  <c r="H1396" i="40"/>
  <c r="H1397" i="40"/>
  <c r="H1398" i="40"/>
  <c r="H1399" i="40"/>
  <c r="H1400" i="40"/>
  <c r="H1401" i="40"/>
  <c r="H1402" i="40"/>
  <c r="H1403" i="40"/>
  <c r="H1404" i="40"/>
  <c r="H1405" i="40"/>
  <c r="H1406" i="40"/>
  <c r="H1407" i="40"/>
  <c r="H1408" i="40"/>
  <c r="H1409" i="40"/>
  <c r="H1410" i="40"/>
  <c r="H1411" i="40"/>
  <c r="H1412" i="40"/>
  <c r="H1413" i="40"/>
  <c r="H1414" i="40"/>
  <c r="H1415" i="40"/>
  <c r="H1416" i="40"/>
  <c r="H1417" i="40"/>
  <c r="H1418" i="40"/>
  <c r="H1419" i="40"/>
  <c r="H1420" i="40"/>
  <c r="H1421" i="40"/>
  <c r="H1422" i="40"/>
  <c r="H1423" i="40"/>
  <c r="H1424" i="40"/>
  <c r="H1425" i="40"/>
  <c r="H1426" i="40"/>
  <c r="H1427" i="40"/>
  <c r="H1428" i="40"/>
  <c r="H1429" i="40"/>
  <c r="H1430" i="40"/>
  <c r="H1431" i="40"/>
  <c r="H1432" i="40"/>
  <c r="H1433" i="40"/>
  <c r="H1434" i="40"/>
  <c r="H1435" i="40"/>
  <c r="H1436" i="40"/>
  <c r="H1437" i="40"/>
  <c r="H1438" i="40"/>
  <c r="H1439" i="40"/>
  <c r="H1440" i="40"/>
  <c r="H1441" i="40"/>
  <c r="H1442" i="40"/>
  <c r="H1443" i="40"/>
  <c r="H1444" i="40"/>
  <c r="H1445" i="40"/>
  <c r="H1446" i="40"/>
  <c r="H1447" i="40"/>
  <c r="H1448" i="40"/>
  <c r="H1449" i="40"/>
  <c r="H1450" i="40"/>
  <c r="H1451" i="40"/>
  <c r="H1452" i="40"/>
  <c r="H1453" i="40"/>
  <c r="H1454" i="40"/>
  <c r="H1455" i="40"/>
  <c r="H1456" i="40"/>
  <c r="H1457" i="40"/>
  <c r="H1458" i="40"/>
  <c r="H1459" i="40"/>
  <c r="H1460" i="40"/>
  <c r="H1461" i="40"/>
  <c r="H1462" i="40"/>
  <c r="H1463" i="40"/>
  <c r="H1464" i="40"/>
  <c r="H1465" i="40"/>
  <c r="H1466" i="40"/>
  <c r="H1467" i="40"/>
  <c r="H1468" i="40"/>
  <c r="H1469" i="40"/>
  <c r="H1470" i="40"/>
  <c r="H1471" i="40"/>
  <c r="H1472" i="40"/>
  <c r="H1473" i="40"/>
  <c r="H1474" i="40"/>
  <c r="H1475" i="40"/>
  <c r="H1476" i="40"/>
  <c r="H1477" i="40"/>
  <c r="H1478" i="40"/>
  <c r="H1479" i="40"/>
  <c r="H1480" i="40"/>
  <c r="H1481" i="40"/>
  <c r="H1482" i="40"/>
  <c r="H1483" i="40"/>
  <c r="H1484" i="40"/>
  <c r="H1485" i="40"/>
  <c r="H1486" i="40"/>
  <c r="H1487" i="40"/>
  <c r="H1488" i="40"/>
  <c r="H1489" i="40"/>
  <c r="H1490" i="40"/>
  <c r="H1491" i="40"/>
  <c r="H1492" i="40"/>
  <c r="H1493" i="40"/>
  <c r="H1494" i="40"/>
  <c r="H1495" i="40"/>
  <c r="H1496" i="40"/>
  <c r="H1497" i="40"/>
  <c r="H1498" i="40"/>
  <c r="H1499" i="40"/>
  <c r="H1500" i="40"/>
  <c r="H1501" i="40"/>
  <c r="H1502" i="40"/>
  <c r="H1503" i="40"/>
  <c r="H1504" i="40"/>
  <c r="H1505" i="40"/>
  <c r="H1506" i="40"/>
  <c r="H1507" i="40"/>
  <c r="H1508" i="40"/>
  <c r="H1509" i="40"/>
  <c r="H1510" i="40"/>
  <c r="H1511" i="40"/>
  <c r="H1512" i="40"/>
  <c r="H1513" i="40"/>
  <c r="H1514" i="40"/>
  <c r="H1515" i="40"/>
  <c r="H1516" i="40"/>
  <c r="H1517" i="40"/>
  <c r="H1518" i="40"/>
  <c r="H1519" i="40"/>
  <c r="H1520" i="40"/>
  <c r="H1521" i="40"/>
  <c r="H1522" i="40"/>
  <c r="H1523" i="40"/>
  <c r="H1524" i="40"/>
  <c r="H1525" i="40"/>
  <c r="H1526" i="40"/>
  <c r="H1527" i="40"/>
  <c r="H1528" i="40"/>
  <c r="H1529" i="40"/>
  <c r="H1530" i="40"/>
  <c r="H1531" i="40"/>
  <c r="H1532" i="40"/>
  <c r="H1533" i="40"/>
  <c r="H1534" i="40"/>
  <c r="H1535" i="40"/>
  <c r="H1536" i="40"/>
  <c r="H1537" i="40"/>
  <c r="H1538" i="40"/>
  <c r="H1539" i="40"/>
  <c r="H1540" i="40"/>
  <c r="H1541" i="40"/>
  <c r="H1542" i="40"/>
  <c r="H1543" i="40"/>
  <c r="H1544" i="40"/>
  <c r="H1545" i="40"/>
  <c r="H1546" i="40"/>
  <c r="H1547" i="40"/>
  <c r="H1548" i="40"/>
  <c r="H1549" i="40"/>
  <c r="H1550" i="40"/>
  <c r="H1551" i="40"/>
  <c r="H1552" i="40"/>
  <c r="H1553" i="40"/>
  <c r="H1554" i="40"/>
  <c r="H1555" i="40"/>
  <c r="H1556" i="40"/>
  <c r="H1557" i="40"/>
  <c r="H1558" i="40"/>
  <c r="H1559" i="40"/>
  <c r="H1560" i="40"/>
  <c r="H1561" i="40"/>
  <c r="H1562" i="40"/>
  <c r="H1563" i="40"/>
  <c r="H1564" i="40"/>
  <c r="H1565" i="40"/>
  <c r="H1566" i="40"/>
  <c r="H1567" i="40"/>
  <c r="H1568" i="40"/>
  <c r="H1569" i="40"/>
  <c r="H1570" i="40"/>
  <c r="H1571" i="40"/>
  <c r="H1572" i="40"/>
  <c r="H1573" i="40"/>
  <c r="H1574" i="40"/>
  <c r="H1575" i="40"/>
  <c r="H1576" i="40"/>
  <c r="H1577" i="40"/>
  <c r="H1578" i="40"/>
  <c r="H1579" i="40"/>
  <c r="H1580" i="40"/>
  <c r="H1581" i="40"/>
  <c r="H1582" i="40"/>
  <c r="H1583" i="40"/>
  <c r="H1584" i="40"/>
  <c r="H1585" i="40"/>
  <c r="H1586" i="40"/>
  <c r="H1587" i="40"/>
  <c r="H1588" i="40"/>
  <c r="H1589" i="40"/>
  <c r="H1590" i="40"/>
  <c r="H1591" i="40"/>
  <c r="H1592" i="40"/>
  <c r="H1593" i="40"/>
  <c r="H1594" i="40"/>
  <c r="H1595" i="40"/>
  <c r="H1596" i="40"/>
  <c r="H1597" i="40"/>
  <c r="H1598" i="40"/>
  <c r="H1599" i="40"/>
  <c r="H1600" i="40"/>
  <c r="H1601" i="40"/>
  <c r="H1602" i="40"/>
  <c r="H1603" i="40"/>
  <c r="H1604" i="40"/>
  <c r="H1605" i="40"/>
  <c r="H1606" i="40"/>
  <c r="H1607" i="40"/>
  <c r="H1608" i="40"/>
  <c r="H1609" i="40"/>
  <c r="H1610" i="40"/>
  <c r="H1611" i="40"/>
  <c r="H1612" i="40"/>
  <c r="H1613" i="40"/>
  <c r="H1614" i="40"/>
  <c r="H1615" i="40"/>
  <c r="H1616" i="40"/>
  <c r="H1617" i="40"/>
  <c r="H1618" i="40"/>
  <c r="H1619" i="40"/>
  <c r="H1620" i="40"/>
  <c r="H1621" i="40"/>
  <c r="H1622" i="40"/>
  <c r="H1623" i="40"/>
  <c r="H1624" i="40"/>
  <c r="H1625" i="40"/>
  <c r="H1626" i="40"/>
  <c r="H1627" i="40"/>
  <c r="H1628" i="40"/>
  <c r="H1629" i="40"/>
  <c r="H1630" i="40"/>
  <c r="H1631" i="40"/>
  <c r="H1632" i="40"/>
  <c r="H1633" i="40"/>
  <c r="H1634" i="40"/>
  <c r="H1635" i="40"/>
  <c r="H1636" i="40"/>
  <c r="H1637" i="40"/>
  <c r="H1638" i="40"/>
  <c r="H1639" i="40"/>
  <c r="H1640" i="40"/>
  <c r="H1641" i="40"/>
  <c r="H1642" i="40"/>
  <c r="H1643" i="40"/>
  <c r="H1644" i="40"/>
  <c r="H1645" i="40"/>
  <c r="H1646" i="40"/>
  <c r="H1647" i="40"/>
  <c r="H1648" i="40"/>
  <c r="H1649" i="40"/>
  <c r="H1650" i="40"/>
  <c r="H1651" i="40"/>
  <c r="H1652" i="40"/>
  <c r="H1653" i="40"/>
  <c r="H1654" i="40"/>
  <c r="H1655" i="40"/>
  <c r="H1656" i="40"/>
  <c r="H1657" i="40"/>
  <c r="H1658" i="40"/>
  <c r="H1659" i="40"/>
  <c r="H1660" i="40"/>
  <c r="H1661" i="40"/>
  <c r="H1662" i="40"/>
  <c r="H1663" i="40"/>
  <c r="H1664" i="40"/>
  <c r="H1665" i="40"/>
  <c r="H1666" i="40"/>
  <c r="H1667" i="40"/>
  <c r="H1668" i="40"/>
  <c r="H1669" i="40"/>
  <c r="H1670" i="40"/>
  <c r="H1671" i="40"/>
  <c r="H1672" i="40"/>
  <c r="H1673" i="40"/>
  <c r="H1674" i="40"/>
  <c r="H1675" i="40"/>
  <c r="H1676" i="40"/>
  <c r="H1677" i="40"/>
  <c r="H1678" i="40"/>
  <c r="H1679" i="40"/>
  <c r="H1680" i="40"/>
  <c r="H1681" i="40"/>
  <c r="H1682" i="40"/>
  <c r="H1683" i="40"/>
  <c r="H1684" i="40"/>
  <c r="H1685" i="40"/>
  <c r="H1686" i="40"/>
  <c r="H1687" i="40"/>
  <c r="H1688" i="40"/>
  <c r="H1689" i="40"/>
  <c r="H1690" i="40"/>
  <c r="H1691" i="40"/>
  <c r="H1692" i="40"/>
  <c r="H1693" i="40"/>
  <c r="H1694" i="40"/>
  <c r="H1695" i="40"/>
  <c r="H1696" i="40"/>
  <c r="H1697" i="40"/>
  <c r="H1698" i="40"/>
  <c r="H1699" i="40"/>
  <c r="H1700" i="40"/>
  <c r="H1701" i="40"/>
  <c r="H1702" i="40"/>
  <c r="H1703" i="40"/>
  <c r="H1704" i="40"/>
  <c r="H1705" i="40"/>
  <c r="H1706" i="40"/>
  <c r="H1707" i="40"/>
  <c r="H1708" i="40"/>
  <c r="H1709" i="40"/>
  <c r="H1710" i="40"/>
  <c r="H1711" i="40"/>
  <c r="H1712" i="40"/>
  <c r="H1713" i="40"/>
  <c r="H1714" i="40"/>
  <c r="H1715" i="40"/>
  <c r="H1716" i="40"/>
  <c r="H1717" i="40"/>
  <c r="H1718" i="40"/>
  <c r="H1719" i="40"/>
  <c r="H1720" i="40"/>
  <c r="H1721" i="40"/>
  <c r="H1722" i="40"/>
  <c r="H1723" i="40"/>
  <c r="H1724" i="40"/>
  <c r="H1725" i="40"/>
  <c r="H1726" i="40"/>
  <c r="H1727" i="40"/>
  <c r="H1728" i="40"/>
  <c r="H1729" i="40"/>
  <c r="H1730" i="40"/>
  <c r="H1731" i="40"/>
  <c r="H1732" i="40"/>
  <c r="H1733" i="40"/>
  <c r="H1734" i="40"/>
  <c r="H1735" i="40"/>
  <c r="H1736" i="40"/>
  <c r="H1737" i="40"/>
  <c r="H1738" i="40"/>
  <c r="H1739" i="40"/>
  <c r="H1740" i="40"/>
  <c r="H1741" i="40"/>
  <c r="H1742" i="40"/>
  <c r="H1743" i="40"/>
  <c r="H1744" i="40"/>
  <c r="H1745" i="40"/>
  <c r="H1746" i="40"/>
  <c r="H1747" i="40"/>
  <c r="H1748" i="40"/>
  <c r="H1749" i="40"/>
  <c r="H1750" i="40"/>
  <c r="H1751" i="40"/>
  <c r="H1752" i="40"/>
  <c r="H1753" i="40"/>
  <c r="H1754" i="40"/>
  <c r="H1755" i="40"/>
  <c r="H1756" i="40"/>
  <c r="H1757" i="40"/>
  <c r="H1758" i="40"/>
  <c r="H1759" i="40"/>
  <c r="H1760" i="40"/>
  <c r="H1761" i="40"/>
  <c r="H1762" i="40"/>
  <c r="H1763" i="40"/>
  <c r="H1764" i="40"/>
  <c r="H1765" i="40"/>
  <c r="H1766" i="40"/>
  <c r="H1767" i="40"/>
  <c r="H1768" i="40"/>
  <c r="H1769" i="40"/>
  <c r="H1770" i="40"/>
  <c r="H1771" i="40"/>
  <c r="H1772" i="40"/>
  <c r="H1773" i="40"/>
  <c r="H1774" i="40"/>
  <c r="H1775" i="40"/>
  <c r="H1776" i="40"/>
  <c r="H1777" i="40"/>
  <c r="H1778" i="40"/>
  <c r="H1779" i="40"/>
  <c r="H1780" i="40"/>
  <c r="H1781" i="40"/>
  <c r="H1782" i="40"/>
  <c r="H1783" i="40"/>
  <c r="H1784" i="40"/>
  <c r="H1785" i="40"/>
  <c r="H1786" i="40"/>
  <c r="H1787" i="40"/>
  <c r="H1788" i="40"/>
  <c r="H1789" i="40"/>
  <c r="H1790" i="40"/>
  <c r="H1791" i="40"/>
  <c r="H1792" i="40"/>
  <c r="H1793" i="40"/>
  <c r="H1794" i="40"/>
  <c r="H1795" i="40"/>
  <c r="H1796" i="40"/>
  <c r="H1797" i="40"/>
  <c r="H1798" i="40"/>
  <c r="H1799" i="40"/>
  <c r="H1800" i="40"/>
  <c r="H1801" i="40"/>
  <c r="H1802" i="40"/>
  <c r="H1803" i="40"/>
  <c r="H1804" i="40"/>
  <c r="H1805" i="40"/>
  <c r="H1806" i="40"/>
  <c r="H1807" i="40"/>
  <c r="H1808" i="40"/>
  <c r="H1809" i="40"/>
  <c r="H1810" i="40"/>
  <c r="H1811" i="40"/>
  <c r="H1812" i="40"/>
  <c r="H1813" i="40"/>
  <c r="H1814" i="40"/>
  <c r="H1815" i="40"/>
  <c r="H1816" i="40"/>
  <c r="H1817" i="40"/>
  <c r="H1818" i="40"/>
  <c r="H1819" i="40"/>
  <c r="H1820" i="40"/>
  <c r="H1821" i="40"/>
  <c r="H1822" i="40"/>
  <c r="H1823" i="40"/>
  <c r="H1824" i="40"/>
  <c r="H1825" i="40"/>
  <c r="H1826" i="40"/>
  <c r="H1827" i="40"/>
  <c r="H1828" i="40"/>
  <c r="H1829" i="40"/>
  <c r="H1830" i="40"/>
  <c r="H1831" i="40"/>
  <c r="H1832" i="40"/>
  <c r="H1833" i="40"/>
  <c r="H1834" i="40"/>
  <c r="H1835" i="40"/>
  <c r="H1836" i="40"/>
  <c r="H1837" i="40"/>
  <c r="H1838" i="40"/>
  <c r="H1839" i="40"/>
  <c r="H1840" i="40"/>
  <c r="H1841" i="40"/>
  <c r="H1842" i="40"/>
  <c r="H1843" i="40"/>
  <c r="H1844" i="40"/>
  <c r="H1845" i="40"/>
  <c r="H1846" i="40"/>
  <c r="H1847" i="40"/>
  <c r="H1848" i="40"/>
  <c r="H1849" i="40"/>
  <c r="H1850" i="40"/>
  <c r="H1851" i="40"/>
  <c r="H1852" i="40"/>
  <c r="H1853" i="40"/>
  <c r="H1854" i="40"/>
  <c r="H1855" i="40"/>
  <c r="H1856" i="40"/>
  <c r="H1857" i="40"/>
  <c r="H1858" i="40"/>
  <c r="H1859" i="40"/>
  <c r="H1860" i="40"/>
  <c r="H1861" i="40"/>
  <c r="H1862" i="40"/>
  <c r="H1863" i="40"/>
  <c r="H1864" i="40"/>
  <c r="H1865" i="40"/>
  <c r="H1866" i="40"/>
  <c r="H1867" i="40"/>
  <c r="H1868" i="40"/>
  <c r="H1869" i="40"/>
  <c r="H1870" i="40"/>
  <c r="H1871" i="40"/>
  <c r="H1872" i="40"/>
  <c r="H1873" i="40"/>
  <c r="H1874" i="40"/>
  <c r="H1875" i="40"/>
  <c r="H1876" i="40"/>
  <c r="H1877" i="40"/>
  <c r="H1878" i="40"/>
  <c r="H1879" i="40"/>
  <c r="H1880" i="40"/>
  <c r="H1881" i="40"/>
  <c r="H1882" i="40"/>
  <c r="H1883" i="40"/>
  <c r="H1884" i="40"/>
  <c r="H1885" i="40"/>
  <c r="H1886" i="40"/>
  <c r="H1887" i="40"/>
  <c r="H1888" i="40"/>
  <c r="H1889" i="40"/>
  <c r="H1890" i="40"/>
  <c r="H1891" i="40"/>
  <c r="H1892" i="40"/>
  <c r="H1893" i="40"/>
  <c r="H1894" i="40"/>
  <c r="H1895" i="40"/>
  <c r="H1896" i="40"/>
  <c r="H1897" i="40"/>
  <c r="H1898" i="40"/>
  <c r="H1899" i="40"/>
  <c r="H1900" i="40"/>
  <c r="H1901" i="40"/>
  <c r="H1902" i="40"/>
  <c r="H1903" i="40"/>
  <c r="H1904" i="40"/>
  <c r="H1905" i="40"/>
  <c r="H1906" i="40"/>
  <c r="H1907" i="40"/>
  <c r="H1908" i="40"/>
  <c r="H1909" i="40"/>
  <c r="H1910" i="40"/>
  <c r="H1911" i="40"/>
  <c r="H1912" i="40"/>
  <c r="H1913" i="40"/>
  <c r="H1914" i="40"/>
  <c r="H1915" i="40"/>
  <c r="H1916" i="40"/>
  <c r="H1917" i="40"/>
  <c r="H1918" i="40"/>
  <c r="H1919" i="40"/>
  <c r="H1920" i="40"/>
  <c r="H1921" i="40"/>
  <c r="H1922" i="40"/>
  <c r="H1923" i="40"/>
  <c r="H1924" i="40"/>
  <c r="H1925" i="40"/>
  <c r="H1926" i="40"/>
  <c r="H1927" i="40"/>
  <c r="H1928" i="40"/>
  <c r="H1929" i="40"/>
  <c r="H1930" i="40"/>
  <c r="H1931" i="40"/>
  <c r="H1932" i="40"/>
  <c r="H1933" i="40"/>
  <c r="H1934" i="40"/>
  <c r="H1935" i="40"/>
  <c r="H1936" i="40"/>
  <c r="H1937" i="40"/>
  <c r="H1938" i="40"/>
  <c r="H1939" i="40"/>
  <c r="H1940" i="40"/>
  <c r="H1941" i="40"/>
  <c r="H1942" i="40"/>
  <c r="H1943" i="40"/>
  <c r="H1944" i="40"/>
  <c r="H1945" i="40"/>
  <c r="H1946" i="40"/>
  <c r="H1947" i="40"/>
  <c r="H1948" i="40"/>
  <c r="H1949" i="40"/>
  <c r="H1950" i="40"/>
  <c r="H1951" i="40"/>
  <c r="H1952" i="40"/>
  <c r="H1953" i="40"/>
  <c r="H1954" i="40"/>
  <c r="H1955" i="40"/>
  <c r="H1956" i="40"/>
  <c r="H1957" i="40"/>
  <c r="H1958" i="40"/>
  <c r="H1959" i="40"/>
  <c r="H1960" i="40"/>
  <c r="H1961" i="40"/>
  <c r="H1962" i="40"/>
  <c r="H1963" i="40"/>
  <c r="H1964" i="40"/>
  <c r="H1965" i="40"/>
  <c r="H1966" i="40"/>
  <c r="H1967" i="40"/>
  <c r="H1968" i="40"/>
  <c r="H1969" i="40"/>
  <c r="H1970" i="40"/>
  <c r="H1971" i="40"/>
  <c r="H1972" i="40"/>
  <c r="H1973" i="40"/>
  <c r="H1974" i="40"/>
  <c r="H1975" i="40"/>
  <c r="H1976" i="40"/>
  <c r="H1977" i="40"/>
  <c r="H1978" i="40"/>
  <c r="H1979" i="40"/>
  <c r="H1980" i="40"/>
  <c r="H1981" i="40"/>
  <c r="H1982" i="40"/>
  <c r="H1983" i="40"/>
  <c r="H1984" i="40"/>
  <c r="H1985" i="40"/>
  <c r="H1986" i="40"/>
  <c r="H1987" i="40"/>
  <c r="H1988" i="40"/>
  <c r="H1989" i="40"/>
  <c r="H1990" i="40"/>
  <c r="H1991" i="40"/>
  <c r="H1992" i="40"/>
  <c r="H1993" i="40"/>
  <c r="H1994" i="40"/>
  <c r="H1995" i="40"/>
  <c r="H1996" i="40"/>
  <c r="H1997" i="40"/>
  <c r="H1998" i="40"/>
  <c r="H1999" i="40"/>
  <c r="H2000" i="40"/>
  <c r="H2001" i="40"/>
  <c r="H2002" i="40"/>
  <c r="H2003" i="40"/>
  <c r="H2004" i="40"/>
  <c r="H2005" i="40"/>
  <c r="H2006" i="40"/>
  <c r="H2007" i="40"/>
  <c r="H2008" i="40"/>
  <c r="H2009" i="40"/>
  <c r="H2010" i="40"/>
  <c r="H2011" i="40"/>
  <c r="H2012" i="40"/>
  <c r="H2013" i="40"/>
  <c r="H2014" i="40"/>
  <c r="H2015" i="40"/>
  <c r="H2016" i="40"/>
  <c r="H2017" i="40"/>
  <c r="H2018" i="40"/>
  <c r="H2019" i="40"/>
  <c r="H2020" i="40"/>
  <c r="H2021" i="40"/>
  <c r="H2022" i="40"/>
  <c r="H2023" i="40"/>
  <c r="H2024" i="40"/>
  <c r="H2025" i="40"/>
  <c r="H2026" i="40"/>
  <c r="H2027" i="40"/>
  <c r="H2028" i="40"/>
  <c r="H2029" i="40"/>
  <c r="H2030" i="40"/>
  <c r="H2031" i="40"/>
  <c r="H2032" i="40"/>
  <c r="H2033" i="40"/>
  <c r="H2034" i="40"/>
  <c r="H2035" i="40"/>
  <c r="H2036" i="40"/>
  <c r="H2037" i="40"/>
  <c r="H2038" i="40"/>
  <c r="H2039" i="40"/>
  <c r="H2040" i="40"/>
  <c r="H2041" i="40"/>
  <c r="H2042" i="40"/>
  <c r="H2043" i="40"/>
  <c r="H2044" i="40"/>
  <c r="H2045" i="40"/>
  <c r="H2046" i="40"/>
  <c r="H2047" i="40"/>
  <c r="H2048" i="40"/>
  <c r="H2049" i="40"/>
  <c r="H2050" i="40"/>
  <c r="H2051" i="40"/>
  <c r="H2052" i="40"/>
  <c r="H2053" i="40"/>
  <c r="H2054" i="40"/>
  <c r="H2055" i="40"/>
  <c r="H2056" i="40"/>
  <c r="H2057" i="40"/>
  <c r="H2058" i="40"/>
  <c r="H2059" i="40"/>
  <c r="H2060" i="40"/>
  <c r="H2061" i="40"/>
  <c r="H2062" i="40"/>
  <c r="H2063" i="40"/>
  <c r="H2064" i="40"/>
  <c r="H2065" i="40"/>
  <c r="H2066" i="40"/>
  <c r="H2067" i="40"/>
  <c r="H2068" i="40"/>
  <c r="H2069" i="40"/>
  <c r="H2070" i="40"/>
  <c r="H2071" i="40"/>
  <c r="H2072" i="40"/>
  <c r="H2073" i="40"/>
  <c r="H2074" i="40"/>
  <c r="H2075" i="40"/>
  <c r="H2076" i="40"/>
  <c r="H2077" i="40"/>
  <c r="H2078" i="40"/>
  <c r="H2079" i="40"/>
  <c r="H2080" i="40"/>
  <c r="H2081" i="40"/>
  <c r="H2082" i="40"/>
  <c r="H2083" i="40"/>
  <c r="H2084" i="40"/>
  <c r="H2085" i="40"/>
  <c r="H2086" i="40"/>
  <c r="H2087" i="40"/>
  <c r="H2088" i="40"/>
  <c r="H2089" i="40"/>
  <c r="H2090" i="40"/>
  <c r="H2091" i="40"/>
  <c r="H2092" i="40"/>
  <c r="H2093" i="40"/>
  <c r="H2094" i="40"/>
  <c r="H2095" i="40"/>
  <c r="H2096" i="40"/>
  <c r="H2097" i="40"/>
  <c r="H2098" i="40"/>
  <c r="H2099" i="40"/>
  <c r="H2100" i="40"/>
  <c r="H2101" i="40"/>
  <c r="H2102" i="40"/>
  <c r="H2103" i="40"/>
  <c r="H2104" i="40"/>
  <c r="H2105" i="40"/>
  <c r="H2106" i="40"/>
  <c r="H2107" i="40"/>
  <c r="H2108" i="40"/>
  <c r="H2109" i="40"/>
  <c r="H2110" i="40"/>
  <c r="H2111" i="40"/>
  <c r="H2112" i="40"/>
  <c r="H2113" i="40"/>
  <c r="H2114" i="40"/>
  <c r="H2115" i="40"/>
  <c r="H2116" i="40"/>
  <c r="H2117" i="40"/>
  <c r="H2118" i="40"/>
  <c r="H2119" i="40"/>
  <c r="H2120" i="40"/>
  <c r="H2121" i="40"/>
  <c r="H2122" i="40"/>
  <c r="H2123" i="40"/>
  <c r="H2124" i="40"/>
  <c r="H2125" i="40"/>
  <c r="H2126" i="40"/>
  <c r="H2127" i="40"/>
  <c r="H2128" i="40"/>
  <c r="H2129" i="40"/>
  <c r="H2130" i="40"/>
  <c r="H2131" i="40"/>
  <c r="H2132" i="40"/>
  <c r="H2133" i="40"/>
  <c r="H2134" i="40"/>
  <c r="H2135" i="40"/>
  <c r="H2136" i="40"/>
  <c r="H2137" i="40"/>
  <c r="H2138" i="40"/>
  <c r="H2139" i="40"/>
  <c r="H2140" i="40"/>
  <c r="H2141" i="40"/>
  <c r="H2142" i="40"/>
  <c r="H2143" i="40"/>
  <c r="H2144" i="40"/>
  <c r="H2145" i="40"/>
  <c r="H2146" i="40"/>
  <c r="H2147" i="40"/>
  <c r="H2148" i="40"/>
  <c r="H2149" i="40"/>
  <c r="H2150" i="40"/>
  <c r="H2151" i="40"/>
  <c r="H2152" i="40"/>
  <c r="H2153" i="40"/>
  <c r="H2154" i="40"/>
  <c r="H2155" i="40"/>
  <c r="H2156" i="40"/>
  <c r="H2157" i="40"/>
  <c r="H2158" i="40"/>
  <c r="H2159" i="40"/>
  <c r="H2160" i="40"/>
  <c r="H2161" i="40"/>
  <c r="H2162" i="40"/>
  <c r="H2163" i="40"/>
  <c r="H2164" i="40"/>
  <c r="H2165" i="40"/>
  <c r="H2166" i="40"/>
  <c r="H2167" i="40"/>
  <c r="H2168" i="40"/>
  <c r="H2169" i="40"/>
  <c r="H2170" i="40"/>
  <c r="H2171" i="40"/>
  <c r="H2172" i="40"/>
  <c r="H2173" i="40"/>
  <c r="H2174" i="40"/>
  <c r="H2175" i="40"/>
  <c r="H2176" i="40"/>
  <c r="H2177" i="40"/>
  <c r="H2178" i="40"/>
  <c r="H2179" i="40"/>
  <c r="H2180" i="40"/>
  <c r="H2181" i="40"/>
  <c r="H2182" i="40"/>
  <c r="H2183" i="40"/>
  <c r="H2184" i="40"/>
  <c r="H2185" i="40"/>
  <c r="H2186" i="40"/>
  <c r="H2187" i="40"/>
  <c r="H2188" i="40"/>
  <c r="H2189" i="40"/>
  <c r="H2190" i="40"/>
  <c r="H2191" i="40"/>
  <c r="H2192" i="40"/>
  <c r="H2193" i="40"/>
  <c r="H2194" i="40"/>
  <c r="H2195" i="40"/>
  <c r="H2196" i="40"/>
  <c r="H2197" i="40"/>
  <c r="H2198" i="40"/>
  <c r="H2199" i="40"/>
  <c r="H2200" i="40"/>
  <c r="H2201" i="40"/>
  <c r="H2202" i="40"/>
  <c r="H2203" i="40"/>
  <c r="H2204" i="40"/>
  <c r="H2205" i="40"/>
  <c r="H2206" i="40"/>
  <c r="H2207" i="40"/>
  <c r="H2208" i="40"/>
  <c r="H2209" i="40"/>
  <c r="H2210" i="40"/>
  <c r="H2211" i="40"/>
  <c r="H2212" i="40"/>
  <c r="H2213" i="40"/>
  <c r="H2214" i="40"/>
  <c r="H2215" i="40"/>
  <c r="H2216" i="40"/>
  <c r="H2217" i="40"/>
  <c r="H2218" i="40"/>
  <c r="H2219" i="40"/>
  <c r="H2220" i="40"/>
  <c r="H2221" i="40"/>
  <c r="H2222" i="40"/>
  <c r="H2223" i="40"/>
  <c r="H2224" i="40"/>
  <c r="H2225" i="40"/>
  <c r="H2226" i="40"/>
  <c r="H2227" i="40"/>
  <c r="H2228" i="40"/>
  <c r="H2229" i="40"/>
  <c r="H2230" i="40"/>
  <c r="H2231" i="40"/>
  <c r="H2232" i="40"/>
  <c r="H2233" i="40"/>
  <c r="H2234" i="40"/>
  <c r="H2235" i="40"/>
  <c r="H2236" i="40"/>
  <c r="H2237" i="40"/>
  <c r="H2238" i="40"/>
  <c r="H2239" i="40"/>
  <c r="H2240" i="40"/>
  <c r="H2241" i="40"/>
  <c r="H2242" i="40"/>
  <c r="H2243" i="40"/>
  <c r="H2244" i="40"/>
  <c r="H2245" i="40"/>
  <c r="H2246" i="40"/>
  <c r="H2247" i="40"/>
  <c r="H2248" i="40"/>
  <c r="H2249" i="40"/>
  <c r="H2250" i="40"/>
  <c r="H2251" i="40"/>
  <c r="H2252" i="40"/>
  <c r="H2253" i="40"/>
  <c r="H2254" i="40"/>
  <c r="H2255" i="40"/>
  <c r="H2256" i="40"/>
  <c r="H2257" i="40"/>
  <c r="H2258" i="40"/>
  <c r="H2259" i="40"/>
  <c r="H2260" i="40"/>
  <c r="H2261" i="40"/>
  <c r="H2262" i="40"/>
  <c r="H2263" i="40"/>
  <c r="H2264" i="40"/>
  <c r="H2265" i="40"/>
  <c r="H2266" i="40"/>
  <c r="H2267" i="40"/>
  <c r="H2268" i="40"/>
  <c r="H2269" i="40"/>
  <c r="H2270" i="40"/>
  <c r="H2271" i="40"/>
  <c r="H2272" i="40"/>
  <c r="H2273" i="40"/>
  <c r="H2274" i="40"/>
  <c r="H2275" i="40"/>
  <c r="H2276" i="40"/>
  <c r="H2277" i="40"/>
  <c r="H2278" i="40"/>
  <c r="H2279" i="40"/>
  <c r="H2280" i="40"/>
  <c r="H2281" i="40"/>
  <c r="H2282" i="40"/>
  <c r="H2283" i="40"/>
  <c r="H2284" i="40"/>
  <c r="H2285" i="40"/>
  <c r="H2286" i="40"/>
  <c r="H2287" i="40"/>
  <c r="H2288" i="40"/>
  <c r="H2289" i="40"/>
  <c r="H2290" i="40"/>
  <c r="H2291" i="40"/>
  <c r="H2292" i="40"/>
  <c r="H2293" i="40"/>
  <c r="H2294" i="40"/>
  <c r="H2295" i="40"/>
  <c r="H2296" i="40"/>
  <c r="H2297" i="40"/>
  <c r="H2298" i="40"/>
  <c r="H2299" i="40"/>
  <c r="H2300" i="40"/>
  <c r="H2301" i="40"/>
  <c r="H2302" i="40"/>
  <c r="H2303" i="40"/>
  <c r="H2304" i="40"/>
  <c r="H2305" i="40"/>
  <c r="H2306" i="40"/>
  <c r="H2307" i="40"/>
  <c r="H2308" i="40"/>
  <c r="H2309" i="40"/>
  <c r="H2310" i="40"/>
  <c r="H2311" i="40"/>
  <c r="H2312" i="40"/>
  <c r="H2313" i="40"/>
  <c r="H2314" i="40"/>
  <c r="H2315" i="40"/>
  <c r="H2316" i="40"/>
  <c r="H2317" i="40"/>
  <c r="H2318" i="40"/>
  <c r="H2319" i="40"/>
  <c r="H2320" i="40"/>
  <c r="H2321" i="40"/>
  <c r="H2322" i="40"/>
  <c r="H2323" i="40"/>
  <c r="H2324" i="40"/>
  <c r="H2325" i="40"/>
  <c r="H2326" i="40"/>
  <c r="H2327" i="40"/>
  <c r="H2328" i="40"/>
  <c r="H2329" i="40"/>
  <c r="H2330" i="40"/>
  <c r="H2331" i="40"/>
  <c r="H2332" i="40"/>
  <c r="H2333" i="40"/>
  <c r="H2334" i="40"/>
  <c r="H2335" i="40"/>
  <c r="H2336" i="40"/>
  <c r="H2337" i="40"/>
  <c r="H2338" i="40"/>
  <c r="H2339" i="40"/>
  <c r="H2340" i="40"/>
  <c r="H2341" i="40"/>
  <c r="H2342" i="40"/>
  <c r="H2343" i="40"/>
  <c r="H2344" i="40"/>
  <c r="H2345" i="40"/>
  <c r="H2346" i="40"/>
  <c r="H2347" i="40"/>
  <c r="H2348" i="40"/>
  <c r="H2349" i="40"/>
  <c r="H2350" i="40"/>
  <c r="H2351" i="40"/>
  <c r="H2352" i="40"/>
  <c r="H2353" i="40"/>
  <c r="H2354" i="40"/>
  <c r="H2355" i="40"/>
  <c r="H2356" i="40"/>
  <c r="H2357" i="40"/>
  <c r="H2358" i="40"/>
  <c r="H2359" i="40"/>
  <c r="H2360" i="40"/>
  <c r="H2361" i="40"/>
  <c r="H2362" i="40"/>
  <c r="H2363" i="40"/>
  <c r="H2364" i="40"/>
  <c r="H2365" i="40"/>
  <c r="H2366" i="40"/>
  <c r="H2367" i="40"/>
  <c r="H2368" i="40"/>
  <c r="H2369" i="40"/>
  <c r="H2370" i="40"/>
  <c r="H2371" i="40"/>
  <c r="H2372" i="40"/>
  <c r="H2373" i="40"/>
  <c r="H2374" i="40"/>
  <c r="H2375" i="40"/>
  <c r="H2376" i="40"/>
  <c r="H2377" i="40"/>
  <c r="H2378" i="40"/>
  <c r="H2379" i="40"/>
  <c r="H2380" i="40"/>
  <c r="H2381" i="40"/>
  <c r="H2382" i="40"/>
  <c r="H2383" i="40"/>
  <c r="H2384" i="40"/>
  <c r="H2385" i="40"/>
  <c r="H2386" i="40"/>
  <c r="H2387" i="40"/>
  <c r="H2388" i="40"/>
  <c r="H2389" i="40"/>
  <c r="H2390" i="40"/>
  <c r="H2391" i="40"/>
  <c r="H2392" i="40"/>
  <c r="H2393" i="40"/>
  <c r="H2394" i="40"/>
  <c r="H2395" i="40"/>
  <c r="H2396" i="40"/>
  <c r="H2397" i="40"/>
  <c r="H2398" i="40"/>
  <c r="H2399" i="40"/>
  <c r="H2400" i="40"/>
  <c r="H2401" i="40"/>
  <c r="H2402" i="40"/>
  <c r="H2403" i="40"/>
  <c r="H2404" i="40"/>
  <c r="H2405" i="40"/>
  <c r="H2406" i="40"/>
  <c r="H2407" i="40"/>
  <c r="H2408" i="40"/>
  <c r="H2409" i="40"/>
  <c r="H2410" i="40"/>
  <c r="H2411" i="40"/>
  <c r="H2412" i="40"/>
  <c r="H2413" i="40"/>
  <c r="H2414" i="40"/>
  <c r="H2415" i="40"/>
  <c r="H2416" i="40"/>
  <c r="H2417" i="40"/>
  <c r="H2418" i="40"/>
  <c r="H2419" i="40"/>
  <c r="H2420" i="40"/>
  <c r="H2421" i="40"/>
  <c r="H2422" i="40"/>
  <c r="H2423" i="40"/>
  <c r="H2424" i="40"/>
  <c r="H2425" i="40"/>
  <c r="H2426" i="40"/>
  <c r="H2427" i="40"/>
  <c r="H2428" i="40"/>
  <c r="H2429" i="40"/>
  <c r="H2430" i="40"/>
  <c r="H2431" i="40"/>
  <c r="H2432" i="40"/>
  <c r="H2433" i="40"/>
  <c r="H2434" i="40"/>
  <c r="H2435" i="40"/>
  <c r="H2436" i="40"/>
  <c r="H2437" i="40"/>
  <c r="H2438" i="40"/>
  <c r="H2439" i="40"/>
  <c r="H2440" i="40"/>
  <c r="H2441" i="40"/>
  <c r="H2442" i="40"/>
  <c r="H2443" i="40"/>
  <c r="H2444" i="40"/>
  <c r="H2445" i="40"/>
  <c r="H2446" i="40"/>
  <c r="H2447" i="40"/>
  <c r="H2448" i="40"/>
  <c r="H2449" i="40"/>
  <c r="H2450" i="40"/>
  <c r="H2451" i="40"/>
  <c r="H2452" i="40"/>
  <c r="H2453" i="40"/>
  <c r="H2454" i="40"/>
  <c r="H2455" i="40"/>
  <c r="H2456" i="40"/>
  <c r="H2457" i="40"/>
  <c r="H2458" i="40"/>
  <c r="H2459" i="40"/>
  <c r="H2460" i="40"/>
  <c r="H2461" i="40"/>
  <c r="H2462" i="40"/>
  <c r="H2463" i="40"/>
  <c r="H2464" i="40"/>
  <c r="H2465" i="40"/>
  <c r="H2466" i="40"/>
  <c r="H2467" i="40"/>
  <c r="H2468" i="40"/>
  <c r="H2469" i="40"/>
  <c r="H2470" i="40"/>
  <c r="H2471" i="40"/>
  <c r="H2472" i="40"/>
  <c r="H2473" i="40"/>
  <c r="H2474" i="40"/>
  <c r="H2475" i="40"/>
  <c r="H2476" i="40"/>
  <c r="H2477" i="40"/>
  <c r="H2478" i="40"/>
  <c r="H2479" i="40"/>
  <c r="H2480" i="40"/>
  <c r="H2481" i="40"/>
  <c r="H2482" i="40"/>
  <c r="H2483" i="40"/>
  <c r="H2484" i="40"/>
  <c r="H2485" i="40"/>
  <c r="H2486" i="40"/>
  <c r="H2487" i="40"/>
  <c r="H2488" i="40"/>
  <c r="H2489" i="40"/>
  <c r="H2490" i="40"/>
  <c r="H2491" i="40"/>
  <c r="H2492" i="40"/>
  <c r="H2493" i="40"/>
  <c r="H2494" i="40"/>
  <c r="H2495" i="40"/>
  <c r="H2496" i="40"/>
  <c r="H2497" i="40"/>
  <c r="H2498" i="40"/>
  <c r="H2499" i="40"/>
  <c r="H2500" i="40"/>
  <c r="H2501" i="40"/>
  <c r="H2502" i="40"/>
  <c r="H2503" i="40"/>
  <c r="H2504" i="40"/>
  <c r="H2505" i="40"/>
  <c r="H2506" i="40"/>
  <c r="H2507" i="40"/>
  <c r="H2508" i="40"/>
  <c r="H2509" i="40"/>
  <c r="H2510" i="40"/>
  <c r="H2511" i="40"/>
  <c r="H2512" i="40"/>
  <c r="H2513" i="40"/>
  <c r="H2514" i="40"/>
  <c r="H2515" i="40"/>
  <c r="H2516" i="40"/>
  <c r="H2517" i="40"/>
  <c r="H2518" i="40"/>
  <c r="H2519" i="40"/>
  <c r="H2520" i="40"/>
  <c r="H2521" i="40"/>
  <c r="H2522" i="40"/>
  <c r="H2523" i="40"/>
  <c r="H2524" i="40"/>
  <c r="H2525" i="40"/>
  <c r="H2526" i="40"/>
  <c r="H2527" i="40"/>
  <c r="H2528" i="40"/>
  <c r="H2529" i="40"/>
  <c r="H2530" i="40"/>
  <c r="H2531" i="40"/>
  <c r="H2532" i="40"/>
  <c r="H2533" i="40"/>
  <c r="H2534" i="40"/>
  <c r="H2535" i="40"/>
  <c r="H2536" i="40"/>
  <c r="H2537" i="40"/>
  <c r="H2538" i="40"/>
  <c r="H2539" i="40"/>
  <c r="H2540" i="40"/>
  <c r="H2541" i="40"/>
  <c r="H2542" i="40"/>
  <c r="H2543" i="40"/>
  <c r="H2544" i="40"/>
  <c r="H2545" i="40"/>
  <c r="H2546" i="40"/>
  <c r="H2547" i="40"/>
  <c r="H2548" i="40"/>
  <c r="H2549" i="40"/>
  <c r="H2550" i="40"/>
  <c r="H2551" i="40"/>
  <c r="H2552" i="40"/>
  <c r="H2553" i="40"/>
  <c r="H2554" i="40"/>
  <c r="H2555" i="40"/>
  <c r="H2556" i="40"/>
  <c r="H2557" i="40"/>
  <c r="H2558" i="40"/>
  <c r="H2559" i="40"/>
  <c r="H2560" i="40"/>
  <c r="H2561" i="40"/>
  <c r="H2562" i="40"/>
  <c r="H2563" i="40"/>
  <c r="H2564" i="40"/>
  <c r="H2565" i="40"/>
  <c r="H2566" i="40"/>
  <c r="H2567" i="40"/>
  <c r="H2568" i="40"/>
  <c r="H2569" i="40"/>
  <c r="H2570" i="40"/>
  <c r="H2571" i="40"/>
  <c r="H2572" i="40"/>
  <c r="H2573" i="40"/>
  <c r="H2574" i="40"/>
  <c r="H2575" i="40"/>
  <c r="H2576" i="40"/>
  <c r="H2577" i="40"/>
  <c r="H2578" i="40"/>
  <c r="H2579" i="40"/>
  <c r="H2580" i="40"/>
  <c r="H2581" i="40"/>
  <c r="H2582" i="40"/>
  <c r="H2583" i="40"/>
  <c r="H2584" i="40"/>
  <c r="H2585" i="40"/>
  <c r="H2586" i="40"/>
  <c r="H2587" i="40"/>
  <c r="H2588" i="40"/>
  <c r="H2589" i="40"/>
  <c r="H2590" i="40"/>
  <c r="H2591" i="40"/>
  <c r="H2592" i="40"/>
  <c r="H2593" i="40"/>
  <c r="H2594" i="40"/>
  <c r="H2595" i="40"/>
  <c r="H2596" i="40"/>
  <c r="H2597" i="40"/>
  <c r="H2598" i="40"/>
  <c r="H2599" i="40"/>
  <c r="H2600" i="40"/>
  <c r="H2601" i="40"/>
  <c r="H2602" i="40"/>
  <c r="H2603" i="40"/>
  <c r="H2604" i="40"/>
  <c r="H2605" i="40"/>
  <c r="H2606" i="40"/>
  <c r="H2607" i="40"/>
  <c r="H2608" i="40"/>
  <c r="H2609" i="40"/>
  <c r="H2610" i="40"/>
  <c r="H2611" i="40"/>
  <c r="H2612" i="40"/>
  <c r="H2613" i="40"/>
  <c r="H2614" i="40"/>
  <c r="H2615" i="40"/>
  <c r="H2616" i="40"/>
  <c r="H2617" i="40"/>
  <c r="H2618" i="40"/>
  <c r="H2619" i="40"/>
  <c r="H2620" i="40"/>
  <c r="H2621" i="40"/>
  <c r="H2622" i="40"/>
  <c r="H2623" i="40"/>
  <c r="H2624" i="40"/>
  <c r="H2625" i="40"/>
  <c r="H2626" i="40"/>
  <c r="H2627" i="40"/>
  <c r="H2628" i="40"/>
  <c r="H2629" i="40"/>
  <c r="H2630" i="40"/>
  <c r="H2631" i="40"/>
  <c r="H2632" i="40"/>
  <c r="H2633" i="40"/>
  <c r="H2634" i="40"/>
  <c r="H2635" i="40"/>
  <c r="H2636" i="40"/>
  <c r="H2637" i="40"/>
  <c r="H2638" i="40"/>
  <c r="H2639" i="40"/>
  <c r="H2640" i="40"/>
  <c r="H2641" i="40"/>
  <c r="H2642" i="40"/>
  <c r="H2643" i="40"/>
  <c r="H2644" i="40"/>
  <c r="H2645" i="40"/>
  <c r="H2646" i="40"/>
  <c r="H2647" i="40"/>
  <c r="H2648" i="40"/>
  <c r="H2649" i="40"/>
  <c r="H2650" i="40"/>
  <c r="H2651" i="40"/>
  <c r="H2652" i="40"/>
  <c r="H2653" i="40"/>
  <c r="H2654" i="40"/>
  <c r="H2655" i="40"/>
  <c r="H2656" i="40"/>
  <c r="H2657" i="40"/>
  <c r="H2658" i="40"/>
  <c r="H2659" i="40"/>
  <c r="H2660" i="40"/>
  <c r="H2661" i="40"/>
  <c r="H2662" i="40"/>
  <c r="H2663" i="40"/>
  <c r="H2664" i="40"/>
  <c r="H2665" i="40"/>
  <c r="H2666" i="40"/>
  <c r="H2667" i="40"/>
  <c r="H2668" i="40"/>
  <c r="H2669" i="40"/>
  <c r="H2670" i="40"/>
  <c r="H2671" i="40"/>
  <c r="H2672" i="40"/>
  <c r="H2673" i="40"/>
  <c r="H2674" i="40"/>
  <c r="H2675" i="40"/>
  <c r="H2676" i="40"/>
  <c r="H2677" i="40"/>
  <c r="H2678" i="40"/>
  <c r="H2679" i="40"/>
  <c r="H2680" i="40"/>
  <c r="H2681" i="40"/>
  <c r="H2682" i="40"/>
  <c r="H2683" i="40"/>
  <c r="H2684" i="40"/>
  <c r="H2685" i="40"/>
  <c r="H2686" i="40"/>
  <c r="H2687" i="40"/>
  <c r="H2688" i="40"/>
  <c r="H2689" i="40"/>
  <c r="H2690" i="40"/>
  <c r="H2692" i="40"/>
  <c r="H2693" i="40"/>
  <c r="H2694" i="40"/>
  <c r="H2695" i="40"/>
  <c r="H2696" i="40"/>
  <c r="H2697" i="40"/>
  <c r="H2698" i="40"/>
  <c r="H2699" i="40"/>
  <c r="H2700" i="40"/>
  <c r="H2701" i="40"/>
  <c r="H2702" i="40"/>
  <c r="H2703" i="40"/>
  <c r="H2704" i="40"/>
  <c r="H2705" i="40"/>
  <c r="H2706" i="40"/>
  <c r="H2707" i="40"/>
  <c r="H2708" i="40"/>
  <c r="H2709" i="40"/>
  <c r="H2710" i="40"/>
  <c r="H2711" i="40"/>
  <c r="H2712" i="40"/>
  <c r="H2713" i="40"/>
  <c r="H2714" i="40"/>
  <c r="H2715" i="40"/>
  <c r="H2716" i="40"/>
  <c r="H2717" i="40"/>
  <c r="H2718" i="40"/>
  <c r="H2719" i="40"/>
  <c r="H2720" i="40"/>
  <c r="H2721" i="40"/>
  <c r="H2722" i="40"/>
  <c r="H2723" i="40"/>
  <c r="H2724" i="40"/>
  <c r="H2725" i="40"/>
  <c r="H2726" i="40"/>
  <c r="H2727" i="40"/>
  <c r="H2728" i="40"/>
  <c r="H2729" i="40"/>
  <c r="H2730" i="40"/>
  <c r="H2731" i="40"/>
  <c r="H2732" i="40"/>
  <c r="H2733" i="40"/>
  <c r="H2734" i="40"/>
  <c r="H2735" i="40"/>
  <c r="H2" i="40"/>
  <c r="I7" i="7" l="1"/>
  <c r="E13" i="37"/>
  <c r="E18" i="37" s="1"/>
  <c r="E20" i="37"/>
  <c r="I13" i="7" l="1"/>
  <c r="L46" i="3"/>
  <c r="M46" i="3" s="1"/>
  <c r="J20" i="1" l="1"/>
  <c r="E31" i="33" l="1"/>
  <c r="E19" i="33"/>
  <c r="E34" i="33"/>
  <c r="E35" i="33"/>
  <c r="E21" i="33"/>
  <c r="E24" i="33"/>
  <c r="R24" i="33" l="1"/>
  <c r="N24" i="33"/>
  <c r="J24" i="33"/>
  <c r="Q24" i="33"/>
  <c r="M24" i="33"/>
  <c r="I24" i="33"/>
  <c r="P24" i="33"/>
  <c r="L24" i="33"/>
  <c r="S24" i="33"/>
  <c r="O24" i="33"/>
  <c r="K24" i="33"/>
  <c r="P34" i="33"/>
  <c r="L34" i="33"/>
  <c r="S34" i="33"/>
  <c r="O34" i="33"/>
  <c r="K34" i="33"/>
  <c r="R34" i="33"/>
  <c r="N34" i="33"/>
  <c r="J34" i="33"/>
  <c r="Q34" i="33"/>
  <c r="M34" i="33"/>
  <c r="I34" i="33"/>
  <c r="K19" i="33"/>
  <c r="O19" i="33"/>
  <c r="S19" i="33"/>
  <c r="L19" i="33"/>
  <c r="P19" i="33"/>
  <c r="I19" i="33"/>
  <c r="M19" i="33"/>
  <c r="N19" i="33"/>
  <c r="Q19" i="33"/>
  <c r="J19" i="33"/>
  <c r="R19" i="33"/>
  <c r="Q35" i="33"/>
  <c r="M35" i="33"/>
  <c r="I35" i="33"/>
  <c r="P35" i="33"/>
  <c r="L35" i="33"/>
  <c r="S35" i="33"/>
  <c r="O35" i="33"/>
  <c r="K35" i="33"/>
  <c r="J35" i="33"/>
  <c r="R35" i="33"/>
  <c r="N35" i="33"/>
  <c r="R31" i="33"/>
  <c r="N31" i="33"/>
  <c r="J31" i="33"/>
  <c r="Q31" i="33"/>
  <c r="M31" i="33"/>
  <c r="I31" i="33"/>
  <c r="P31" i="33"/>
  <c r="L31" i="33"/>
  <c r="K31" i="33"/>
  <c r="S31" i="33"/>
  <c r="O31" i="33"/>
  <c r="D5" i="52"/>
  <c r="L21" i="33"/>
  <c r="P21" i="33"/>
  <c r="I21" i="33"/>
  <c r="M21" i="33"/>
  <c r="Q21" i="33"/>
  <c r="J21" i="33"/>
  <c r="R21" i="33"/>
  <c r="K21" i="33"/>
  <c r="S21" i="33"/>
  <c r="N21" i="33"/>
  <c r="O21" i="33"/>
  <c r="D8" i="52"/>
  <c r="D11" i="52"/>
  <c r="E20" i="33"/>
  <c r="E5" i="52" l="1"/>
  <c r="F5" i="52" s="1"/>
  <c r="G5" i="52" s="1"/>
  <c r="H5" i="52" s="1"/>
  <c r="I5" i="52" s="1"/>
  <c r="J5" i="52" s="1"/>
  <c r="K5" i="52" s="1"/>
  <c r="L5" i="52" s="1"/>
  <c r="M5" i="52" s="1"/>
  <c r="N5" i="52" s="1"/>
  <c r="E8" i="52"/>
  <c r="F8" i="52" s="1"/>
  <c r="G8" i="52" s="1"/>
  <c r="H8" i="52" s="1"/>
  <c r="I8" i="52" s="1"/>
  <c r="J8" i="52" s="1"/>
  <c r="K8" i="52" s="1"/>
  <c r="L8" i="52" s="1"/>
  <c r="M8" i="52" s="1"/>
  <c r="N8" i="52" s="1"/>
  <c r="K20" i="33"/>
  <c r="O20" i="33"/>
  <c r="S20" i="33"/>
  <c r="L20" i="33"/>
  <c r="P20" i="33"/>
  <c r="I20" i="33"/>
  <c r="M20" i="33"/>
  <c r="J20" i="33"/>
  <c r="N20" i="33"/>
  <c r="Q20" i="33"/>
  <c r="R20" i="33"/>
  <c r="E11" i="52"/>
  <c r="F11" i="52" s="1"/>
  <c r="G11" i="52" s="1"/>
  <c r="H11" i="52" s="1"/>
  <c r="I11" i="52" s="1"/>
  <c r="J11" i="52" s="1"/>
  <c r="K11" i="52" s="1"/>
  <c r="L11" i="52" s="1"/>
  <c r="M11" i="52" s="1"/>
  <c r="N11" i="52" s="1"/>
  <c r="E22" i="33"/>
  <c r="H13" i="7"/>
  <c r="I22" i="33" l="1"/>
  <c r="M22" i="33"/>
  <c r="Q22" i="33"/>
  <c r="J22" i="33"/>
  <c r="N22" i="33"/>
  <c r="R22" i="33"/>
  <c r="O22" i="33"/>
  <c r="P22" i="33"/>
  <c r="K22" i="33"/>
  <c r="S22" i="33"/>
  <c r="L22" i="33"/>
  <c r="F13" i="7"/>
  <c r="G13" i="7"/>
  <c r="D13" i="7"/>
  <c r="E33" i="33"/>
  <c r="E36" i="33"/>
  <c r="S33" i="33" l="1"/>
  <c r="O33" i="33"/>
  <c r="K33" i="33"/>
  <c r="R33" i="33"/>
  <c r="N33" i="33"/>
  <c r="J33" i="33"/>
  <c r="Q33" i="33"/>
  <c r="M33" i="33"/>
  <c r="I33" i="33"/>
  <c r="P33" i="33"/>
  <c r="L33" i="33"/>
  <c r="R36" i="33"/>
  <c r="N36" i="33"/>
  <c r="J36" i="33"/>
  <c r="Q36" i="33"/>
  <c r="M36" i="33"/>
  <c r="I36" i="33"/>
  <c r="P36" i="33"/>
  <c r="L36" i="33"/>
  <c r="O36" i="33"/>
  <c r="K36" i="33"/>
  <c r="S36" i="33"/>
  <c r="I8" i="7"/>
  <c r="I6" i="7"/>
  <c r="D14" i="7"/>
  <c r="I12" i="7" l="1"/>
  <c r="I14" i="7"/>
  <c r="H12" i="7"/>
  <c r="H14" i="7"/>
  <c r="E4" i="5" l="1"/>
  <c r="K16" i="5" l="1"/>
  <c r="K17" i="5"/>
  <c r="E6" i="7"/>
  <c r="L17" i="5" l="1"/>
  <c r="M17" i="5" s="1"/>
  <c r="L16" i="5"/>
  <c r="M16" i="5" s="1"/>
  <c r="C4" i="52"/>
  <c r="E53" i="33" l="1"/>
  <c r="O53" i="33" s="1"/>
  <c r="E54" i="33"/>
  <c r="S54" i="33" s="1"/>
  <c r="C10" i="52"/>
  <c r="C7" i="52"/>
  <c r="M54" i="33"/>
  <c r="H54" i="33"/>
  <c r="Q54" i="33"/>
  <c r="R54" i="33"/>
  <c r="K53" i="33"/>
  <c r="I53" i="33"/>
  <c r="Q53" i="33"/>
  <c r="J53" i="33"/>
  <c r="H53" i="33"/>
  <c r="L53" i="33"/>
  <c r="P53" i="33"/>
  <c r="M53" i="33"/>
  <c r="N53" i="33"/>
  <c r="N17" i="5"/>
  <c r="C23" i="5" s="1"/>
  <c r="D23" i="5"/>
  <c r="E29" i="33"/>
  <c r="E27" i="33"/>
  <c r="N16" i="5"/>
  <c r="C22" i="5" s="1"/>
  <c r="J6" i="7" s="1"/>
  <c r="D22" i="5"/>
  <c r="P54" i="33" l="1"/>
  <c r="G53" i="33"/>
  <c r="R53" i="33"/>
  <c r="S53" i="33"/>
  <c r="I54" i="33"/>
  <c r="O54" i="33"/>
  <c r="N54" i="33"/>
  <c r="L54" i="33"/>
  <c r="G54" i="33"/>
  <c r="J54" i="33"/>
  <c r="K54" i="33"/>
  <c r="P27" i="33"/>
  <c r="L27" i="33"/>
  <c r="S27" i="33"/>
  <c r="O27" i="33"/>
  <c r="K27" i="33"/>
  <c r="R27" i="33"/>
  <c r="N27" i="33"/>
  <c r="J27" i="33"/>
  <c r="Q27" i="33"/>
  <c r="M27" i="33"/>
  <c r="I27" i="33"/>
  <c r="D7" i="52"/>
  <c r="Q29" i="33"/>
  <c r="M29" i="33"/>
  <c r="I29" i="33"/>
  <c r="P29" i="33"/>
  <c r="L29" i="33"/>
  <c r="S29" i="33"/>
  <c r="O29" i="33"/>
  <c r="K29" i="33"/>
  <c r="R29" i="33"/>
  <c r="N29" i="33"/>
  <c r="J29" i="33"/>
  <c r="D10" i="52"/>
  <c r="J8" i="7"/>
  <c r="J14" i="7" s="1"/>
  <c r="J12" i="7"/>
  <c r="E39" i="33"/>
  <c r="P39" i="33" l="1"/>
  <c r="L39" i="33"/>
  <c r="S39" i="33"/>
  <c r="O39" i="33"/>
  <c r="K39" i="33"/>
  <c r="R39" i="33"/>
  <c r="N39" i="33"/>
  <c r="J39" i="33"/>
  <c r="I39" i="33"/>
  <c r="Q39" i="33"/>
  <c r="M39" i="33"/>
  <c r="D4" i="52"/>
  <c r="E40" i="33"/>
  <c r="E38" i="33"/>
  <c r="E13" i="7"/>
  <c r="E14" i="7"/>
  <c r="E26" i="33"/>
  <c r="E4" i="52" l="1"/>
  <c r="F4" i="52" s="1"/>
  <c r="G4" i="52" s="1"/>
  <c r="H4" i="52" s="1"/>
  <c r="I4" i="52" s="1"/>
  <c r="J4" i="52" s="1"/>
  <c r="K4" i="52" s="1"/>
  <c r="L4" i="52" s="1"/>
  <c r="M4" i="52" s="1"/>
  <c r="N4" i="52" s="1"/>
  <c r="S26" i="33"/>
  <c r="O26" i="33"/>
  <c r="K26" i="33"/>
  <c r="R26" i="33"/>
  <c r="N26" i="33"/>
  <c r="J26" i="33"/>
  <c r="Q26" i="33"/>
  <c r="M26" i="33"/>
  <c r="I26" i="33"/>
  <c r="L26" i="33"/>
  <c r="P26" i="33"/>
  <c r="S38" i="33"/>
  <c r="O38" i="33"/>
  <c r="K38" i="33"/>
  <c r="R38" i="33"/>
  <c r="N38" i="33"/>
  <c r="J38" i="33"/>
  <c r="Q38" i="33"/>
  <c r="M38" i="33"/>
  <c r="I38" i="33"/>
  <c r="P38" i="33"/>
  <c r="L38" i="33"/>
  <c r="Q40" i="33"/>
  <c r="M40" i="33"/>
  <c r="I40" i="33"/>
  <c r="P40" i="33"/>
  <c r="L40" i="33"/>
  <c r="S40" i="33"/>
  <c r="O40" i="33"/>
  <c r="K40" i="33"/>
  <c r="N40" i="33"/>
  <c r="J40" i="33"/>
  <c r="R40" i="33"/>
  <c r="E7" i="52"/>
  <c r="F7" i="52" s="1"/>
  <c r="G7" i="52" s="1"/>
  <c r="H7" i="52" s="1"/>
  <c r="I7" i="52" s="1"/>
  <c r="J7" i="52" s="1"/>
  <c r="K7" i="52" s="1"/>
  <c r="L7" i="52" s="1"/>
  <c r="M7" i="52" s="1"/>
  <c r="N7" i="52" s="1"/>
  <c r="E10" i="52"/>
  <c r="F10" i="52" s="1"/>
  <c r="G10" i="52" s="1"/>
  <c r="H10" i="52" s="1"/>
  <c r="I10" i="52" s="1"/>
  <c r="J10" i="52" s="1"/>
  <c r="K10" i="52" s="1"/>
  <c r="L10" i="52" s="1"/>
  <c r="M10" i="52" s="1"/>
  <c r="N10" i="52" s="1"/>
  <c r="E12" i="7" l="1"/>
  <c r="D22" i="3" l="1"/>
  <c r="D23" i="3"/>
  <c r="D25" i="3"/>
  <c r="D24" i="3"/>
  <c r="E50" i="33" l="1"/>
  <c r="E51" i="33"/>
  <c r="E49" i="33"/>
  <c r="E47" i="33"/>
  <c r="E48" i="33"/>
  <c r="E47" i="3"/>
  <c r="G47" i="3"/>
  <c r="F47" i="3"/>
  <c r="I47" i="3"/>
  <c r="D47" i="3"/>
  <c r="J47" i="3"/>
  <c r="S50" i="33" l="1"/>
  <c r="K50" i="33"/>
  <c r="R50" i="33"/>
  <c r="J50" i="33"/>
  <c r="Q50" i="33"/>
  <c r="I50" i="33"/>
  <c r="M50" i="33"/>
  <c r="P50" i="33"/>
  <c r="L50" i="33"/>
  <c r="O50" i="33"/>
  <c r="N50" i="33"/>
  <c r="Q48" i="33"/>
  <c r="I48" i="33"/>
  <c r="P48" i="33"/>
  <c r="J48" i="33"/>
  <c r="O48" i="33"/>
  <c r="K48" i="33"/>
  <c r="N48" i="33"/>
  <c r="S48" i="33"/>
  <c r="M48" i="33"/>
  <c r="L48" i="33"/>
  <c r="R48" i="33"/>
  <c r="L47" i="33"/>
  <c r="S47" i="33"/>
  <c r="K47" i="33"/>
  <c r="R47" i="33"/>
  <c r="J47" i="33"/>
  <c r="Q47" i="33"/>
  <c r="I47" i="33"/>
  <c r="P47" i="33"/>
  <c r="M47" i="33"/>
  <c r="O47" i="33"/>
  <c r="N47" i="33"/>
  <c r="N49" i="33"/>
  <c r="M49" i="33"/>
  <c r="L49" i="33"/>
  <c r="O49" i="33"/>
  <c r="S49" i="33"/>
  <c r="K49" i="33"/>
  <c r="R49" i="33"/>
  <c r="J49" i="33"/>
  <c r="Q49" i="33"/>
  <c r="I49" i="33"/>
  <c r="P49" i="33"/>
  <c r="P51" i="33"/>
  <c r="O51" i="33"/>
  <c r="N51" i="33"/>
  <c r="R51" i="33"/>
  <c r="Q51" i="33"/>
  <c r="M51" i="33"/>
  <c r="L51" i="33"/>
  <c r="S51" i="33"/>
  <c r="K51" i="33"/>
  <c r="J51" i="33"/>
  <c r="I51" i="33"/>
  <c r="C24" i="3"/>
  <c r="C23" i="3"/>
  <c r="L47" i="3"/>
  <c r="M47" i="3" s="1"/>
  <c r="C25" i="3"/>
  <c r="C22" i="3"/>
  <c r="E45" i="33" l="1"/>
  <c r="E44" i="33"/>
  <c r="E42" i="33"/>
  <c r="E46" i="33"/>
  <c r="E43" i="33"/>
  <c r="P43" i="33" l="1"/>
  <c r="O43" i="33"/>
  <c r="N43" i="33"/>
  <c r="R43" i="33"/>
  <c r="M43" i="33"/>
  <c r="L43" i="33"/>
  <c r="I43" i="33"/>
  <c r="S43" i="33"/>
  <c r="K43" i="33"/>
  <c r="J43" i="33"/>
  <c r="Q43" i="33"/>
  <c r="O46" i="33"/>
  <c r="N46" i="33"/>
  <c r="M46" i="33"/>
  <c r="Q46" i="33"/>
  <c r="P46" i="33"/>
  <c r="L46" i="33"/>
  <c r="S46" i="33"/>
  <c r="K46" i="33"/>
  <c r="R46" i="33"/>
  <c r="J46" i="33"/>
  <c r="I46" i="33"/>
  <c r="S42" i="33"/>
  <c r="K42" i="33"/>
  <c r="R42" i="33"/>
  <c r="J42" i="33"/>
  <c r="Q42" i="33"/>
  <c r="I42" i="33"/>
  <c r="L42" i="33"/>
  <c r="P42" i="33"/>
  <c r="M42" i="33"/>
  <c r="O42" i="33"/>
  <c r="N42" i="33"/>
  <c r="M44" i="33"/>
  <c r="L44" i="33"/>
  <c r="N44" i="33"/>
  <c r="S44" i="33"/>
  <c r="K44" i="33"/>
  <c r="R44" i="33"/>
  <c r="J44" i="33"/>
  <c r="O44" i="33"/>
  <c r="Q44" i="33"/>
  <c r="I44" i="33"/>
  <c r="P44" i="33"/>
  <c r="R45" i="33"/>
  <c r="J45" i="33"/>
  <c r="Q45" i="33"/>
  <c r="I45" i="33"/>
  <c r="P45" i="33"/>
  <c r="K45" i="33"/>
  <c r="O45" i="33"/>
  <c r="N45" i="33"/>
  <c r="L45" i="33"/>
  <c r="M45" i="33"/>
  <c r="S45" i="33"/>
</calcChain>
</file>

<file path=xl/comments1.xml><?xml version="1.0" encoding="utf-8"?>
<comments xmlns="http://schemas.openxmlformats.org/spreadsheetml/2006/main">
  <authors>
    <author>Author</author>
  </authors>
  <commentList>
    <comment ref="B9" authorId="0" shapeId="0">
      <text>
        <r>
          <rPr>
            <sz val="9"/>
            <color indexed="81"/>
            <rFont val="Tahoma"/>
            <family val="2"/>
          </rPr>
          <t xml:space="preserve">
Sum of power generation and manufacturing</t>
        </r>
      </text>
    </comment>
    <comment ref="B12" authorId="0" shapeId="0">
      <text>
        <r>
          <rPr>
            <sz val="9"/>
            <color indexed="81"/>
            <rFont val="Tahoma"/>
            <family val="2"/>
          </rPr>
          <t xml:space="preserve">
Sum of resellers, miscellaneous, mining and non-domestic/commercial/industry</t>
        </r>
      </text>
    </comment>
    <comment ref="B19" authorId="0" shapeId="0">
      <text>
        <r>
          <rPr>
            <sz val="9"/>
            <color indexed="81"/>
            <rFont val="Tahoma"/>
            <family val="2"/>
          </rPr>
          <t xml:space="preserve">
Sum of power generation, mining/quarrying and manufacturing</t>
        </r>
      </text>
    </comment>
    <comment ref="B30" authorId="0" shapeId="0">
      <text>
        <r>
          <rPr>
            <sz val="9"/>
            <color indexed="81"/>
            <rFont val="Tahoma"/>
            <family val="2"/>
          </rPr>
          <t xml:space="preserve">
Sum of power generation, mining/quarrying and manufacturing and industry share from retail</t>
        </r>
      </text>
    </comment>
    <comment ref="B31" authorId="0" shapeId="0">
      <text>
        <r>
          <rPr>
            <sz val="9"/>
            <color indexed="81"/>
            <rFont val="Tahoma"/>
            <family val="2"/>
          </rPr>
          <t xml:space="preserve">
Sum of transport + transport share of retail</t>
        </r>
      </text>
    </comment>
    <comment ref="B32" authorId="0" shapeId="0">
      <text>
        <r>
          <rPr>
            <sz val="9"/>
            <color indexed="81"/>
            <rFont val="Tahoma"/>
            <family val="2"/>
          </rPr>
          <t xml:space="preserve">
sum of agriculture plus agriculture share of retail</t>
        </r>
      </text>
    </comment>
    <comment ref="B33" authorId="0" shapeId="0">
      <text>
        <r>
          <rPr>
            <sz val="9"/>
            <color indexed="81"/>
            <rFont val="Tahoma"/>
            <family val="2"/>
          </rPr>
          <t xml:space="preserve">
Sum of miscellaneous and others share of retail</t>
        </r>
      </text>
    </comment>
    <comment ref="B48" authorId="0" shapeId="0">
      <text>
        <r>
          <rPr>
            <sz val="9"/>
            <color indexed="81"/>
            <rFont val="Tahoma"/>
            <family val="2"/>
          </rPr>
          <t xml:space="preserve">
All Naphtha is consumed in industry, but most of it is for non-energy purposes.</t>
        </r>
      </text>
    </comment>
    <comment ref="B56" authorId="0" shapeId="0">
      <text>
        <r>
          <rPr>
            <sz val="9"/>
            <color indexed="81"/>
            <rFont val="Tahoma"/>
            <family val="2"/>
          </rPr>
          <t xml:space="preserve">
Taking from Commercial/Industry</t>
        </r>
      </text>
    </comment>
    <comment ref="B64" authorId="0" shapeId="0">
      <text>
        <r>
          <rPr>
            <sz val="9"/>
            <color indexed="81"/>
            <rFont val="Tahoma"/>
            <family val="2"/>
          </rPr>
          <t xml:space="preserve">
Sum of power generation, mining/quarrying and manufacturing </t>
        </r>
      </text>
    </comment>
    <comment ref="B67" authorId="0" shapeId="0">
      <text>
        <r>
          <rPr>
            <b/>
            <sz val="9"/>
            <color indexed="81"/>
            <rFont val="Tahoma"/>
            <family val="2"/>
          </rPr>
          <t>Author:</t>
        </r>
        <r>
          <rPr>
            <sz val="9"/>
            <color indexed="81"/>
            <rFont val="Tahoma"/>
            <family val="2"/>
          </rPr>
          <t xml:space="preserve">
Sum of miscellaneous and resellers</t>
        </r>
      </text>
    </comment>
    <comment ref="B72" authorId="0" shapeId="0">
      <text>
        <r>
          <rPr>
            <sz val="9"/>
            <color indexed="81"/>
            <rFont val="Tahoma"/>
            <family val="2"/>
          </rPr>
          <t xml:space="preserve">
Sum of power generation, mining/quarrying and manufacturing </t>
        </r>
      </text>
    </comment>
    <comment ref="B75" authorId="0" shapeId="0">
      <text>
        <r>
          <rPr>
            <sz val="9"/>
            <color indexed="81"/>
            <rFont val="Tahoma"/>
            <family val="2"/>
          </rPr>
          <t xml:space="preserve">
Sum of miscellaneous and resellers</t>
        </r>
      </text>
    </comment>
    <comment ref="B80" authorId="0" shapeId="0">
      <text>
        <r>
          <rPr>
            <sz val="9"/>
            <color indexed="81"/>
            <rFont val="Tahoma"/>
            <family val="2"/>
          </rPr>
          <t xml:space="preserve">
Sum of power generation, mining/quarrying and manufacturing </t>
        </r>
      </text>
    </comment>
    <comment ref="B83" authorId="0" shapeId="0">
      <text>
        <r>
          <rPr>
            <sz val="9"/>
            <color indexed="81"/>
            <rFont val="Tahoma"/>
            <family val="2"/>
          </rPr>
          <t xml:space="preserve">
Sum of miscellaneous and resellers</t>
        </r>
      </text>
    </comment>
    <comment ref="B95" authorId="0" shapeId="0">
      <text>
        <r>
          <rPr>
            <sz val="9"/>
            <color indexed="81"/>
            <rFont val="Tahoma"/>
            <family val="2"/>
          </rPr>
          <t xml:space="preserve">
Sum of Naphtha, SKO, LDO, FO, LSHS by sector. </t>
        </r>
      </text>
    </comment>
    <comment ref="B106" authorId="0" shapeId="0">
      <text>
        <r>
          <rPr>
            <sz val="9"/>
            <color indexed="81"/>
            <rFont val="Tahoma"/>
            <family val="2"/>
          </rPr>
          <t xml:space="preserve">
CGD - NG equivalent of CNG share</t>
        </r>
      </text>
    </comment>
    <comment ref="J106" authorId="0" shapeId="0">
      <text>
        <r>
          <rPr>
            <sz val="9"/>
            <color indexed="81"/>
            <rFont val="Tahoma"/>
            <family val="2"/>
          </rPr>
          <t xml:space="preserve">
Taken directly from India Energy dashboard</t>
        </r>
      </text>
    </comment>
    <comment ref="B107" authorId="0" shapeId="0">
      <text>
        <r>
          <rPr>
            <sz val="9"/>
            <color indexed="81"/>
            <rFont val="Tahoma"/>
            <family val="2"/>
          </rPr>
          <t xml:space="preserve">
Sum of Industrial, Manufacture, Tea Plantation, Pipeline internal consumption and Refinery. NOT including power generation as gas demand and cost for power generation included in power costs.</t>
        </r>
      </text>
    </comment>
    <comment ref="J107" authorId="0" shapeId="0">
      <text>
        <r>
          <rPr>
            <sz val="9"/>
            <color indexed="81"/>
            <rFont val="Tahoma"/>
            <family val="2"/>
          </rPr>
          <t xml:space="preserve">
Sum of Industrial, Manufacture, Tea Plantation, Pipeline internal consumption and Refinery. NOT including power generation as gas demand and cost for power generation included in power costs.</t>
        </r>
      </text>
    </comment>
    <comment ref="B108" authorId="0" shapeId="0">
      <text>
        <r>
          <rPr>
            <sz val="9"/>
            <color indexed="81"/>
            <rFont val="Tahoma"/>
            <family val="2"/>
          </rPr>
          <t xml:space="preserve">
Road transport + CNG (TMT) converted to MMSCM. In most years Road transport value is 0.</t>
        </r>
      </text>
    </comment>
    <comment ref="J108" authorId="0" shapeId="0">
      <text>
        <r>
          <rPr>
            <sz val="9"/>
            <color indexed="81"/>
            <rFont val="Tahoma"/>
            <family val="2"/>
          </rPr>
          <t xml:space="preserve">
Taken directly from India Energy dashboard
</t>
        </r>
      </text>
    </comment>
    <comment ref="S109" authorId="0" shapeId="0">
      <text>
        <r>
          <rPr>
            <sz val="9"/>
            <color indexed="81"/>
            <rFont val="Tahoma"/>
            <family val="2"/>
          </rPr>
          <t xml:space="preserve">
https://en.wikipedia.org/wiki/Energy_density</t>
        </r>
      </text>
    </comment>
    <comment ref="V109" authorId="0" shapeId="0">
      <text>
        <r>
          <rPr>
            <sz val="9"/>
            <color indexed="81"/>
            <rFont val="Tahoma"/>
            <family val="2"/>
          </rPr>
          <t xml:space="preserve">
https://en.wikipedia.org/wiki/Energy_density</t>
        </r>
      </text>
    </comment>
    <comment ref="B110" authorId="0" shapeId="0">
      <text>
        <r>
          <rPr>
            <sz val="9"/>
            <color indexed="81"/>
            <rFont val="Tahoma"/>
            <family val="2"/>
          </rPr>
          <t xml:space="preserve">
Miscellaneous taken here. Petro Statistics 2018-19 for some reason includes Tea Plantation in Miscellaneous for FY16 and FY17. So using these values from FY18 Petro Stats.</t>
        </r>
      </text>
    </comment>
    <comment ref="J110" authorId="0" shapeId="0">
      <text>
        <r>
          <rPr>
            <sz val="9"/>
            <color indexed="81"/>
            <rFont val="Tahoma"/>
            <family val="2"/>
          </rPr>
          <t xml:space="preserve">
Miscellaneous taken here.</t>
        </r>
      </text>
    </comment>
  </commentList>
</comments>
</file>

<file path=xl/connections.xml><?xml version="1.0" encoding="utf-8"?>
<connections xmlns="http://schemas.openxmlformats.org/spreadsheetml/2006/main">
  <connection id="1" keepAlive="1" name="Query - AgriExtraneousDemand_ORS" description="Connection to the 'AgriExtraneousDemand_ORS' query in the workbook." type="5" refreshedVersion="6" background="1" saveData="1">
    <dbPr connection="Provider=Microsoft.Mashup.OleDb.1;Data Source=$Workbook$;Location=AgriExtraneousDemand_ORS;Extended Properties=&quot;&quot;" command="SELECT * FROM [AgriExtraneousDemand_ORS]"/>
  </connection>
  <connection id="2" keepAlive="1" name="Query - AgriExtraneousDemand_PRS" description="Connection to the 'AgriExtraneousDemand_PRS' query in the workbook." type="5" refreshedVersion="6" background="1" saveData="1">
    <dbPr connection="Provider=Microsoft.Mashup.OleDb.1;Data Source=$Workbook$;Location=AgriExtraneousDemand_PRS;Extended Properties=&quot;&quot;" command="SELECT * FROM [AgriExtraneousDemand_PRS]"/>
  </connection>
  <connection id="3" keepAlive="1" name="Query - AgriExtraneousDemand_Ref" description="Connection to the 'AgriExtraneousDemand_Ref' query in the workbook." type="5" refreshedVersion="6" background="1" saveData="1">
    <dbPr connection="Provider=Microsoft.Mashup.OleDb.1;Data Source=$Workbook$;Location=AgriExtraneousDemand_Ref;Extended Properties=&quot;&quot;" command="SELECT * FROM [AgriExtraneousDemand_Ref]"/>
  </connection>
  <connection id="4" keepAlive="1" name="Query - BaseYearDemand" description="Connection to the 'BaseYearDemand' query in the workbook." type="5" refreshedVersion="6" background="1" saveData="1">
    <dbPr connection="Provider=Microsoft.Mashup.OleDb.1;Data Source=$Workbook$;Location=BaseYearDemand;Extended Properties=&quot;&quot;" command="SELECT * FROM [BaseYearDemand]"/>
  </connection>
  <connection id="5" keepAlive="1" name="Query - CoalRegionalDemandFY20" description="Connection to the 'CoalRegionalDemandFY20' query in the workbook." type="5" refreshedVersion="0" background="1">
    <dbPr connection="Provider=Microsoft.Mashup.OleDb.1;Data Source=$Workbook$;Location=CoalRegionalDemandFY20;Extended Properties=&quot;&quot;" command="SELECT * FROM [CoalRegionalDemandFY20]"/>
  </connection>
  <connection id="6" keepAlive="1" name="Query - D_IND_BaseYearDemand" description="Connection to the 'D_IND_BaseYearDemand' query in the workbook." type="5" refreshedVersion="6" background="1">
    <dbPr connection="Provider=Microsoft.Mashup.OleDb.1;Data Source=$Workbook$;Location=D_IND_BaseYearDemand;Extended Properties=&quot;&quot;" command="SELECT * FROM [D_IND_BaseYearDemand]"/>
  </connection>
  <connection id="7" keepAlive="1" name="Query - D_IND_Elasticity" description="Connection to the 'D_IND_Elasticity' query in the workbook." type="5" refreshedVersion="6" background="1" saveData="1">
    <dbPr connection="Provider=Microsoft.Mashup.OleDb.1;Data Source=$Workbook$;Location=D_IND_Elasticity;Extended Properties=&quot;&quot;" command="SELECT * FROM [D_IND_Elasticity]"/>
  </connection>
  <connection id="8" keepAlive="1" name="Query - D_OTHER_BaseYearDemand" description="Connection to the 'D_OTHER_BaseYearDemand' query in the workbook." type="5" refreshedVersion="6" background="1" saveData="1">
    <dbPr connection="Provider=Microsoft.Mashup.OleDb.1;Data Source=$Workbook$;Location=D_OTHER_BaseYearDemand;Extended Properties=&quot;&quot;" command="SELECT * FROM [D_OTHER_BaseYearDemand]"/>
  </connection>
  <connection id="9" keepAlive="1" name="Query - D_OTHER_Elasticity" description="Connection to the 'D_OTHER_Elasticity' query in the workbook." type="5" refreshedVersion="6" background="1" saveData="1">
    <dbPr connection="Provider=Microsoft.Mashup.OleDb.1;Data Source=$Workbook$;Location=D_OTHER_Elasticity;Extended Properties=&quot;&quot;" command="SELECT * FROM [D_OTHER_Elasticity]"/>
  </connection>
  <connection id="10" keepAlive="1" name="Query - D_TRANS_BaseYearDemand" description="Connection to the 'D_TRANS_BaseYearDemand' query in the workbook." type="5" refreshedVersion="6" background="1">
    <dbPr connection="Provider=Microsoft.Mashup.OleDb.1;Data Source=$Workbook$;Location=D_TRANS_BaseYearDemand;Extended Properties=&quot;&quot;" command="SELECT * FROM [D_TRANS_BaseYearDemand]"/>
  </connection>
  <connection id="11" keepAlive="1" name="Query - D_TRANS_Elasticity" description="Connection to the 'D_TRANS_Elasticity' query in the workbook." type="5" refreshedVersion="6" background="1" saveData="1">
    <dbPr connection="Provider=Microsoft.Mashup.OleDb.1;Data Source=$Workbook$;Location=D_TRANS_Elasticity;Extended Properties=&quot;&quot;" command="SELECT * FROM [D_TRANS_Elasticity]"/>
  </connection>
  <connection id="12" keepAlive="1" name="Query - DS_ES_Map" description="Connection to the 'DS_ES_Map' query in the workbook." type="5" refreshedVersion="0" background="1">
    <dbPr connection="Provider=Microsoft.Mashup.OleDb.1;Data Source=$Workbook$;Location=DS_ES_Map;Extended Properties=&quot;&quot;" command="SELECT * FROM [DS_ES_Map]"/>
  </connection>
  <connection id="13" keepAlive="1" name="Query - NonCoalDemandFY20" description="Connection to the 'NonCoalDemandFY20' query in the workbook." type="5" refreshedVersion="0" background="1">
    <dbPr connection="Provider=Microsoft.Mashup.OleDb.1;Data Source=$Workbook$;Location=NonCoalDemandFY20;Extended Properties=&quot;&quot;" command="SELECT * FROM [NonCoalDemandFY20]"/>
  </connection>
  <connection id="14" keepAlive="1" name="Query - NonResFuelDemandElasticity" description="Connection to the 'NonResFuelDemandElasticity' query in the workbook." type="5" refreshedVersion="6" background="1" saveData="1">
    <dbPr connection="Provider=Microsoft.Mashup.OleDb.1;Data Source=$Workbook$;Location=NonResFuelDemandElasticity;Extended Properties=&quot;&quot;" command="SELECT * FROM [NonResFuelDemandElasticity]"/>
  </connection>
</connections>
</file>

<file path=xl/sharedStrings.xml><?xml version="1.0" encoding="utf-8"?>
<sst xmlns="http://schemas.openxmlformats.org/spreadsheetml/2006/main" count="13376" uniqueCount="614">
  <si>
    <t>IND</t>
  </si>
  <si>
    <t>TRANS</t>
  </si>
  <si>
    <t>AGRI</t>
  </si>
  <si>
    <t>OTHERS</t>
  </si>
  <si>
    <t>Sector</t>
  </si>
  <si>
    <t>Fuel</t>
  </si>
  <si>
    <t>COAL</t>
  </si>
  <si>
    <t>NATGAS</t>
  </si>
  <si>
    <t>MS</t>
  </si>
  <si>
    <t>ATF</t>
  </si>
  <si>
    <t>LPG</t>
  </si>
  <si>
    <t>OTH_PP</t>
  </si>
  <si>
    <t>BIOGAS</t>
  </si>
  <si>
    <t>BIOMASS</t>
  </si>
  <si>
    <t>Assumptions</t>
  </si>
  <si>
    <t>CRUDE as a fuel not used in any sector directly</t>
  </si>
  <si>
    <t>CRUDE</t>
  </si>
  <si>
    <t>Transport</t>
  </si>
  <si>
    <t>Agriculture</t>
  </si>
  <si>
    <t>Resellers/Retail</t>
  </si>
  <si>
    <t>Miscellaneous</t>
  </si>
  <si>
    <t>Total</t>
  </si>
  <si>
    <t>Domestic</t>
  </si>
  <si>
    <t>2012-13</t>
  </si>
  <si>
    <t>2013-14</t>
  </si>
  <si>
    <t>2014-15</t>
  </si>
  <si>
    <t>2015-16</t>
  </si>
  <si>
    <t>2016-17</t>
  </si>
  <si>
    <t>2017-18</t>
  </si>
  <si>
    <t>Industry</t>
  </si>
  <si>
    <t>Others</t>
  </si>
  <si>
    <t>MT</t>
  </si>
  <si>
    <t>CAGR</t>
  </si>
  <si>
    <t>Shares</t>
  </si>
  <si>
    <t>Reallocated HSD consumption by sector</t>
  </si>
  <si>
    <t>HSD retail sale shares by sector (all India) - Neilsen study 2013</t>
  </si>
  <si>
    <t xml:space="preserve">MS and ATF consumption - all used in transport (V.2) </t>
  </si>
  <si>
    <t>FO</t>
  </si>
  <si>
    <t>LDO</t>
  </si>
  <si>
    <t>Naphtha</t>
  </si>
  <si>
    <t>SKO</t>
  </si>
  <si>
    <t>MMSCM</t>
  </si>
  <si>
    <t>Energy density (MJ / l)</t>
  </si>
  <si>
    <t>CNG</t>
  </si>
  <si>
    <t>NG</t>
  </si>
  <si>
    <t>CNG (TMT)</t>
  </si>
  <si>
    <t>NG eq MMSCM</t>
  </si>
  <si>
    <t>Energy density (MJ / kg)</t>
  </si>
  <si>
    <t>CNG/NG</t>
  </si>
  <si>
    <t>L / cu m</t>
  </si>
  <si>
    <t xml:space="preserve">All coal consumption happens in the industrial sector - power, steel, cement, sponge iron, textile, fertilizer and chemicals, paper, brick etc. </t>
  </si>
  <si>
    <t>Natural gas</t>
  </si>
  <si>
    <t>Other</t>
  </si>
  <si>
    <t xml:space="preserve">Biomass </t>
  </si>
  <si>
    <t>MJ / kg</t>
  </si>
  <si>
    <t>toe/ton</t>
  </si>
  <si>
    <t>000 tons</t>
  </si>
  <si>
    <t>Biogas is used only for cooking  and hence zero use in non-residential sectors (ignoring the small amount of commercial cooking that may happen)</t>
  </si>
  <si>
    <t>So, there are eight fuels to account for - 5 petroleum products (MS, HSD, ATF, LPG, OTH_PP), coal, natural gas and biomass</t>
  </si>
  <si>
    <t>MS and ATF will be used only in transport</t>
  </si>
  <si>
    <t>Biomass will also be used only in industry other than power and residential</t>
  </si>
  <si>
    <t>Zero for other non-residential sectors</t>
  </si>
  <si>
    <t>FY</t>
  </si>
  <si>
    <t>D_IND</t>
  </si>
  <si>
    <t>D_TRANS</t>
  </si>
  <si>
    <t>D_AGRI</t>
  </si>
  <si>
    <t>D_OTHER</t>
  </si>
  <si>
    <t>HSD</t>
  </si>
  <si>
    <t>DemandSec</t>
  </si>
  <si>
    <t>2020</t>
  </si>
  <si>
    <t>2021</t>
  </si>
  <si>
    <t>2022</t>
  </si>
  <si>
    <t>2023</t>
  </si>
  <si>
    <t>2024</t>
  </si>
  <si>
    <t>2025</t>
  </si>
  <si>
    <t>2026</t>
  </si>
  <si>
    <t>2027</t>
  </si>
  <si>
    <t>2028</t>
  </si>
  <si>
    <t>2029</t>
  </si>
  <si>
    <t>2030</t>
  </si>
  <si>
    <t>2031</t>
  </si>
  <si>
    <t>YEAR</t>
  </si>
  <si>
    <t xml:space="preserve">State-wise Natural Gas Sales by City Gas Distribution (CGD) Companies:  2015-16 (Provisional) </t>
  </si>
  <si>
    <t>(in MMSCM)</t>
  </si>
  <si>
    <t>State / UT</t>
  </si>
  <si>
    <t>No. of Authorized GAs</t>
  </si>
  <si>
    <t>CNG Sales</t>
  </si>
  <si>
    <t>PNG Sales</t>
  </si>
  <si>
    <t>Total Natural Gas Sales (CNG+PNG)</t>
  </si>
  <si>
    <t>Non-Domestic</t>
  </si>
  <si>
    <t>Assam</t>
  </si>
  <si>
    <t>Gujarat</t>
  </si>
  <si>
    <t>Dadra &amp; Nagar Haveli</t>
  </si>
  <si>
    <t>Daman &amp; Diu</t>
  </si>
  <si>
    <t>Tripura</t>
  </si>
  <si>
    <t>Madhya Pradesh</t>
  </si>
  <si>
    <t>Andhra Pradesh</t>
  </si>
  <si>
    <t>Telangana</t>
  </si>
  <si>
    <t>Uttar Pradesh</t>
  </si>
  <si>
    <t>Haryana</t>
  </si>
  <si>
    <t>Rajasthan</t>
  </si>
  <si>
    <t>Punjab</t>
  </si>
  <si>
    <t>Uttrakhand</t>
  </si>
  <si>
    <t>Delhi</t>
  </si>
  <si>
    <t>Chandigarh</t>
  </si>
  <si>
    <t>Kerala</t>
  </si>
  <si>
    <t>Karnatka</t>
  </si>
  <si>
    <t>Maharashtra</t>
  </si>
  <si>
    <t>West Bengal</t>
  </si>
  <si>
    <t>All India</t>
  </si>
  <si>
    <t xml:space="preserve">Note: (1) The information is based on reports submitted by authorized entities for the authorized GAs only (2) The data is  based on the information available with PNGRB as of 30.5.2016.  Any updation in data as may be reported by the entities after this date will be taken up in the next revision / uploading.  (3) CNG: Compressed Natural Gas (4) PNG: Piped Natural Gas (5) Non-Domestic PNG is a combination of gas sold for commercial and industrial segments of customers. (6) MMSCM: Million Standard Cubic Meters. (7) GA: Geographical Area.                                                                                                                                                     </t>
  </si>
  <si>
    <t>Disclaimer:  While every care has been taken to upload the accurate data as per submissions by the authorized entities; PNGRB shall not be held responsible for any loss, damage etc. due to action taken by any one based on information uploaded by PNGRB.</t>
  </si>
  <si>
    <t>Source: PNGRB web site</t>
  </si>
  <si>
    <t>Domestic share of PNG</t>
  </si>
  <si>
    <t>PNG</t>
  </si>
  <si>
    <t>Industry share of industry+others</t>
  </si>
  <si>
    <t>Share of domestic in PNG</t>
  </si>
  <si>
    <t>Cross-check</t>
  </si>
  <si>
    <t>GDP data</t>
  </si>
  <si>
    <t>Year (Financial)</t>
  </si>
  <si>
    <t>Annual growth rate</t>
  </si>
  <si>
    <t>Elasticity</t>
  </si>
  <si>
    <t>[Calendar years]</t>
  </si>
  <si>
    <t>[This data is for calendar years]</t>
  </si>
  <si>
    <t>ELASTICITY BASED APPROACH BELOW</t>
  </si>
  <si>
    <t>Petroleum products</t>
  </si>
  <si>
    <t>Initial elasticity</t>
  </si>
  <si>
    <t>Elasticity change rate</t>
  </si>
  <si>
    <t>Coal</t>
  </si>
  <si>
    <t>Biomass</t>
  </si>
  <si>
    <t xml:space="preserve">The elasticity change rate is chosen based on three criteria as listed below. </t>
  </si>
  <si>
    <t xml:space="preserve">1) The initial elasticity is deemed (very) high and unsustainble. This typically happens when initial elasticity is &gt; 1. The elasticity change rate is more negative for greater initial elasticity rates. </t>
  </si>
  <si>
    <t>2019</t>
  </si>
  <si>
    <t>2018-19</t>
  </si>
  <si>
    <t>LPG consumption by sector (V.4)</t>
  </si>
  <si>
    <t>HSD consumption by sector (V.9 or V.7)</t>
  </si>
  <si>
    <t>LSHS</t>
  </si>
  <si>
    <t>Natural gas (II.17/16) - only considering energy use; Table III.27/25 gives CNG sales - used to estimate share of CGD that is used for transport</t>
  </si>
  <si>
    <t xml:space="preserve">City Gas Distribution as reported includes PNG+CNG; PNG itself is used for domestic uses, industry and other services. </t>
  </si>
  <si>
    <t xml:space="preserve">So, CGD is first split into PNG and CNG, with the CNG part added to Transport in the table above. </t>
  </si>
  <si>
    <t>PNG itself is split into household, industry and others based on a single data-point as published by PNGRB (see sheet NaturalGasSales)</t>
  </si>
  <si>
    <t xml:space="preserve">The computed initial elasticity is for the period up to FY19 in all cases except biomass, where it is for the period up to FY17. </t>
  </si>
  <si>
    <t>The 'initial elasticity' could either be the elasticity (if non-negative), or just a simple CAGR (if negative) - as indicated in the respective sheets.</t>
  </si>
  <si>
    <t xml:space="preserve">In other cases, the elasticity change rate is always 0 or negative, never positive, i.e. we don't predict that anything will consume more energy per GDP going forward than it did in the past. </t>
  </si>
  <si>
    <t xml:space="preserve">Highlighting potentially anomalous values, though leaving them as it is. </t>
  </si>
  <si>
    <t>In the table below, PNG is split into domestic, industry and others, and added to the values obtained above.</t>
  </si>
  <si>
    <t xml:space="preserve">In all cases, this initial elasticity is used to estimate demand from FY20, the elasticity gradually reduces  - if required and appropriate - according to the given elasticity change rate. </t>
  </si>
  <si>
    <t xml:space="preserve">If the 'initial elasticity' is a (negative) CAGR, then it's left alone and the elasticity change rate is kept as zero. </t>
  </si>
  <si>
    <t xml:space="preserve">2) To reflect an improvement in efficiency of energy use over time. Typically more relevant for industry and transport. It doesn't apply as much to other sectors. If the elasticity is already low, this is not applied. </t>
  </si>
  <si>
    <t>3) To capture increasing electrification of a sector, and resultant reduction in use of fossil fuels for that purpose. This is applicable to MS, HSD use in transport and HSD use in agriculture</t>
  </si>
  <si>
    <t xml:space="preserve">Note that the contributions of these 3 criteria are not quantified separately, but they are considered together to guesstimate an overall elasticity change rate. </t>
  </si>
  <si>
    <t>Growth Rates</t>
  </si>
  <si>
    <t>BaseYearDemand</t>
  </si>
  <si>
    <t>EnergyCarrier</t>
  </si>
  <si>
    <t>DemandSector</t>
  </si>
  <si>
    <t>ELASTICITIES</t>
  </si>
  <si>
    <t>Year</t>
  </si>
  <si>
    <t>2019-20</t>
  </si>
  <si>
    <t>PP_OTHER</t>
  </si>
  <si>
    <t>Detail Data For Gas Consumption by Sector Having Year : 2020</t>
  </si>
  <si>
    <t>YearValue</t>
  </si>
  <si>
    <t>Energy_NonEnergy</t>
  </si>
  <si>
    <t>ConsumingSector</t>
  </si>
  <si>
    <t>GasType</t>
  </si>
  <si>
    <t>Qty_MMSCM</t>
  </si>
  <si>
    <t>ENERGY</t>
  </si>
  <si>
    <t>POWER</t>
  </si>
  <si>
    <t>NATURAL GAS</t>
  </si>
  <si>
    <t>INDUSTRIAL</t>
  </si>
  <si>
    <t>MANUFACTURE</t>
  </si>
  <si>
    <t>CITY OR LOCAL NATURAL GAS DISTRIBUTION NETWORK</t>
  </si>
  <si>
    <t>TRANSPORT</t>
  </si>
  <si>
    <t>TEA PLANTATION</t>
  </si>
  <si>
    <t>INTERNAL CONSUMPTION FOR PIPELINE SYSTEM</t>
  </si>
  <si>
    <t>REFINERY</t>
  </si>
  <si>
    <t>MISCELLANEOUS</t>
  </si>
  <si>
    <t>NON-ENERGY</t>
  </si>
  <si>
    <t>FERTILIZER INDUSTRY</t>
  </si>
  <si>
    <t>PETROCHEMICAL</t>
  </si>
  <si>
    <t>SPONGE IRON</t>
  </si>
  <si>
    <t>LPG SHRINKAGE</t>
  </si>
  <si>
    <t>INDUSTRIAL +</t>
  </si>
  <si>
    <t>INDUSTRIAL+</t>
  </si>
  <si>
    <t>TOTAL CONSUMPTION - ENERGY EXCEPT POWER</t>
  </si>
  <si>
    <t>EnergyService</t>
  </si>
  <si>
    <t>InputType</t>
  </si>
  <si>
    <t>IND_ALL</t>
  </si>
  <si>
    <t>GDPELASTICITY</t>
  </si>
  <si>
    <t>TRANS_FUEL</t>
  </si>
  <si>
    <t>TRANS_ELEC</t>
  </si>
  <si>
    <t>EXTRANEOUS</t>
  </si>
  <si>
    <t>OTHER_ALL</t>
  </si>
  <si>
    <t>ConsumerType1</t>
  </si>
  <si>
    <t>ModelGeography</t>
  </si>
  <si>
    <t>ALL</t>
  </si>
  <si>
    <t>INDIA</t>
  </si>
  <si>
    <t>BaseYear</t>
  </si>
  <si>
    <t>State</t>
  </si>
  <si>
    <t>Arunachal Pradesh</t>
  </si>
  <si>
    <t>Bihar</t>
  </si>
  <si>
    <t>Chhattisgarh</t>
  </si>
  <si>
    <t>Goa</t>
  </si>
  <si>
    <t>Himachal Pradesh</t>
  </si>
  <si>
    <t>Jammu &amp; Kashmir</t>
  </si>
  <si>
    <t>Jharkhand</t>
  </si>
  <si>
    <t>Karnataka</t>
  </si>
  <si>
    <t>Meghalaya</t>
  </si>
  <si>
    <t>Odisha</t>
  </si>
  <si>
    <t>OTHER</t>
  </si>
  <si>
    <t>RAW COAL</t>
  </si>
  <si>
    <t>POWER (CAPTIVE)</t>
  </si>
  <si>
    <t>METALLURGICAL USE- DIRECT FEED</t>
  </si>
  <si>
    <t>STEEL (BOILERS)</t>
  </si>
  <si>
    <t>CEMENT</t>
  </si>
  <si>
    <t>MIDDLINGS</t>
  </si>
  <si>
    <t>POWER (UTILITY)</t>
  </si>
  <si>
    <t>TOTAL COAL</t>
  </si>
  <si>
    <t>OTHER BASIC-METAL (ALUMINIUM ETC)</t>
  </si>
  <si>
    <t>METALLURGICAL USE- COKERIES</t>
  </si>
  <si>
    <t>WASHED COAL</t>
  </si>
  <si>
    <t>PULP &amp; PAPER</t>
  </si>
  <si>
    <t>GOA</t>
  </si>
  <si>
    <t>UTTARAKHAND</t>
  </si>
  <si>
    <t>TEXTILES &amp; RAYONS</t>
  </si>
  <si>
    <t>PUNJAB</t>
  </si>
  <si>
    <t>FERTILISERS</t>
  </si>
  <si>
    <t>LIGNITE</t>
  </si>
  <si>
    <t>KARNATAKA</t>
  </si>
  <si>
    <t>CHEMICAL</t>
  </si>
  <si>
    <t>BRICKS</t>
  </si>
  <si>
    <t>HIMACHAL PRADESH</t>
  </si>
  <si>
    <t>HARYANA</t>
  </si>
  <si>
    <t>DELHI</t>
  </si>
  <si>
    <t>TAMILNADU</t>
  </si>
  <si>
    <t>RAJASTHAN</t>
  </si>
  <si>
    <t>KERALA</t>
  </si>
  <si>
    <t>JAMMU &amp; KASHMIR</t>
  </si>
  <si>
    <t>GUJARAT</t>
  </si>
  <si>
    <t>MEGHALAYA</t>
  </si>
  <si>
    <t>ARUNACHAL PRADESH</t>
  </si>
  <si>
    <t>ASSAM</t>
  </si>
  <si>
    <t>COLLIERY OWN - CONSUMPTION</t>
  </si>
  <si>
    <t>TELANGANA</t>
  </si>
  <si>
    <t>ANDHRA PRADESH</t>
  </si>
  <si>
    <t>ODISHA</t>
  </si>
  <si>
    <t>MAHARASHTRA</t>
  </si>
  <si>
    <t>UTTAR PRADESH</t>
  </si>
  <si>
    <t>CHHATTISGARH</t>
  </si>
  <si>
    <t>MADHYA PRADESH</t>
  </si>
  <si>
    <t>COLLIERY STAFF</t>
  </si>
  <si>
    <t>BIHAR</t>
  </si>
  <si>
    <t>JHARKHAND</t>
  </si>
  <si>
    <t>WEST BENGAL</t>
  </si>
  <si>
    <t>QtyInMillionTonnes</t>
  </si>
  <si>
    <t>CoalType</t>
  </si>
  <si>
    <t>.</t>
  </si>
  <si>
    <t>Detail Data For Coal Consumption - Domestic by State Having Year : ALL</t>
  </si>
  <si>
    <t>Sum of QtyInMillionTonnes</t>
  </si>
  <si>
    <t>Row Labels</t>
  </si>
  <si>
    <t>Grand Total</t>
  </si>
  <si>
    <t>Power_Industry</t>
  </si>
  <si>
    <t>Column Labels</t>
  </si>
  <si>
    <t>Source</t>
  </si>
  <si>
    <t>Calculated</t>
  </si>
  <si>
    <t>UT</t>
  </si>
  <si>
    <t>Uttarakhand</t>
  </si>
  <si>
    <t>D &amp; N Haveli</t>
  </si>
  <si>
    <t>Puducherry</t>
  </si>
  <si>
    <t>Sikkim</t>
  </si>
  <si>
    <t>NE</t>
  </si>
  <si>
    <t>Manipur</t>
  </si>
  <si>
    <t>Mizoram</t>
  </si>
  <si>
    <t>Nagaland</t>
  </si>
  <si>
    <t>ER</t>
  </si>
  <si>
    <t>BR</t>
  </si>
  <si>
    <t>JH</t>
  </si>
  <si>
    <t>OD</t>
  </si>
  <si>
    <t>WB</t>
  </si>
  <si>
    <t>WR</t>
  </si>
  <si>
    <t>CG</t>
  </si>
  <si>
    <t>GJ</t>
  </si>
  <si>
    <t>MP</t>
  </si>
  <si>
    <t>MH</t>
  </si>
  <si>
    <t>GA</t>
  </si>
  <si>
    <t>NR</t>
  </si>
  <si>
    <t>DL</t>
  </si>
  <si>
    <t>HR</t>
  </si>
  <si>
    <t>HP</t>
  </si>
  <si>
    <t>JK</t>
  </si>
  <si>
    <t>PB</t>
  </si>
  <si>
    <t>RJ</t>
  </si>
  <si>
    <t>UP</t>
  </si>
  <si>
    <t>UK</t>
  </si>
  <si>
    <t>SR</t>
  </si>
  <si>
    <t>AP</t>
  </si>
  <si>
    <t>KA</t>
  </si>
  <si>
    <t>KL</t>
  </si>
  <si>
    <t>TN</t>
  </si>
  <si>
    <t>TS</t>
  </si>
  <si>
    <t>NER</t>
  </si>
  <si>
    <t>AS</t>
  </si>
  <si>
    <t>State Name</t>
  </si>
  <si>
    <t>State Code</t>
  </si>
  <si>
    <t>Region</t>
  </si>
  <si>
    <t>TamilNadu</t>
  </si>
  <si>
    <t>2017-2019</t>
  </si>
  <si>
    <t>2013-2019</t>
  </si>
  <si>
    <t>2006-2019</t>
  </si>
  <si>
    <t>Source: India Energy Dashboards downloaded April 5 2021</t>
  </si>
  <si>
    <t>This is consistent with the fact that domestic coking coal GCV is low as compared to imported coking coal, and about two-thirds is consumed in power plants.</t>
  </si>
  <si>
    <t>Total imported steam coal consumption</t>
  </si>
  <si>
    <t>Power sector cons imported steam coal</t>
  </si>
  <si>
    <t>Total imported coking coal consumption</t>
  </si>
  <si>
    <t>Steam coal consumption</t>
  </si>
  <si>
    <t>Industry consumption imported steam coal</t>
  </si>
  <si>
    <t>Total industry consumption</t>
  </si>
  <si>
    <t>Coking coal consumption</t>
  </si>
  <si>
    <t>STEAM_COAL</t>
  </si>
  <si>
    <t>COKING_COAL</t>
  </si>
  <si>
    <t>The tables below compute the elasticities. Irrespective of whether the initial elasticity is positive or negative, the elasticity change rate is applied to gradually reduce elasticity  --  if required and appropriate --- as per 3 criteria given above.</t>
  </si>
  <si>
    <t>#N/A</t>
  </si>
  <si>
    <t>1) Two coal types are considered - coking coal and steam (or non-coking) coal. Both coal types are consumed in both power and industry sectors.</t>
  </si>
  <si>
    <t>Data is available wrt consumption of domestic coal by state and sector, but not for imported coal.</t>
  </si>
  <si>
    <t>2) Coal consumption in industry for both coal types is estimated at a regional level.</t>
  </si>
  <si>
    <t>b) Domestic coal consumed in industry is arrived at by deducting domestic coal consumed in power sector (as reported in the coal balance sheet in the Coal Directory).</t>
  </si>
  <si>
    <t>c) It is assumed that all of the imported coal consumed in the power sector (as reported in India Energy Dashboards) is steam coal.</t>
  </si>
  <si>
    <t>d) Imported steam coal consumption in industry is calculated by subtracting power sector consumption of imported coal from total consumption of imported steam coal.</t>
  </si>
  <si>
    <t>e) Imported coking coal is assumed to be entirely consumed in industry.</t>
  </si>
  <si>
    <t>CEA General Review, Mar monthly coal import statement, India Energy Dashboards</t>
  </si>
  <si>
    <t>f) Region-wise spread of the total consumption of steam and coking coal (including imports) is assumed to be the same as region-wise share of consumption of domestic steam coal and coking coal in industry in 2018-19.</t>
  </si>
  <si>
    <t>Regional Share in 2019 not considering Others</t>
  </si>
  <si>
    <t>g) Base year CAGR and elasticity of growth rate in coal consumption in industry wrt GDP growth rate are calculated based on the years FY13 to FY20 at the national level and applied uniformly to all regions since regional growth patterns are not consistent over the years.</t>
  </si>
  <si>
    <t>h) These elasticities are modified over the years as per the scenario assumptions in the "Elasticities" sheets.</t>
  </si>
  <si>
    <t>SubGeography1</t>
  </si>
  <si>
    <t>Sector_Short</t>
  </si>
  <si>
    <t>Industry_Rest</t>
  </si>
  <si>
    <t>Industry_Steel</t>
  </si>
  <si>
    <t>Domestic steam coal use in industry across regions</t>
  </si>
  <si>
    <t>Domestic coking coal use in industry across regions</t>
  </si>
  <si>
    <t>Units</t>
  </si>
  <si>
    <t>MJ</t>
  </si>
  <si>
    <t>Million Tonnes</t>
  </si>
  <si>
    <t>MODELGEOGRAPHY</t>
  </si>
  <si>
    <t>BalancingArea</t>
  </si>
  <si>
    <t>BalancingTime</t>
  </si>
  <si>
    <t>PhysicalUnit</t>
  </si>
  <si>
    <t>EnergyUnit</t>
  </si>
  <si>
    <t>DomEnergyDensity</t>
  </si>
  <si>
    <t>ImpEnergyDensity</t>
  </si>
  <si>
    <t>Total industry consumption steam coal</t>
  </si>
  <si>
    <t>Total industry consumption coking coal</t>
  </si>
  <si>
    <t>From common-spec-data.xlsx</t>
  </si>
  <si>
    <t>1 Kcal =</t>
  </si>
  <si>
    <t>Lignite</t>
  </si>
  <si>
    <t>Power sector consumption of domestic coal and lignite</t>
  </si>
  <si>
    <t>Table 4-18A/4.19/4.22: Sectorwise Offtake of Coking Coal</t>
  </si>
  <si>
    <t>Table 4-18B/4.20/4.23: Sectorwise Offtake of Non-Coking Coal</t>
  </si>
  <si>
    <t>Table 4-17B/4.17/4.19: Sectorwise Offtake of Lignite</t>
  </si>
  <si>
    <t>Industrial consumption of domestic coal and lignite</t>
  </si>
  <si>
    <t>Consumption of domestic coal and lignite (including washed coal and middlings)</t>
  </si>
  <si>
    <t>Coking Coal</t>
  </si>
  <si>
    <t>Non-Coking Coal</t>
  </si>
  <si>
    <t>All domestic coal</t>
  </si>
  <si>
    <t>PJ</t>
  </si>
  <si>
    <t>PJ/MT</t>
  </si>
  <si>
    <t>Coal Directory Table 4.30/4.27</t>
  </si>
  <si>
    <t>Region-wise consumption of steam and coking coal in FY20 (in PJ)</t>
  </si>
  <si>
    <t>BCM</t>
  </si>
  <si>
    <t>Data source: Coal directories for years up to 2019-20</t>
  </si>
  <si>
    <t>Derived from SubGeography1 and SubGeography2 sheets in common-spec-data.xlsx</t>
  </si>
  <si>
    <t>1 kg Biomass =</t>
  </si>
  <si>
    <t>Unit 2</t>
  </si>
  <si>
    <t>Unit 1</t>
  </si>
  <si>
    <t>Conversion Ratio</t>
  </si>
  <si>
    <t>common-spec-data.xlsx, 'Energy Content-Input'</t>
  </si>
  <si>
    <t>CEFTI, common-spec-data.xlsx, 'Energy Content-Input'</t>
  </si>
  <si>
    <t>1 toe =</t>
  </si>
  <si>
    <t>Unit: ktoe</t>
  </si>
  <si>
    <t>PJ/ktoe</t>
  </si>
  <si>
    <t>Base Year Demand for Biomass (projected using elasticity method)</t>
  </si>
  <si>
    <t>Not used, Source: CEFTI</t>
  </si>
  <si>
    <t>MT/BCM</t>
  </si>
  <si>
    <t>BIOMASS (PJ)</t>
  </si>
  <si>
    <t>2019-20 Fuel Demand</t>
  </si>
  <si>
    <t>From actual consumption values in 2019-20, for all fuels except Biomass</t>
  </si>
  <si>
    <t>All data taken from Petroleum Statistics 2019-20, and perhaps one or two earlier ones (except where indicated); the specific tables are indicated below</t>
  </si>
  <si>
    <t>PP_OTHER sectoral break-up taken from Naphtha (V.5), SKO (V.6), LDO (V.10/V.8), FO (V.11/V.9), LSHS (V.12/V.10), Petroleum Coke</t>
  </si>
  <si>
    <t>Petroleum Coke</t>
  </si>
  <si>
    <t>Assumed all Petroleum coke is used in Industry - Table V.2</t>
  </si>
  <si>
    <t>Using data for the period 2012-13 to 2019-20 to capture trends, CAGRs, elasticity etc.</t>
  </si>
  <si>
    <t>Multi-year Growth rates (for elasticity calculation)</t>
  </si>
  <si>
    <t>Assumed that all 'Others' are for non-energy use - Table V.2</t>
  </si>
  <si>
    <t>Majority of the naphtha in the country is used as feedstock in the petrochemical industry.</t>
  </si>
  <si>
    <r>
      <t xml:space="preserve">(For Biomass - projected from CY </t>
    </r>
    <r>
      <rPr>
        <sz val="11"/>
        <rFont val="Calibri"/>
        <family val="2"/>
        <scheme val="minor"/>
      </rPr>
      <t>2018</t>
    </r>
    <r>
      <rPr>
        <sz val="11"/>
        <color theme="1"/>
        <rFont val="Calibri"/>
        <family val="2"/>
        <scheme val="minor"/>
      </rPr>
      <t xml:space="preserve"> values and initial elasticity values)</t>
    </r>
  </si>
  <si>
    <t>There is not much end-use of naphtha for energy purposes in the country, hence not considering naphtha as a fuel under PP_OTHER.</t>
  </si>
  <si>
    <t>(From India Energy Dashboards)</t>
  </si>
  <si>
    <t>Of this, for modelling purposes, consumption in the power sector has to be removed as that is accounted for separately</t>
  </si>
  <si>
    <t>Due to this, the following approach is followed to estimate coal consumption in industry:</t>
  </si>
  <si>
    <t>Weighted average calorific value (PJ/MT) for industry (approximate)</t>
  </si>
  <si>
    <t>Coking coal</t>
  </si>
  <si>
    <t>Steam coal</t>
  </si>
  <si>
    <t>Avg GCV (Kcal/Kg)</t>
  </si>
  <si>
    <t>PJ/MT or MJ/kg</t>
  </si>
  <si>
    <t>Comments</t>
  </si>
  <si>
    <t>Imported Coking Coal</t>
  </si>
  <si>
    <t>Average GCV of steel-grade coking coal as defined in India (Steel-I and Steel-II). This roughly matches with the specific energy (28-29 MJ/kg) of Australian coal as per http://www.railpage.org.au/articles/coal.html.</t>
  </si>
  <si>
    <t>Imported Steam Coal</t>
  </si>
  <si>
    <t>Assumed Indonesian coal GCV</t>
  </si>
  <si>
    <t>Coal Type</t>
  </si>
  <si>
    <t>TABLE 3.17: GRADEWISE PRODUCTION OF COKING COAL AND NON COKING COAL IN INDIA (MMT)</t>
  </si>
  <si>
    <t>GDP data needs to be sync with the GDP inputs to the model. This data is taken from sheet GDP_RBI in common-spec-data.xlsx</t>
  </si>
  <si>
    <t>Growth Rate</t>
  </si>
  <si>
    <t>Scenario</t>
  </si>
  <si>
    <t>Ref</t>
  </si>
  <si>
    <t>PRS</t>
  </si>
  <si>
    <t>ORS</t>
  </si>
  <si>
    <t>Change in Growth Rate</t>
  </si>
  <si>
    <t>Growth Rate of Demand over the years</t>
  </si>
  <si>
    <t>ExtraneousDemand for Petroleum Products in Agriculture (in PJ)</t>
  </si>
  <si>
    <t>SubGeography2</t>
  </si>
  <si>
    <t>Season</t>
  </si>
  <si>
    <t>DayType</t>
  </si>
  <si>
    <t>DaySlice</t>
  </si>
  <si>
    <t>EnergyDemand</t>
  </si>
  <si>
    <t>AGRI_ALL</t>
  </si>
  <si>
    <t>Real GDP, Base Year: 2011-12, new series in Rs billion - IMF</t>
  </si>
  <si>
    <t>Grade of Coking coal</t>
  </si>
  <si>
    <t>Steel-I</t>
  </si>
  <si>
    <t>Steel-II</t>
  </si>
  <si>
    <t>Wash-I</t>
  </si>
  <si>
    <t>Wash-II</t>
  </si>
  <si>
    <t>Wash-III</t>
  </si>
  <si>
    <t>Wash-IV</t>
  </si>
  <si>
    <t>SC</t>
  </si>
  <si>
    <t>Wash-V</t>
  </si>
  <si>
    <t>Wash-VI</t>
  </si>
  <si>
    <t xml:space="preserve">Total </t>
  </si>
  <si>
    <t>Weighted average calorific value of coking coal (MJ/kg)</t>
  </si>
  <si>
    <t>Weighted average calorific value (MJ/kg) of grades for which GCV is available</t>
  </si>
  <si>
    <t>mgfeed</t>
  </si>
  <si>
    <t>Grades</t>
  </si>
  <si>
    <t>GCV Range (Kcal/Kg)</t>
  </si>
  <si>
    <t>Min</t>
  </si>
  <si>
    <t>Max</t>
  </si>
  <si>
    <t>Mid point Avg GCV (Kcal/Kg)</t>
  </si>
  <si>
    <t>G1</t>
  </si>
  <si>
    <t>GCV exceeding 7000</t>
  </si>
  <si>
    <t>G2</t>
  </si>
  <si>
    <t>GCV between 6701 &amp; 7000</t>
  </si>
  <si>
    <t>G3</t>
  </si>
  <si>
    <t>GCV between 6401 &amp; 6700</t>
  </si>
  <si>
    <t>G4</t>
  </si>
  <si>
    <t>GCV between 6101 &amp; 6400</t>
  </si>
  <si>
    <t>G5</t>
  </si>
  <si>
    <t>GCV between 5801 &amp; 6100</t>
  </si>
  <si>
    <t>G6</t>
  </si>
  <si>
    <t>GCV between 5501 &amp; 5800</t>
  </si>
  <si>
    <t>G7</t>
  </si>
  <si>
    <t>GCV between 5201 &amp;5500</t>
  </si>
  <si>
    <t>G8</t>
  </si>
  <si>
    <t>GCV between 4901 &amp; 5200</t>
  </si>
  <si>
    <t>G9</t>
  </si>
  <si>
    <t>GCV between 4601 &amp; 4900</t>
  </si>
  <si>
    <t>G10</t>
  </si>
  <si>
    <t>GCV between 4301 &amp; 4600</t>
  </si>
  <si>
    <t>G11</t>
  </si>
  <si>
    <t>GCV between 4001 &amp; 4300</t>
  </si>
  <si>
    <t>G12</t>
  </si>
  <si>
    <t>GCV between 3700 &amp; 4000</t>
  </si>
  <si>
    <t>G13</t>
  </si>
  <si>
    <t>GCV between 3400 &amp; 3700</t>
  </si>
  <si>
    <t>G14</t>
  </si>
  <si>
    <t>GCV between 3101 &amp; 3400</t>
  </si>
  <si>
    <t>G15</t>
  </si>
  <si>
    <t>GCV between 2801 &amp; 3100</t>
  </si>
  <si>
    <t>G16</t>
  </si>
  <si>
    <t>GCV between 2501 &amp; 2800</t>
  </si>
  <si>
    <t>G17</t>
  </si>
  <si>
    <t>GCV between 2201 &amp; 2500</t>
  </si>
  <si>
    <t>Ungraded</t>
  </si>
  <si>
    <t>Weighted average calorific value of non-coking coal (MJ/kg)</t>
  </si>
  <si>
    <t>TABLE 3.9 : SHARE OF LIGNITE PRODUCTION BY STATES (MMT)</t>
  </si>
  <si>
    <t>Weighted Average GCV of non-coking + lignite</t>
  </si>
  <si>
    <t>Weighted Average GCV of all domestic coal and lignite - coking + non-coking + lignite</t>
  </si>
  <si>
    <t>Statement 7.3: Source Country-Wise Import of
Coal by India during 2018-19</t>
  </si>
  <si>
    <t>Statement 7.1: Import of Coal to India in 2018-
19</t>
  </si>
  <si>
    <t>Statement 7.3 Source Country-Wise Import of
Coking Coal by India during 2018-19</t>
  </si>
  <si>
    <t>Statement 7.4 Source Country-Wise Import of
Non-Coking Coal to India during 2018-19</t>
  </si>
  <si>
    <t>Country</t>
  </si>
  <si>
    <t>Quantity [MT]</t>
  </si>
  <si>
    <t>Share</t>
  </si>
  <si>
    <t>Type of Coal</t>
  </si>
  <si>
    <t>Quantity
[MT]</t>
  </si>
  <si>
    <t>Value
[Rs. Million]</t>
  </si>
  <si>
    <t>GCV (kCal/kg)</t>
  </si>
  <si>
    <t>Indonesia</t>
  </si>
  <si>
    <t>Coking</t>
  </si>
  <si>
    <t>Australia</t>
  </si>
  <si>
    <t>Taking Melawan coal's calorific value (5400 kcal/kg). 
Source: https://in.reuters.com/article/coal-indonesia-price/table-indonesias-coal-price-reference-for-august-idINJAK20043</t>
  </si>
  <si>
    <t xml:space="preserve">(--Australian thermal export coal benchmark – 6,000kcal, 12-14% ash content
--Australian thermal export coal secondary benchmark – 5,500kcal, 20% ash content
(referred to as the API5 index)  source- https://ieefa.org/wp-content/uploads/2015/10/IEEFA-Australian-coal-briefing-note.pdf)
( Newcastle premium energy content is 6,000 kcal/kg; Newcastle
lower-grade energy content is 5,500 kcal/kg source: https://www.rba.gov.au/publications/bulletin/2019/sep/pdf/the-changing-global-market-for-australian-coal.pdf ) </t>
  </si>
  <si>
    <t>Non-Coking</t>
  </si>
  <si>
    <t>Canada</t>
  </si>
  <si>
    <t>South Africa</t>
  </si>
  <si>
    <t>U S A</t>
  </si>
  <si>
    <t>Mozambique</t>
  </si>
  <si>
    <t>Russia</t>
  </si>
  <si>
    <t>New Zealand</t>
  </si>
  <si>
    <t>Colombia</t>
  </si>
  <si>
    <t>Chile</t>
  </si>
  <si>
    <t>China P Rp</t>
  </si>
  <si>
    <t>Vietnam Soc Rep</t>
  </si>
  <si>
    <t>Source for Coking coal and lignite Avg GCVs</t>
  </si>
  <si>
    <t>As per the WA Message of DDG MoC, the tenative average GCV and coking coal from S1-W4 is given below</t>
  </si>
  <si>
    <t xml:space="preserve">Coal Type </t>
  </si>
  <si>
    <t xml:space="preserve">Ash% </t>
  </si>
  <si>
    <t xml:space="preserve">GCV Kcal/kg </t>
  </si>
  <si>
    <t xml:space="preserve">lignite </t>
  </si>
  <si>
    <t xml:space="preserve">12-35% Moisture 20% </t>
  </si>
  <si>
    <t xml:space="preserve">Coking Coal </t>
  </si>
  <si>
    <t>S1</t>
  </si>
  <si>
    <t>&lt;15</t>
  </si>
  <si>
    <t>S2</t>
  </si>
  <si>
    <t>15-18</t>
  </si>
  <si>
    <t>W1</t>
  </si>
  <si>
    <t>&gt;18-21</t>
  </si>
  <si>
    <t>W2</t>
  </si>
  <si>
    <t>21-24</t>
  </si>
  <si>
    <t>W3</t>
  </si>
  <si>
    <t>&gt;24-28</t>
  </si>
  <si>
    <t xml:space="preserve">W4 </t>
  </si>
  <si>
    <t xml:space="preserve">&gt;28-35 </t>
  </si>
  <si>
    <t xml:space="preserve">Note: 1 - For Lignite the Ash value is taken as 30% and moisture as 2% </t>
  </si>
  <si>
    <t xml:space="preserve">2- The GC values are calculates taking moisture as 2%, on equilibrated basis </t>
  </si>
  <si>
    <t>3- Calculation done as per B.K Mazumdar Formula</t>
  </si>
  <si>
    <t>Coal Directory 2019-20 Table 4.21 Grade-wise Off-take of Raw Coal to Different Priority Sectors (including Washeries) During 2019-20</t>
  </si>
  <si>
    <t>Coking Grade</t>
  </si>
  <si>
    <t>Power (Utility)</t>
  </si>
  <si>
    <t>Power (Captive)</t>
  </si>
  <si>
    <t>Metallurgical use- Direct Feed</t>
  </si>
  <si>
    <t>Metallurgical use - Coking Washeries</t>
  </si>
  <si>
    <t>Metallurgical use- Cokeries</t>
  </si>
  <si>
    <t>Non-coking Washery</t>
  </si>
  <si>
    <t>Steel (Boilers)</t>
  </si>
  <si>
    <t>Cement</t>
  </si>
  <si>
    <t>Fertilisers</t>
  </si>
  <si>
    <t>Sponge Iron</t>
  </si>
  <si>
    <t>Other basic-Metal (Aluminium etc)</t>
  </si>
  <si>
    <t>Chemical</t>
  </si>
  <si>
    <t>Pulp &amp; Paper</t>
  </si>
  <si>
    <t>Textiles &amp; Rayons</t>
  </si>
  <si>
    <t>Bricks</t>
  </si>
  <si>
    <t>Total Despatches</t>
  </si>
  <si>
    <t>Colliery Own - consumption</t>
  </si>
  <si>
    <t>Total Offtake</t>
  </si>
  <si>
    <t>Power</t>
  </si>
  <si>
    <t>Industry Share (%)</t>
  </si>
  <si>
    <t>Total Coking</t>
  </si>
  <si>
    <t>Non-Coking Grade</t>
  </si>
  <si>
    <t>Total Non-Coking</t>
  </si>
  <si>
    <t>Domestic coal in industry</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</si>
  <si>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</si>
  <si>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</si>
  <si>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</si>
  <si>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</si>
  <si>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</si>
  <si>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</si>
  <si>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</si>
  <si>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</si>
  <si>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</si>
  <si>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</si>
  <si>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</si>
  <si>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</si>
  <si>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</si>
  <si>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Parameter files</t>
  </si>
  <si>
    <t>ExtraneousDemand.csv</t>
  </si>
  <si>
    <t>BaseYearDemand.csv</t>
  </si>
  <si>
    <t>DemandElasticity.csv</t>
  </si>
  <si>
    <t xml:space="preserve">Documentation </t>
  </si>
  <si>
    <t xml:space="preserve">Demand for petroleum products for Agriculture and electricity demand for Transport are input as Extraneous input. </t>
  </si>
  <si>
    <t xml:space="preserve">Demand for coal, petro products, natural gas &amp; biomass for Industry and Others sector (Commercial, street lighting etc.) is forecast based on elasticity. For these sectors, actual consumption for 2020 is taken as the Base year demand. </t>
  </si>
  <si>
    <t xml:space="preserve">For coal, two types are considered - coking coal and steam (or non-coking) coal. Both coal types are consumed in both power and industry sectors. </t>
  </si>
  <si>
    <t>Base year CAGR and Initial elasticity of growth rate in consumption w.r.t. GDP growth rate, are calculated based on the years FY13 to FY20 (for coal) at the national level, FY19 for petro products and FY17 for biomass. Elasticity is taken 'as computed' (if non-negative), or just a simple CAGR (if negative).</t>
  </si>
  <si>
    <t>An elasticity change rate is used to moderate the initial elasticity - if required and appropriate - according to three criteria : 1) If initial elasticity is deemed too high and unsustainable, 2) to reflect improvement in efficiency of energy use over time and 3) to capture increasing electrification and consequent reduction in fossil fuel usage.</t>
  </si>
  <si>
    <t>This workbook contains PowerQueries, please refresh them in the order they appear in 'Data-&gt;Show Queries'</t>
  </si>
  <si>
    <t>Sources</t>
  </si>
  <si>
    <t>Indian Petroleum &amp; Natural Gas Statistics 2018-19, 2019-20, Ministry of Petroleum &amp; Natural Gas, Government of India. (https://mopng.gov.in/en/petroleum-statistics/indian-png-statistics)</t>
  </si>
  <si>
    <t>Gas consumption by sector, India Energy Dashboards, NITI Aayog, Government of India (https://www.niti.gov.in/edm/#gasConsumption)</t>
  </si>
  <si>
    <t>Energy density of CNG (https://en.wikipedia.org/wiki/Energy_density)</t>
  </si>
  <si>
    <t>State-wise Natural Gas sales by City Gas Distribution (CGD) Companies: 2015-16 (Provisional), PNGRB (https://www.pngrb.gov.in/eng-web/data-bank.html#bm-3)</t>
  </si>
  <si>
    <t>Domestic Coal Consumption by State, India Energy Dashboards, NITI Aayog, Government of India (https://www.niti.gov.in/edm/#coalConsumption)</t>
  </si>
  <si>
    <t>Coal Statistics, Coal Directory of India, 2018-19, 2019-20, Coal Controller's Organization, Ministry of Coal, Government of India (http://www.coalcontroller.gov.in/pages/display/16-coal-directory#content)</t>
  </si>
  <si>
    <t>Monthly report of import of Coal, Mar 2019, Fuel reports, Central Electricity Authority, Ministry of Power, Government of India CEA General Review (https://cea.nic.in/fuel-reports/?lang=en)</t>
  </si>
  <si>
    <t>Production &amp; consumption of biomass, Data tables, Data and statistics, International Energy Agency (https://www.iea.org/data-and-statistics/data-tables?country=INDIA&amp;energy=Balances&amp;year=2018)</t>
  </si>
  <si>
    <t>Source workbook</t>
  </si>
  <si>
    <t>Folder</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</si>
  <si>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</si>
  <si>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 xml:space="preserve">Sl no. </t>
  </si>
  <si>
    <t>Global Data/Demand/Parameters/D_AGRI</t>
  </si>
  <si>
    <t>Global Data/Demand/Parameters/D_IND</t>
  </si>
  <si>
    <t>Global Data/Demand/Parameters/D_OTHER</t>
  </si>
  <si>
    <t>Global Data/Demand/Parameters/D_TRANS</t>
  </si>
  <si>
    <t xml:space="preserve">This workbook compiles the consumption, production and import data for five petroleum products, coal &amp; natural gas in non-residential sectors (Agriculture, Industry, Transport and Others) and biomass in all sectors to capture trends, CAGR's over the years and calculate elasticity. </t>
  </si>
  <si>
    <t>Note-1</t>
  </si>
  <si>
    <t>Notes</t>
  </si>
  <si>
    <t xml:space="preserve">NonResFuelDemand.xlsx </t>
  </si>
  <si>
    <t>This worksheet is not directly used for Parameter file (csv) since the elec demand has to be added too. Refer NonResDemand file for the combined parameter files (csv) from this workbook and 'NonResElecDemand.xlsx' workbook.</t>
  </si>
  <si>
    <t>2020 estimate</t>
  </si>
  <si>
    <t>Source: IEA Energy Balances https://www.iea.org/statistics/?country=INDIA&amp;year=2016&amp;category=Energy%20supply&amp;indicator=TPESbySource&amp;mode=table&amp;dataTable=BALANCES</t>
  </si>
  <si>
    <t>Year-wise Demand (MT) in Agriculture</t>
  </si>
  <si>
    <t>Coal will be used only in Industry, and perhaps "Others" if any is left over</t>
  </si>
  <si>
    <t>a) To simplify supply side optimisation in PIER, it is assumed that all domestic coal is of type steam coal.</t>
  </si>
  <si>
    <t>To simplify supply side optimisation in PIER, it is assumed that all domestic coal is of type steam coal, all imported coal consumed in the power sector is steam coal and imported coking coal is entirely consumed in Industry.</t>
  </si>
  <si>
    <t>Scenarios/S2_PRS/Demand/Parameters/D_AGRI</t>
  </si>
  <si>
    <t>Scenarios/S3_ORS/Demand/Parameters/D_AGRI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</si>
</sst>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_(* #,##0.00_);_(* \(#,##0.00\);_(* &quot;-&quot;??_);_(@_)"/>
    <numFmt numFmtId="165" formatCode="0.0%"/>
    <numFmt numFmtId="166" formatCode="0.000"/>
    <numFmt numFmtId="167" formatCode="0.0"/>
    <numFmt numFmtId="168" formatCode="_(* #,##0_);_(* \(#,##0\);_(* &quot;-&quot;??_);_(@_)"/>
    <numFmt numFmtId="169" formatCode="0.000E+00"/>
    <numFmt numFmtId="170" formatCode="_(* #,##0.0_);_(* \(#,##0.0\);_(* &quot;-&quot;??_);_(@_)"/>
    <numFmt numFmtId="171" formatCode="mmmm\ yyyy"/>
    <numFmt numFmtId="172" formatCode="0.0000000000000000000000000000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0"/>
      <name val="Calibri"/>
      <family val="2"/>
      <scheme val="minor"/>
    </font>
    <font>
      <b/>
      <sz val="12"/>
      <color theme="0"/>
      <name val="Calibri"/>
      <family val="2"/>
      <scheme val="minor"/>
    </font>
    <font>
      <sz val="10"/>
      <color theme="1"/>
      <name val="Calibri"/>
      <family val="2"/>
      <scheme val="minor"/>
    </font>
    <font>
      <strike/>
      <sz val="11"/>
      <color rgb="FFFF0000"/>
      <name val="Calibri"/>
      <family val="2"/>
      <scheme val="minor"/>
    </font>
    <font>
      <b/>
      <sz val="11"/>
      <name val="Calibri"/>
      <family val="2"/>
      <scheme val="minor"/>
    </font>
    <font>
      <sz val="11"/>
      <name val="Calibri"/>
      <family val="2"/>
      <scheme val="minor"/>
    </font>
    <font>
      <sz val="11"/>
      <name val="Calibri"/>
      <family val="2"/>
      <scheme val="minor"/>
    </font>
    <font>
      <sz val="11"/>
      <color theme="1"/>
      <name val="Calibri"/>
      <family val="2"/>
      <scheme val="minor"/>
    </font>
    <font>
      <sz val="8"/>
      <name val="Calibri"/>
      <family val="2"/>
      <scheme val="minor"/>
    </font>
    <font>
      <b/>
      <sz val="10"/>
      <color indexed="64"/>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sz val="10"/>
      <name val="Arial"/>
      <family val="2"/>
    </font>
    <font>
      <b/>
      <sz val="10"/>
      <name val="Arial"/>
      <family val="2"/>
    </font>
    <font>
      <u/>
      <sz val="10"/>
      <color rgb="FF1155CC"/>
      <name val="Arial"/>
      <family val="2"/>
    </font>
    <font>
      <b/>
      <i/>
      <sz val="10"/>
      <color theme="1"/>
      <name val="Arial"/>
      <family val="2"/>
    </font>
    <font>
      <u/>
      <sz val="11"/>
      <color theme="10"/>
      <name val="Calibri"/>
      <family val="2"/>
      <scheme val="minor"/>
    </font>
    <font>
      <u/>
      <sz val="10"/>
      <color theme="10"/>
      <name val="Arial"/>
      <family val="2"/>
    </font>
    <font>
      <sz val="10"/>
      <color theme="1"/>
      <name val="Arial"/>
      <family val="2"/>
    </font>
    <font>
      <sz val="11"/>
      <color theme="1"/>
      <name val="Arial"/>
      <family val="2"/>
    </font>
    <font>
      <b/>
      <sz val="10"/>
      <color rgb="FF000000"/>
      <name val="Arial"/>
      <family val="2"/>
    </font>
    <font>
      <sz val="11"/>
      <color rgb="FF000000"/>
      <name val="Arial"/>
      <family val="2"/>
    </font>
    <font>
      <i/>
      <sz val="11"/>
      <color rgb="FF000000"/>
      <name val="Arial"/>
      <family val="2"/>
    </font>
    <font>
      <u/>
      <sz val="11"/>
      <color theme="10"/>
      <name val="Arial"/>
      <family val="2"/>
    </font>
    <font>
      <sz val="11"/>
      <color theme="4"/>
      <name val="Calibri"/>
      <family val="2"/>
      <scheme val="minor"/>
    </font>
  </fonts>
  <fills count="14">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59999389629810485"/>
        <bgColor indexed="64"/>
      </patternFill>
    </fill>
    <fill>
      <patternFill patternType="solid">
        <fgColor theme="6" tint="0.59999389629810485"/>
        <bgColor theme="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6"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right/>
      <top/>
      <bottom style="thin">
        <color theme="4" tint="0.39997558519241921"/>
      </bottom>
      <diagonal/>
    </border>
    <border>
      <left/>
      <right/>
      <top style="thin">
        <color theme="4" tint="0.3999755851924192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4" tint="0.39997558519241921"/>
      </right>
      <top/>
      <bottom style="thin">
        <color theme="4" tint="0.39997558519241921"/>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0">
    <xf numFmtId="0" fontId="0" fillId="0" borderId="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5" fillId="0" borderId="0"/>
    <xf numFmtId="0" fontId="1" fillId="0" borderId="0"/>
    <xf numFmtId="0" fontId="21" fillId="0" borderId="0"/>
    <xf numFmtId="0" fontId="25" fillId="0" borderId="0" applyNumberFormat="0" applyFill="0" applyBorder="0" applyAlignment="0" applyProtection="0"/>
  </cellStyleXfs>
  <cellXfs count="299">
    <xf numFmtId="0" fontId="0" fillId="0" borderId="0" xfId="0"/>
    <xf numFmtId="0" fontId="0" fillId="0" borderId="0" xfId="0" applyFill="1"/>
    <xf numFmtId="0" fontId="2" fillId="0" borderId="0" xfId="0" applyFont="1"/>
    <xf numFmtId="165" fontId="0" fillId="0" borderId="0" xfId="1" applyNumberFormat="1" applyFont="1"/>
    <xf numFmtId="10" fontId="0" fillId="0" borderId="0" xfId="0" applyNumberFormat="1"/>
    <xf numFmtId="2" fontId="0" fillId="0" borderId="0" xfId="0" applyNumberFormat="1"/>
    <xf numFmtId="0" fontId="0" fillId="0" borderId="0" xfId="0" applyFont="1"/>
    <xf numFmtId="1" fontId="0" fillId="0" borderId="0" xfId="0" applyNumberFormat="1"/>
    <xf numFmtId="0" fontId="0" fillId="0" borderId="0" xfId="0" applyAlignment="1">
      <alignment vertical="center" wrapText="1"/>
    </xf>
    <xf numFmtId="0" fontId="0" fillId="0" borderId="0" xfId="0" applyNumberFormat="1"/>
    <xf numFmtId="0" fontId="0" fillId="0" borderId="0" xfId="0" applyNumberFormat="1"/>
    <xf numFmtId="0" fontId="2" fillId="0" borderId="1" xfId="0" applyFont="1" applyBorder="1" applyAlignment="1">
      <alignment horizontal="center"/>
    </xf>
    <xf numFmtId="0" fontId="5" fillId="2" borderId="1" xfId="0" applyFont="1" applyFill="1" applyBorder="1" applyAlignment="1">
      <alignment horizontal="center"/>
    </xf>
    <xf numFmtId="0" fontId="0" fillId="0" borderId="1" xfId="0" applyBorder="1"/>
    <xf numFmtId="0" fontId="0" fillId="3" borderId="1" xfId="0" applyFill="1" applyBorder="1" applyAlignment="1">
      <alignment horizontal="left" vertical="center"/>
    </xf>
    <xf numFmtId="0" fontId="0" fillId="3" borderId="1" xfId="0" applyFill="1" applyBorder="1" applyAlignment="1">
      <alignment horizontal="center" vertical="center"/>
    </xf>
    <xf numFmtId="166" fontId="0" fillId="3" borderId="1" xfId="0" applyNumberFormat="1" applyFill="1" applyBorder="1"/>
    <xf numFmtId="166" fontId="2" fillId="3" borderId="1" xfId="0" applyNumberFormat="1" applyFont="1" applyFill="1" applyBorder="1"/>
    <xf numFmtId="0" fontId="0" fillId="4" borderId="1" xfId="0" applyFill="1" applyBorder="1" applyAlignment="1">
      <alignment horizontal="left" vertical="center"/>
    </xf>
    <xf numFmtId="0" fontId="0" fillId="4" borderId="1" xfId="0" applyFill="1" applyBorder="1" applyAlignment="1">
      <alignment horizontal="center" vertical="center"/>
    </xf>
    <xf numFmtId="166" fontId="0" fillId="4" borderId="1" xfId="0" applyNumberFormat="1" applyFill="1" applyBorder="1"/>
    <xf numFmtId="166" fontId="0" fillId="4" borderId="5" xfId="0" applyNumberFormat="1" applyFill="1" applyBorder="1"/>
    <xf numFmtId="166" fontId="2" fillId="0" borderId="1" xfId="0" applyNumberFormat="1" applyFont="1" applyBorder="1"/>
    <xf numFmtId="0" fontId="5" fillId="2" borderId="1" xfId="0" applyFont="1" applyFill="1" applyBorder="1" applyAlignment="1">
      <alignment horizontal="center" vertical="center"/>
    </xf>
    <xf numFmtId="167" fontId="5" fillId="2" borderId="1" xfId="0" applyNumberFormat="1" applyFont="1" applyFill="1" applyBorder="1" applyAlignment="1">
      <alignment horizontal="center"/>
    </xf>
    <xf numFmtId="0" fontId="0" fillId="0" borderId="0" xfId="0" applyAlignment="1">
      <alignment wrapText="1"/>
    </xf>
    <xf numFmtId="0" fontId="5" fillId="5" borderId="9" xfId="0" applyFont="1" applyFill="1" applyBorder="1"/>
    <xf numFmtId="0" fontId="0" fillId="6" borderId="9" xfId="0" applyFill="1" applyBorder="1"/>
    <xf numFmtId="0" fontId="0" fillId="0" borderId="9" xfId="0" applyBorder="1"/>
    <xf numFmtId="168" fontId="0" fillId="6" borderId="10" xfId="2" applyNumberFormat="1" applyFont="1" applyFill="1" applyBorder="1"/>
    <xf numFmtId="168" fontId="0" fillId="0" borderId="10" xfId="2" applyNumberFormat="1" applyFont="1" applyBorder="1"/>
    <xf numFmtId="0" fontId="0" fillId="0" borderId="0" xfId="0" applyAlignment="1"/>
    <xf numFmtId="0" fontId="0" fillId="0" borderId="0" xfId="0" applyFont="1" applyFill="1"/>
    <xf numFmtId="165" fontId="0" fillId="0" borderId="0" xfId="0" applyNumberFormat="1"/>
    <xf numFmtId="165" fontId="0" fillId="0" borderId="0" xfId="1" applyNumberFormat="1" applyFont="1" applyFill="1"/>
    <xf numFmtId="165" fontId="0" fillId="0" borderId="0" xfId="0" applyNumberFormat="1" applyFill="1"/>
    <xf numFmtId="0" fontId="0" fillId="7" borderId="0" xfId="0" applyFill="1"/>
    <xf numFmtId="0" fontId="0" fillId="6" borderId="11" xfId="0" applyFont="1" applyFill="1" applyBorder="1"/>
    <xf numFmtId="0" fontId="0" fillId="0" borderId="9" xfId="0" applyFont="1" applyBorder="1"/>
    <xf numFmtId="0" fontId="0" fillId="0" borderId="11" xfId="0" applyFont="1" applyBorder="1"/>
    <xf numFmtId="165" fontId="0" fillId="0" borderId="0" xfId="1" applyNumberFormat="1" applyFont="1" applyFill="1" applyBorder="1"/>
    <xf numFmtId="0" fontId="0" fillId="8" borderId="0" xfId="0" applyFill="1"/>
    <xf numFmtId="0" fontId="2" fillId="8" borderId="0" xfId="0" applyFont="1" applyFill="1"/>
    <xf numFmtId="0" fontId="0" fillId="0" borderId="0" xfId="0"/>
    <xf numFmtId="0" fontId="0" fillId="8" borderId="0" xfId="0" applyFill="1"/>
    <xf numFmtId="0" fontId="8" fillId="0" borderId="0" xfId="0" applyFont="1"/>
    <xf numFmtId="0" fontId="0" fillId="0" borderId="0" xfId="0" applyFill="1" applyBorder="1" applyAlignment="1">
      <alignment vertical="center"/>
    </xf>
    <xf numFmtId="0" fontId="0" fillId="3" borderId="0" xfId="0" applyFill="1" applyAlignment="1">
      <alignment wrapText="1"/>
    </xf>
    <xf numFmtId="0" fontId="0" fillId="3" borderId="0" xfId="0" applyFill="1"/>
    <xf numFmtId="0" fontId="2" fillId="3" borderId="0" xfId="0" applyFont="1" applyFill="1"/>
    <xf numFmtId="0" fontId="0" fillId="0" borderId="0" xfId="0" applyAlignment="1">
      <alignment horizontal="left"/>
    </xf>
    <xf numFmtId="0" fontId="2" fillId="6" borderId="0" xfId="0" applyFont="1" applyFill="1" applyAlignment="1">
      <alignment horizontal="left"/>
    </xf>
    <xf numFmtId="0" fontId="0" fillId="0" borderId="0" xfId="0" applyFont="1" applyAlignment="1">
      <alignment horizontal="left"/>
    </xf>
    <xf numFmtId="0" fontId="0" fillId="0" borderId="0" xfId="0" applyFont="1" applyFill="1" applyBorder="1" applyAlignment="1">
      <alignment horizontal="left" indent="1"/>
    </xf>
    <xf numFmtId="0" fontId="2" fillId="0" borderId="0" xfId="0" applyFont="1" applyFill="1" applyBorder="1" applyAlignment="1">
      <alignment horizontal="left"/>
    </xf>
    <xf numFmtId="1" fontId="0" fillId="0" borderId="0" xfId="0" applyNumberFormat="1" applyFill="1"/>
    <xf numFmtId="0" fontId="2" fillId="0" borderId="0" xfId="0" applyFont="1" applyAlignment="1">
      <alignment horizontal="left"/>
    </xf>
    <xf numFmtId="0" fontId="5" fillId="5" borderId="0" xfId="0" applyFont="1" applyFill="1"/>
    <xf numFmtId="9" fontId="0" fillId="0" borderId="0" xfId="1" applyFont="1"/>
    <xf numFmtId="9" fontId="0" fillId="0" borderId="0" xfId="1" applyFont="1" applyFill="1" applyBorder="1" applyAlignment="1">
      <alignment horizontal="left" indent="1"/>
    </xf>
    <xf numFmtId="0" fontId="5" fillId="0" borderId="0" xfId="0" applyFont="1" applyFill="1"/>
    <xf numFmtId="9" fontId="0" fillId="0" borderId="0" xfId="1" applyFont="1" applyFill="1"/>
    <xf numFmtId="0" fontId="9" fillId="0" borderId="9" xfId="0" applyFont="1" applyFill="1" applyBorder="1" applyAlignment="1">
      <alignment horizontal="left"/>
    </xf>
    <xf numFmtId="0" fontId="0" fillId="0" borderId="0" xfId="0" applyFont="1" applyBorder="1"/>
    <xf numFmtId="0" fontId="0" fillId="0" borderId="0" xfId="0" applyBorder="1"/>
    <xf numFmtId="0" fontId="0" fillId="0" borderId="0" xfId="0" applyFill="1" applyBorder="1"/>
    <xf numFmtId="166" fontId="0" fillId="0" borderId="0" xfId="0" applyNumberFormat="1" applyFill="1" applyBorder="1"/>
    <xf numFmtId="0" fontId="5" fillId="5" borderId="13" xfId="0" applyFont="1" applyFill="1" applyBorder="1"/>
    <xf numFmtId="0" fontId="5" fillId="0" borderId="13" xfId="0" applyFont="1" applyFill="1" applyBorder="1" applyAlignment="1">
      <alignment horizontal="left"/>
    </xf>
    <xf numFmtId="0" fontId="5" fillId="0" borderId="13" xfId="0" applyFont="1" applyFill="1" applyBorder="1"/>
    <xf numFmtId="0" fontId="0" fillId="0" borderId="11" xfId="0" applyFont="1" applyFill="1" applyBorder="1" applyAlignment="1">
      <alignment horizontal="left"/>
    </xf>
    <xf numFmtId="10" fontId="0" fillId="0" borderId="11" xfId="1" applyNumberFormat="1" applyFont="1" applyFill="1" applyBorder="1"/>
    <xf numFmtId="166" fontId="0" fillId="0" borderId="11" xfId="1" applyNumberFormat="1" applyFont="1" applyFill="1" applyBorder="1"/>
    <xf numFmtId="2" fontId="0" fillId="0" borderId="13" xfId="1" applyNumberFormat="1" applyFont="1" applyFill="1" applyBorder="1"/>
    <xf numFmtId="2" fontId="0" fillId="0" borderId="11" xfId="1" applyNumberFormat="1" applyFont="1" applyFill="1" applyBorder="1"/>
    <xf numFmtId="0" fontId="0" fillId="0" borderId="14" xfId="0" applyFont="1" applyFill="1" applyBorder="1" applyAlignment="1">
      <alignment horizontal="left"/>
    </xf>
    <xf numFmtId="10" fontId="0" fillId="0" borderId="14" xfId="1" applyNumberFormat="1" applyFont="1" applyFill="1" applyBorder="1"/>
    <xf numFmtId="166" fontId="0" fillId="0" borderId="14" xfId="1" applyNumberFormat="1" applyFont="1" applyFill="1" applyBorder="1"/>
    <xf numFmtId="2" fontId="0" fillId="0" borderId="14" xfId="1" applyNumberFormat="1" applyFont="1" applyFill="1" applyBorder="1"/>
    <xf numFmtId="0" fontId="0" fillId="0" borderId="0" xfId="0" applyNumberFormat="1" applyFill="1"/>
    <xf numFmtId="0" fontId="10" fillId="0" borderId="0" xfId="0" applyFont="1"/>
    <xf numFmtId="1" fontId="0" fillId="0" borderId="0" xfId="1" applyNumberFormat="1" applyFont="1"/>
    <xf numFmtId="1" fontId="0" fillId="6" borderId="11" xfId="1" applyNumberFormat="1" applyFont="1" applyFill="1" applyBorder="1"/>
    <xf numFmtId="1" fontId="0" fillId="0" borderId="11" xfId="1" applyNumberFormat="1" applyFont="1" applyBorder="1"/>
    <xf numFmtId="1" fontId="0" fillId="6" borderId="14" xfId="1" applyNumberFormat="1" applyFont="1" applyFill="1" applyBorder="1"/>
    <xf numFmtId="0" fontId="2" fillId="0" borderId="0" xfId="0" applyFont="1" applyAlignment="1">
      <alignment horizontal="center"/>
    </xf>
    <xf numFmtId="0" fontId="0" fillId="0" borderId="0" xfId="0" applyAlignment="1">
      <alignment vertical="center"/>
    </xf>
    <xf numFmtId="169" fontId="0" fillId="0" borderId="0" xfId="2" applyNumberFormat="1" applyFont="1" applyAlignment="1">
      <alignment vertical="center" wrapText="1"/>
    </xf>
    <xf numFmtId="0" fontId="0" fillId="0" borderId="1" xfId="0" applyBorder="1" applyAlignment="1">
      <alignment vertical="center" wrapText="1"/>
    </xf>
    <xf numFmtId="0" fontId="2" fillId="0" borderId="0" xfId="0" applyFont="1" applyFill="1" applyBorder="1" applyAlignment="1">
      <alignment vertical="center"/>
    </xf>
    <xf numFmtId="0" fontId="2" fillId="0" borderId="1" xfId="0" applyFont="1" applyBorder="1" applyAlignment="1">
      <alignment vertical="center"/>
    </xf>
    <xf numFmtId="0" fontId="0" fillId="0" borderId="1" xfId="0" applyFill="1" applyBorder="1"/>
    <xf numFmtId="0" fontId="0" fillId="0" borderId="0" xfId="0" applyFont="1" applyFill="1" applyBorder="1" applyAlignment="1">
      <alignment vertical="center"/>
    </xf>
    <xf numFmtId="0" fontId="0" fillId="0" borderId="0" xfId="0" applyFont="1" applyFill="1" applyBorder="1" applyAlignment="1">
      <alignment vertical="center" wrapText="1"/>
    </xf>
    <xf numFmtId="9" fontId="0" fillId="0" borderId="0" xfId="1" applyFont="1" applyAlignment="1">
      <alignment vertical="center" wrapText="1"/>
    </xf>
    <xf numFmtId="0" fontId="2" fillId="0" borderId="1" xfId="0" applyFont="1" applyFill="1" applyBorder="1" applyAlignment="1">
      <alignment vertical="center" wrapText="1"/>
    </xf>
    <xf numFmtId="0" fontId="2" fillId="0" borderId="0" xfId="0" applyFont="1" applyBorder="1" applyAlignment="1">
      <alignment vertical="center"/>
    </xf>
    <xf numFmtId="0" fontId="0" fillId="0" borderId="0" xfId="0" applyFont="1" applyBorder="1" applyAlignment="1">
      <alignment vertical="center"/>
    </xf>
    <xf numFmtId="0" fontId="2" fillId="0" borderId="1" xfId="0" applyFont="1" applyBorder="1"/>
    <xf numFmtId="0" fontId="0" fillId="0" borderId="1" xfId="0" applyFont="1" applyFill="1" applyBorder="1" applyAlignment="1">
      <alignment vertical="center"/>
    </xf>
    <xf numFmtId="0" fontId="0" fillId="0" borderId="1" xfId="0" applyFont="1" applyBorder="1" applyAlignment="1">
      <alignment vertical="center" wrapText="1"/>
    </xf>
    <xf numFmtId="0" fontId="2" fillId="0" borderId="1" xfId="0" applyFont="1" applyFill="1" applyBorder="1" applyAlignment="1">
      <alignment vertical="center"/>
    </xf>
    <xf numFmtId="1" fontId="2" fillId="0" borderId="1" xfId="0" applyNumberFormat="1" applyFont="1" applyBorder="1"/>
    <xf numFmtId="0" fontId="0" fillId="0" borderId="1" xfId="0" applyFont="1" applyFill="1" applyBorder="1"/>
    <xf numFmtId="0" fontId="2" fillId="0" borderId="1" xfId="0" applyFont="1" applyFill="1" applyBorder="1"/>
    <xf numFmtId="1" fontId="2" fillId="0" borderId="1" xfId="0" applyNumberFormat="1" applyFont="1" applyFill="1" applyBorder="1"/>
    <xf numFmtId="0" fontId="0" fillId="0" borderId="12" xfId="0" applyBorder="1"/>
    <xf numFmtId="0" fontId="2" fillId="0" borderId="15" xfId="0" applyFont="1" applyFill="1" applyBorder="1"/>
    <xf numFmtId="0" fontId="2" fillId="0" borderId="16" xfId="0" applyFont="1" applyBorder="1"/>
    <xf numFmtId="1" fontId="2" fillId="0" borderId="16" xfId="0" applyNumberFormat="1" applyFont="1" applyFill="1" applyBorder="1"/>
    <xf numFmtId="1" fontId="2" fillId="10" borderId="16" xfId="0" applyNumberFormat="1" applyFont="1" applyFill="1" applyBorder="1"/>
    <xf numFmtId="166" fontId="0" fillId="10" borderId="17" xfId="0" applyNumberFormat="1" applyFill="1" applyBorder="1"/>
    <xf numFmtId="165" fontId="0" fillId="0" borderId="16" xfId="1" applyNumberFormat="1" applyFont="1" applyFill="1" applyBorder="1"/>
    <xf numFmtId="0" fontId="0" fillId="0" borderId="0" xfId="0" applyFill="1" applyAlignment="1">
      <alignment wrapText="1"/>
    </xf>
    <xf numFmtId="167" fontId="0" fillId="0" borderId="0" xfId="0" applyNumberFormat="1"/>
    <xf numFmtId="0" fontId="11" fillId="0" borderId="0" xfId="0" applyFont="1"/>
    <xf numFmtId="0" fontId="12" fillId="0" borderId="0" xfId="0" applyFont="1"/>
    <xf numFmtId="170" fontId="11" fillId="0" borderId="0" xfId="2" applyNumberFormat="1" applyFont="1"/>
    <xf numFmtId="0" fontId="5" fillId="5" borderId="18" xfId="0" applyFont="1" applyFill="1" applyBorder="1"/>
    <xf numFmtId="2" fontId="0" fillId="0" borderId="0" xfId="0" applyNumberFormat="1" applyFill="1"/>
    <xf numFmtId="0" fontId="2" fillId="0" borderId="0" xfId="0" applyFont="1" applyFill="1"/>
    <xf numFmtId="0" fontId="2" fillId="0" borderId="1" xfId="0" applyFont="1" applyBorder="1" applyAlignment="1">
      <alignment vertical="center" wrapText="1"/>
    </xf>
    <xf numFmtId="0" fontId="0" fillId="11" borderId="1" xfId="0" applyFill="1" applyBorder="1" applyAlignment="1">
      <alignment vertical="center"/>
    </xf>
    <xf numFmtId="0" fontId="0" fillId="11" borderId="1" xfId="0" applyFill="1" applyBorder="1" applyAlignment="1">
      <alignment vertical="center" wrapText="1"/>
    </xf>
    <xf numFmtId="164" fontId="0" fillId="11" borderId="1" xfId="4" applyNumberFormat="1" applyFont="1" applyFill="1" applyBorder="1" applyAlignment="1">
      <alignment vertical="center" wrapText="1"/>
    </xf>
    <xf numFmtId="0" fontId="2" fillId="0" borderId="1" xfId="0" applyFont="1" applyBorder="1" applyAlignment="1">
      <alignment horizontal="center" vertical="center" wrapText="1"/>
    </xf>
    <xf numFmtId="0" fontId="0" fillId="0" borderId="1" xfId="0" applyFill="1" applyBorder="1" applyAlignment="1">
      <alignment vertical="center" wrapText="1"/>
    </xf>
    <xf numFmtId="1" fontId="0" fillId="0" borderId="1" xfId="0" applyNumberFormat="1" applyFill="1" applyBorder="1" applyAlignment="1">
      <alignment vertical="center" wrapText="1"/>
    </xf>
    <xf numFmtId="0" fontId="0" fillId="0" borderId="1" xfId="0" applyFill="1" applyBorder="1" applyAlignment="1">
      <alignment wrapText="1"/>
    </xf>
    <xf numFmtId="2" fontId="2" fillId="0" borderId="1" xfId="0" applyNumberFormat="1" applyFont="1" applyBorder="1"/>
    <xf numFmtId="0" fontId="2" fillId="0" borderId="19" xfId="5" applyNumberFormat="1" applyFont="1" applyFill="1" applyBorder="1" applyAlignment="1">
      <alignment vertical="top" wrapText="1"/>
    </xf>
    <xf numFmtId="0" fontId="9" fillId="9" borderId="10" xfId="0" applyFont="1" applyFill="1" applyBorder="1" applyAlignment="1">
      <alignment wrapText="1"/>
    </xf>
    <xf numFmtId="10" fontId="0" fillId="0" borderId="0" xfId="1" applyNumberFormat="1" applyFont="1"/>
    <xf numFmtId="167" fontId="0" fillId="0" borderId="0" xfId="0" applyNumberFormat="1" applyFill="1"/>
    <xf numFmtId="2" fontId="10" fillId="0" borderId="0" xfId="0" applyNumberFormat="1" applyFont="1" applyFill="1" applyBorder="1"/>
    <xf numFmtId="0" fontId="2" fillId="0" borderId="20" xfId="0" applyFont="1" applyBorder="1"/>
    <xf numFmtId="0" fontId="2" fillId="0" borderId="21" xfId="0" applyFont="1" applyBorder="1"/>
    <xf numFmtId="0" fontId="2" fillId="0" borderId="21" xfId="0" applyFont="1" applyBorder="1" applyAlignment="1">
      <alignment wrapText="1"/>
    </xf>
    <xf numFmtId="0" fontId="5" fillId="5" borderId="22" xfId="0" applyNumberFormat="1" applyFont="1" applyFill="1" applyBorder="1"/>
    <xf numFmtId="0" fontId="5" fillId="5" borderId="23" xfId="0" applyNumberFormat="1" applyFont="1" applyFill="1" applyBorder="1"/>
    <xf numFmtId="0" fontId="0" fillId="0" borderId="24" xfId="0" applyBorder="1"/>
    <xf numFmtId="165" fontId="0" fillId="0" borderId="0" xfId="1" applyNumberFormat="1" applyFont="1" applyBorder="1"/>
    <xf numFmtId="10" fontId="0" fillId="0" borderId="0" xfId="1" applyNumberFormat="1" applyFont="1" applyBorder="1"/>
    <xf numFmtId="9" fontId="0" fillId="0" borderId="0" xfId="1" applyFont="1" applyBorder="1"/>
    <xf numFmtId="9" fontId="0" fillId="0" borderId="25" xfId="1" applyFont="1" applyBorder="1"/>
    <xf numFmtId="165" fontId="0" fillId="0" borderId="25" xfId="1" applyNumberFormat="1" applyFont="1" applyBorder="1"/>
    <xf numFmtId="0" fontId="0" fillId="0" borderId="26" xfId="0" applyBorder="1"/>
    <xf numFmtId="0" fontId="0" fillId="0" borderId="27" xfId="0" applyBorder="1"/>
    <xf numFmtId="165" fontId="0" fillId="0" borderId="27" xfId="1" applyNumberFormat="1" applyFont="1" applyBorder="1"/>
    <xf numFmtId="10" fontId="0" fillId="0" borderId="27" xfId="1" applyNumberFormat="1" applyFont="1" applyBorder="1"/>
    <xf numFmtId="165" fontId="0" fillId="0" borderId="28" xfId="1" applyNumberFormat="1" applyFont="1" applyBorder="1"/>
    <xf numFmtId="2" fontId="0" fillId="0" borderId="0" xfId="0" applyNumberFormat="1" applyBorder="1"/>
    <xf numFmtId="2" fontId="0" fillId="0" borderId="25" xfId="0" applyNumberFormat="1" applyBorder="1"/>
    <xf numFmtId="2" fontId="10" fillId="0" borderId="27" xfId="0" applyNumberFormat="1" applyFont="1" applyFill="1" applyBorder="1"/>
    <xf numFmtId="2" fontId="0" fillId="0" borderId="27" xfId="0" applyNumberFormat="1" applyBorder="1"/>
    <xf numFmtId="2" fontId="0" fillId="0" borderId="28" xfId="0" applyNumberFormat="1" applyBorder="1"/>
    <xf numFmtId="0" fontId="2" fillId="0" borderId="0" xfId="0" applyFont="1" applyBorder="1"/>
    <xf numFmtId="0" fontId="5" fillId="5" borderId="13" xfId="0" applyNumberFormat="1" applyFont="1" applyFill="1" applyBorder="1"/>
    <xf numFmtId="0" fontId="2" fillId="0" borderId="0" xfId="0" applyFont="1" applyAlignment="1">
      <alignment vertical="center" wrapText="1"/>
    </xf>
    <xf numFmtId="0" fontId="2" fillId="0" borderId="0" xfId="0" applyFont="1" applyFill="1" applyBorder="1" applyAlignment="1">
      <alignment vertical="center" wrapText="1"/>
    </xf>
    <xf numFmtId="0" fontId="2" fillId="0" borderId="0" xfId="0" applyFont="1" applyAlignment="1">
      <alignment vertical="center"/>
    </xf>
    <xf numFmtId="170" fontId="0" fillId="0" borderId="1" xfId="4" applyNumberFormat="1" applyFont="1" applyBorder="1" applyAlignment="1">
      <alignment vertical="center" wrapText="1"/>
    </xf>
    <xf numFmtId="2" fontId="0" fillId="0" borderId="0" xfId="0" applyNumberFormat="1" applyFill="1" applyBorder="1"/>
    <xf numFmtId="0" fontId="0" fillId="7" borderId="1" xfId="0" applyFill="1" applyBorder="1" applyAlignment="1">
      <alignment vertical="center" wrapText="1"/>
    </xf>
    <xf numFmtId="1" fontId="0" fillId="7" borderId="1" xfId="0" applyNumberFormat="1" applyFill="1" applyBorder="1" applyAlignment="1">
      <alignment vertical="center" wrapText="1"/>
    </xf>
    <xf numFmtId="164" fontId="2" fillId="0" borderId="1" xfId="4" applyFont="1" applyBorder="1" applyAlignment="1">
      <alignment vertical="center" wrapText="1"/>
    </xf>
    <xf numFmtId="2" fontId="0" fillId="0" borderId="0" xfId="0" applyNumberFormat="1" applyFill="1" applyBorder="1" applyAlignment="1">
      <alignment vertical="center" wrapText="1"/>
    </xf>
    <xf numFmtId="0" fontId="0" fillId="11" borderId="0" xfId="0" applyFill="1" applyAlignment="1">
      <alignment vertical="center" wrapText="1"/>
    </xf>
    <xf numFmtId="170" fontId="0" fillId="0" borderId="0" xfId="4" applyNumberFormat="1" applyFont="1" applyFill="1" applyBorder="1" applyAlignment="1">
      <alignment vertical="center" wrapText="1"/>
    </xf>
    <xf numFmtId="0" fontId="0" fillId="0" borderId="1" xfId="0" applyFill="1" applyBorder="1" applyAlignment="1">
      <alignment vertical="center"/>
    </xf>
    <xf numFmtId="0" fontId="0" fillId="0" borderId="0" xfId="0" applyFill="1" applyAlignment="1">
      <alignment vertical="center" wrapText="1"/>
    </xf>
    <xf numFmtId="164" fontId="0" fillId="0" borderId="1" xfId="4" applyNumberFormat="1" applyFont="1" applyFill="1" applyBorder="1" applyAlignment="1">
      <alignment vertical="center" wrapText="1"/>
    </xf>
    <xf numFmtId="0" fontId="0" fillId="0" borderId="0" xfId="0" applyFill="1" applyBorder="1" applyAlignment="1">
      <alignment vertical="center" wrapText="1"/>
    </xf>
    <xf numFmtId="170" fontId="0" fillId="0" borderId="0" xfId="4" applyNumberFormat="1" applyFont="1" applyBorder="1" applyAlignment="1">
      <alignment vertical="center" wrapText="1"/>
    </xf>
    <xf numFmtId="0" fontId="0" fillId="0" borderId="0" xfId="0" applyFont="1" applyAlignment="1">
      <alignment vertical="center" wrapText="1"/>
    </xf>
    <xf numFmtId="164" fontId="1" fillId="0" borderId="0" xfId="4" applyFont="1" applyAlignment="1">
      <alignment vertical="center" wrapText="1"/>
    </xf>
    <xf numFmtId="164" fontId="0" fillId="0" borderId="0" xfId="4" applyFont="1" applyAlignment="1">
      <alignment vertical="center" wrapText="1"/>
    </xf>
    <xf numFmtId="164" fontId="0" fillId="0" borderId="1" xfId="4" applyFont="1" applyBorder="1" applyAlignment="1">
      <alignment vertical="center" wrapText="1"/>
    </xf>
    <xf numFmtId="43" fontId="0" fillId="0" borderId="0" xfId="0" applyNumberFormat="1" applyFill="1" applyBorder="1" applyAlignment="1">
      <alignment vertical="center" wrapText="1"/>
    </xf>
    <xf numFmtId="170" fontId="0" fillId="0" borderId="1" xfId="4" applyNumberFormat="1" applyFont="1" applyFill="1" applyBorder="1" applyAlignment="1">
      <alignment vertical="center" wrapText="1"/>
    </xf>
    <xf numFmtId="164" fontId="0" fillId="0" borderId="1" xfId="0" applyNumberFormat="1" applyFill="1" applyBorder="1" applyAlignment="1">
      <alignment vertical="center" wrapText="1"/>
    </xf>
    <xf numFmtId="170" fontId="2" fillId="0" borderId="1" xfId="4" applyNumberFormat="1" applyFont="1" applyBorder="1" applyAlignment="1">
      <alignment vertical="center" wrapText="1"/>
    </xf>
    <xf numFmtId="170" fontId="2" fillId="0" borderId="0" xfId="4" applyNumberFormat="1" applyFont="1" applyFill="1" applyBorder="1" applyAlignment="1">
      <alignment vertical="center" wrapText="1"/>
    </xf>
    <xf numFmtId="164" fontId="0" fillId="0" borderId="0" xfId="0" applyNumberFormat="1" applyFill="1" applyBorder="1" applyAlignment="1">
      <alignment vertical="center" wrapText="1"/>
    </xf>
    <xf numFmtId="1" fontId="0" fillId="0" borderId="0" xfId="0" applyNumberFormat="1" applyFill="1" applyBorder="1" applyAlignment="1">
      <alignment vertical="center" wrapText="1"/>
    </xf>
    <xf numFmtId="167" fontId="0" fillId="11" borderId="1" xfId="0" applyNumberFormat="1" applyFill="1" applyBorder="1" applyAlignment="1">
      <alignment vertical="center" wrapText="1"/>
    </xf>
    <xf numFmtId="0" fontId="0" fillId="11" borderId="0" xfId="0" applyFill="1" applyBorder="1" applyAlignment="1">
      <alignment vertical="center"/>
    </xf>
    <xf numFmtId="0" fontId="0" fillId="11" borderId="0" xfId="0" applyFill="1" applyBorder="1" applyAlignment="1">
      <alignment vertical="center" wrapText="1"/>
    </xf>
    <xf numFmtId="167" fontId="0" fillId="11" borderId="0" xfId="0" applyNumberFormat="1" applyFill="1" applyBorder="1" applyAlignment="1">
      <alignment vertical="center" wrapText="1"/>
    </xf>
    <xf numFmtId="0" fontId="2" fillId="0" borderId="1" xfId="0" applyFont="1" applyBorder="1" applyAlignment="1">
      <alignment horizontal="center" wrapText="1"/>
    </xf>
    <xf numFmtId="0" fontId="2" fillId="0" borderId="1" xfId="0" applyFont="1" applyBorder="1" applyAlignment="1"/>
    <xf numFmtId="0" fontId="2" fillId="0" borderId="1" xfId="0" applyFont="1" applyBorder="1" applyAlignment="1">
      <alignment wrapText="1"/>
    </xf>
    <xf numFmtId="0" fontId="2" fillId="0" borderId="0" xfId="0" applyFont="1" applyBorder="1" applyAlignment="1">
      <alignment horizontal="center" wrapText="1"/>
    </xf>
    <xf numFmtId="0" fontId="9" fillId="11" borderId="0" xfId="0" applyFont="1" applyFill="1" applyBorder="1" applyAlignment="1">
      <alignment wrapText="1"/>
    </xf>
    <xf numFmtId="0" fontId="9" fillId="0" borderId="0" xfId="0" applyFont="1" applyFill="1" applyBorder="1" applyAlignment="1">
      <alignment wrapText="1"/>
    </xf>
    <xf numFmtId="0" fontId="0" fillId="0" borderId="1" xfId="0" applyBorder="1" applyAlignment="1">
      <alignment wrapText="1"/>
    </xf>
    <xf numFmtId="10" fontId="0" fillId="0" borderId="1" xfId="0" applyNumberFormat="1" applyBorder="1" applyAlignment="1">
      <alignment wrapText="1"/>
    </xf>
    <xf numFmtId="10" fontId="0" fillId="0" borderId="1" xfId="0" applyNumberFormat="1" applyBorder="1"/>
    <xf numFmtId="0" fontId="9" fillId="11" borderId="0" xfId="0" applyFont="1" applyFill="1"/>
    <xf numFmtId="0" fontId="9" fillId="0" borderId="0" xfId="0" applyFont="1" applyFill="1"/>
    <xf numFmtId="10" fontId="0" fillId="0" borderId="0" xfId="0" applyNumberFormat="1" applyBorder="1"/>
    <xf numFmtId="9" fontId="0" fillId="0" borderId="1" xfId="0" applyNumberFormat="1" applyBorder="1"/>
    <xf numFmtId="9" fontId="0" fillId="0" borderId="0" xfId="0" applyNumberFormat="1" applyBorder="1"/>
    <xf numFmtId="9" fontId="0" fillId="0" borderId="1" xfId="0" applyNumberFormat="1" applyBorder="1" applyAlignment="1">
      <alignment wrapText="1"/>
    </xf>
    <xf numFmtId="0" fontId="2" fillId="0" borderId="29" xfId="0" applyFont="1" applyBorder="1" applyAlignment="1">
      <alignment vertical="center" wrapText="1"/>
    </xf>
    <xf numFmtId="0" fontId="14" fillId="0" borderId="30" xfId="0" applyFont="1" applyFill="1" applyBorder="1" applyAlignment="1">
      <alignment vertical="center" wrapText="1"/>
    </xf>
    <xf numFmtId="0" fontId="2" fillId="0" borderId="30" xfId="0" applyFont="1" applyBorder="1" applyAlignment="1">
      <alignment vertical="center" wrapText="1"/>
    </xf>
    <xf numFmtId="0" fontId="2" fillId="0" borderId="30" xfId="0" applyFont="1" applyBorder="1" applyAlignment="1">
      <alignment vertical="center"/>
    </xf>
    <xf numFmtId="0" fontId="2" fillId="0" borderId="31" xfId="0" applyFont="1" applyBorder="1" applyAlignment="1">
      <alignment vertical="center" wrapText="1"/>
    </xf>
    <xf numFmtId="0" fontId="0" fillId="0" borderId="24" xfId="0"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9" fontId="0" fillId="0" borderId="0" xfId="1" applyFont="1" applyBorder="1" applyAlignment="1">
      <alignment vertical="center"/>
    </xf>
    <xf numFmtId="0" fontId="0" fillId="0" borderId="25" xfId="0" applyBorder="1" applyAlignment="1">
      <alignment vertical="center"/>
    </xf>
    <xf numFmtId="0" fontId="0" fillId="0" borderId="29" xfId="0"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9" fontId="0" fillId="0" borderId="30" xfId="1" applyFont="1" applyBorder="1" applyAlignment="1">
      <alignment vertical="center"/>
    </xf>
    <xf numFmtId="0" fontId="0" fillId="0" borderId="31" xfId="0" applyBorder="1" applyAlignment="1">
      <alignment vertical="center"/>
    </xf>
    <xf numFmtId="166" fontId="0" fillId="11" borderId="0" xfId="0" applyNumberFormat="1" applyFill="1" applyAlignment="1">
      <alignment vertical="center"/>
    </xf>
    <xf numFmtId="9" fontId="0" fillId="0" borderId="0" xfId="1" applyFont="1" applyAlignment="1">
      <alignment vertical="center"/>
    </xf>
    <xf numFmtId="0" fontId="0" fillId="0" borderId="0" xfId="0" applyFill="1" applyAlignment="1">
      <alignment vertical="center"/>
    </xf>
    <xf numFmtId="169" fontId="0" fillId="0" borderId="0" xfId="4" applyNumberFormat="1" applyFont="1" applyAlignment="1">
      <alignment vertical="center" wrapText="1"/>
    </xf>
    <xf numFmtId="0" fontId="0" fillId="11" borderId="0" xfId="0" applyFill="1"/>
    <xf numFmtId="0" fontId="0" fillId="0" borderId="0" xfId="0" applyAlignment="1">
      <alignment horizontal="right"/>
    </xf>
    <xf numFmtId="0" fontId="16" fillId="0" borderId="0" xfId="6" applyFont="1" applyAlignment="1">
      <alignment horizontal="left"/>
    </xf>
    <xf numFmtId="0" fontId="15" fillId="0" borderId="0" xfId="6" applyFont="1" applyAlignment="1"/>
    <xf numFmtId="0" fontId="18" fillId="0" borderId="0" xfId="6" applyFont="1" applyAlignment="1">
      <alignment horizontal="left"/>
    </xf>
    <xf numFmtId="0" fontId="19" fillId="0" borderId="0" xfId="6" applyFont="1" applyAlignment="1">
      <alignment horizontal="left"/>
    </xf>
    <xf numFmtId="0" fontId="21" fillId="0" borderId="0" xfId="6" applyFont="1" applyAlignment="1">
      <alignment horizontal="left"/>
    </xf>
    <xf numFmtId="0" fontId="17" fillId="0" borderId="0" xfId="6" applyFont="1"/>
    <xf numFmtId="0" fontId="20" fillId="0" borderId="0" xfId="6" applyFont="1" applyAlignment="1">
      <alignment horizontal="center"/>
    </xf>
    <xf numFmtId="0" fontId="24" fillId="0" borderId="0" xfId="8" applyFont="1"/>
    <xf numFmtId="0" fontId="21" fillId="0" borderId="1" xfId="6" applyFont="1" applyBorder="1" applyAlignment="1">
      <alignment wrapText="1"/>
    </xf>
    <xf numFmtId="0" fontId="21" fillId="0" borderId="1" xfId="6" applyFont="1" applyBorder="1" applyAlignment="1"/>
    <xf numFmtId="0" fontId="26" fillId="0" borderId="1" xfId="9" applyFont="1" applyBorder="1"/>
    <xf numFmtId="0" fontId="21" fillId="0" borderId="0" xfId="6" applyFont="1" applyBorder="1" applyAlignment="1">
      <alignment wrapText="1"/>
    </xf>
    <xf numFmtId="0" fontId="22" fillId="0" borderId="0" xfId="6" applyFont="1" applyAlignment="1">
      <alignment horizontal="center"/>
    </xf>
    <xf numFmtId="0" fontId="15" fillId="0" borderId="0" xfId="6" applyFont="1" applyAlignment="1">
      <alignment horizontal="center"/>
    </xf>
    <xf numFmtId="0" fontId="27" fillId="0" borderId="0" xfId="0" applyFont="1" applyAlignment="1">
      <alignment horizontal="center" vertical="top"/>
    </xf>
    <xf numFmtId="0" fontId="28" fillId="0" borderId="0" xfId="0" applyFont="1" applyAlignment="1">
      <alignment horizontal="center" vertical="top"/>
    </xf>
    <xf numFmtId="0" fontId="29" fillId="0" borderId="0" xfId="6" applyFont="1" applyAlignment="1">
      <alignment horizontal="center"/>
    </xf>
    <xf numFmtId="0" fontId="15" fillId="0" borderId="0" xfId="6"/>
    <xf numFmtId="0" fontId="20" fillId="0" borderId="0" xfId="6" applyFont="1"/>
    <xf numFmtId="171" fontId="21" fillId="0" borderId="0" xfId="6" applyNumberFormat="1" applyFont="1" applyAlignment="1">
      <alignment horizontal="left"/>
    </xf>
    <xf numFmtId="0" fontId="22" fillId="0" borderId="0" xfId="6" applyFont="1"/>
    <xf numFmtId="0" fontId="20" fillId="0" borderId="35" xfId="6" applyFont="1" applyBorder="1"/>
    <xf numFmtId="0" fontId="23" fillId="0" borderId="36" xfId="6" applyFont="1" applyBorder="1"/>
    <xf numFmtId="0" fontId="22" fillId="0" borderId="1" xfId="6" applyFont="1" applyBorder="1" applyAlignment="1">
      <alignment wrapText="1"/>
    </xf>
    <xf numFmtId="0" fontId="20" fillId="0" borderId="1" xfId="0" applyFont="1" applyBorder="1"/>
    <xf numFmtId="0" fontId="22" fillId="0" borderId="1" xfId="6" applyFont="1" applyBorder="1"/>
    <xf numFmtId="0" fontId="29" fillId="0" borderId="0" xfId="6" applyFont="1"/>
    <xf numFmtId="0" fontId="21" fillId="0" borderId="0" xfId="6" applyFont="1" applyAlignment="1">
      <alignment wrapText="1"/>
    </xf>
    <xf numFmtId="0" fontId="15" fillId="0" borderId="0" xfId="6" applyAlignment="1">
      <alignment horizontal="center"/>
    </xf>
    <xf numFmtId="0" fontId="15" fillId="0" borderId="0" xfId="6" applyAlignment="1">
      <alignment horizontal="left"/>
    </xf>
    <xf numFmtId="0" fontId="32" fillId="0" borderId="0" xfId="9" applyFont="1" applyAlignment="1">
      <alignment horizontal="left" vertical="center" indent="2"/>
    </xf>
    <xf numFmtId="0" fontId="21" fillId="0" borderId="0" xfId="6" applyFont="1" applyBorder="1"/>
    <xf numFmtId="0" fontId="26" fillId="0" borderId="0" xfId="9" applyFont="1" applyBorder="1" applyAlignment="1"/>
    <xf numFmtId="0" fontId="15" fillId="0" borderId="0" xfId="6" applyAlignment="1"/>
    <xf numFmtId="0" fontId="15" fillId="0" borderId="0" xfId="6" applyAlignment="1">
      <alignment horizontal="left" vertical="top" wrapText="1"/>
    </xf>
    <xf numFmtId="0" fontId="15" fillId="0" borderId="0" xfId="6" applyAlignment="1">
      <alignment vertical="top" wrapText="1"/>
    </xf>
    <xf numFmtId="0" fontId="0" fillId="12" borderId="0" xfId="0" applyFill="1"/>
    <xf numFmtId="0" fontId="2" fillId="0" borderId="1" xfId="0" applyFont="1" applyBorder="1" applyAlignment="1">
      <alignment horizontal="left" wrapText="1"/>
    </xf>
    <xf numFmtId="0" fontId="33" fillId="0" borderId="0" xfId="0" applyFont="1" applyFill="1" applyAlignment="1">
      <alignment wrapText="1"/>
    </xf>
    <xf numFmtId="172" fontId="15" fillId="0" borderId="0" xfId="6" applyNumberFormat="1"/>
    <xf numFmtId="0" fontId="0" fillId="12" borderId="0" xfId="0" applyFill="1" applyAlignment="1">
      <alignment horizontal="left"/>
    </xf>
    <xf numFmtId="0" fontId="0" fillId="12" borderId="0" xfId="0" applyNumberFormat="1" applyFill="1"/>
    <xf numFmtId="0" fontId="0" fillId="10" borderId="0" xfId="0" applyFill="1"/>
    <xf numFmtId="1" fontId="0" fillId="10" borderId="0" xfId="0" applyNumberFormat="1" applyFill="1"/>
    <xf numFmtId="0" fontId="0" fillId="13" borderId="0" xfId="0" applyFill="1"/>
    <xf numFmtId="1" fontId="0" fillId="13" borderId="0" xfId="0" applyNumberFormat="1" applyFill="1"/>
    <xf numFmtId="165" fontId="0" fillId="0" borderId="1" xfId="1" applyNumberFormat="1" applyFont="1" applyFill="1" applyBorder="1"/>
    <xf numFmtId="166" fontId="0" fillId="0" borderId="1" xfId="0" applyNumberFormat="1" applyFill="1" applyBorder="1"/>
    <xf numFmtId="165" fontId="0" fillId="0" borderId="12" xfId="1" applyNumberFormat="1" applyFont="1" applyFill="1" applyBorder="1"/>
    <xf numFmtId="166" fontId="0" fillId="0" borderId="12" xfId="0" applyNumberFormat="1" applyFill="1" applyBorder="1"/>
    <xf numFmtId="165" fontId="0" fillId="0" borderId="1" xfId="1" applyNumberFormat="1" applyFont="1" applyBorder="1"/>
    <xf numFmtId="9" fontId="0" fillId="0" borderId="1" xfId="1" applyFont="1" applyBorder="1"/>
    <xf numFmtId="9" fontId="0" fillId="11" borderId="0" xfId="1" applyFont="1" applyFill="1" applyBorder="1" applyAlignment="1">
      <alignment horizontal="left" indent="1"/>
    </xf>
    <xf numFmtId="165" fontId="0" fillId="11" borderId="0" xfId="1" applyNumberFormat="1" applyFont="1" applyFill="1"/>
    <xf numFmtId="0" fontId="15" fillId="0" borderId="0" xfId="6" applyAlignment="1">
      <alignment horizontal="left" vertical="top" wrapText="1"/>
    </xf>
    <xf numFmtId="0" fontId="20" fillId="0" borderId="32" xfId="6" applyFont="1" applyBorder="1" applyAlignment="1">
      <alignment horizontal="center"/>
    </xf>
    <xf numFmtId="0" fontId="21" fillId="0" borderId="33" xfId="6" applyFont="1" applyBorder="1"/>
    <xf numFmtId="0" fontId="21" fillId="0" borderId="34" xfId="6" applyFont="1" applyBorder="1"/>
    <xf numFmtId="0" fontId="30"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6" fillId="2"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cellXfs>
  <cellStyles count="10">
    <cellStyle name="Comma 2" xfId="2"/>
    <cellStyle name="Comma 2 2" xfId="3"/>
    <cellStyle name="Comma 2 3" xfId="4"/>
    <cellStyle name="Comma 3" xfId="5"/>
    <cellStyle name="Hyperlink" xfId="9" builtinId="8"/>
    <cellStyle name="Normal" xfId="0" builtinId="0"/>
    <cellStyle name="Normal 2 2" xfId="6"/>
    <cellStyle name="Normal 3 3" xfId="8"/>
    <cellStyle name="Normal 6 2" xfId="7"/>
    <cellStyle name="Percent" xfId="1" builtinId="5"/>
  </cellStyles>
  <dxfs count="15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dxf>
    <dxf>
      <fill>
        <patternFill patternType="none">
          <fgColor indexed="64"/>
          <bgColor auto="1"/>
        </patternFill>
      </fill>
    </dxf>
    <dxf>
      <numFmt numFmtId="0" formatCode="General"/>
      <fill>
        <patternFill patternType="none">
          <fgColor indexed="64"/>
          <bgColor auto="1"/>
        </patternFill>
      </fill>
    </dxf>
    <dxf>
      <numFmt numFmtId="0" formatCode="General"/>
    </dxf>
    <dxf>
      <numFmt numFmtId="2" formatCode="0.00"/>
    </dxf>
    <dxf>
      <numFmt numFmtId="0" formatCode="General"/>
    </dxf>
    <dxf>
      <fill>
        <patternFill patternType="none">
          <fgColor indexed="64"/>
          <bgColor indexed="65"/>
        </patternFill>
      </fill>
    </dxf>
    <dxf>
      <numFmt numFmtId="1" formatCode="0"/>
    </dxf>
    <dxf>
      <numFmt numFmtId="167" formatCode="0.0"/>
    </dxf>
    <dxf>
      <numFmt numFmtId="167" formatCode="0.0"/>
    </dxf>
    <dxf>
      <numFmt numFmtId="0" formatCode="General"/>
    </dxf>
    <dxf>
      <numFmt numFmtId="0" formatCode="General"/>
    </dxf>
    <dxf>
      <numFmt numFmtId="167" formatCode="0.0"/>
    </dxf>
    <dxf>
      <numFmt numFmtId="167" formatCode="0.0"/>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73" formatCode="&quot;Yes&quot;;&quot;Yes&quot;;&quot;No&quot;"/>
    </dxf>
    <dxf>
      <font>
        <b val="0"/>
        <i val="0"/>
        <strike val="0"/>
        <condense val="0"/>
        <extend val="0"/>
        <outline val="0"/>
        <shadow val="0"/>
        <u val="none"/>
        <vertAlign val="baseline"/>
        <sz val="11"/>
        <color auto="1"/>
        <name val="Calibri"/>
        <scheme val="minor"/>
      </font>
      <numFmt numFmtId="170" formatCode="_(* #,##0.0_);_(* \(#,##0.0\);_(* &quot;-&quot;??_);_(@_)"/>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dxf>
    <dxf>
      <numFmt numFmtId="0" formatCode="General"/>
    </dxf>
  </dxfs>
  <tableStyles count="0" defaultTableStyle="TableStyleMedium2" defaultPivotStyle="PivotStyleMedium9"/>
  <colors>
    <mruColors>
      <color rgb="FFF68ADF"/>
      <color rgb="FFF468D6"/>
      <color rgb="FFF06CDD"/>
      <color rgb="FFEA2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onResFuelDeman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512.519953819443" createdVersion="6" refreshedVersion="6" minRefreshableVersion="3" recordCount="2734">
  <cacheSource type="worksheet">
    <worksheetSource ref="A1:H2735" sheet="Statewise_Coal_Consumption" r:id="rId2"/>
  </cacheSource>
  <cacheFields count="8">
    <cacheField name="State" numFmtId="0">
      <sharedItems count="26">
        <s v="WEST BENGAL"/>
        <s v="JHARKHAND"/>
        <s v="BIHAR"/>
        <s v="MADHYA PRADESH"/>
        <s v="CHHATTISGARH"/>
        <s v="UTTAR PRADESH"/>
        <s v="MAHARASHTRA"/>
        <s v="ODISHA"/>
        <s v="ANDHRA PRADESH"/>
        <s v="TELANGANA"/>
        <s v="ASSAM"/>
        <s v="ARUNACHAL PRADESH"/>
        <s v="MEGHALAYA"/>
        <s v="GUJARAT"/>
        <s v="JAMMU &amp; KASHMIR"/>
        <s v="KERALA"/>
        <s v="RAJASTHAN"/>
        <s v="TAMILNADU"/>
        <s v="DELHI"/>
        <s v="HARYANA"/>
        <s v="HIMACHAL PRADESH"/>
        <s v="KARNATAKA"/>
        <s v="PUNJAB"/>
        <s v="UTTARAKHAND"/>
        <s v="GOA"/>
        <s v="OTHERS"/>
      </sharedItems>
    </cacheField>
    <cacheField name="CoalType" numFmtId="0">
      <sharedItems count="5">
        <s v="MIDDLINGS"/>
        <s v="RAW COAL"/>
        <s v="WASHED COAL"/>
        <s v="TOTAL COAL"/>
        <s v="LIGNITE"/>
      </sharedItems>
    </cacheField>
    <cacheField name="ConsumingSector" numFmtId="0">
      <sharedItems count="16">
        <s v="POWER (UTILITY)"/>
        <s v="POWER (CAPTIVE)"/>
        <s v="STEEL (BOILERS)"/>
        <s v="PULP &amp; PAPER"/>
        <s v="METALLURGICAL USE- DIRECT FEED"/>
        <s v="METALLURGICAL USE- COKERIES"/>
        <s v="CEMENT"/>
        <s v="SPONGE IRON"/>
        <s v="CHEMICAL"/>
        <s v="TEXTILES &amp; RAYONS"/>
        <s v="OTHER"/>
        <s v="COLLIERY OWN - CONSUMPTION"/>
        <s v="OTHER BASIC-METAL (ALUMINIUM ETC)"/>
        <s v="BRICKS"/>
        <s v="COLLIERY STAFF"/>
        <s v="FERTILISERS"/>
      </sharedItems>
    </cacheField>
    <cacheField name="Sector_Short" numFmtId="0">
      <sharedItems count="12">
        <s v="POWER"/>
        <s v="STEEL"/>
        <s v="PULP "/>
        <s v="METAL"/>
        <s v="CEMEN"/>
        <s v="SPONG"/>
        <s v="CHEMI"/>
        <s v="TEXTI"/>
        <s v="OTHER"/>
        <s v="COLLI"/>
        <s v="BRICK"/>
        <s v="FERTI"/>
      </sharedItems>
    </cacheField>
    <cacheField name="Power_Industry" numFmtId="0">
      <sharedItems count="3">
        <s v="Power"/>
        <s v="Industry_Steel"/>
        <s v="Industry_Rest"/>
      </sharedItems>
    </cacheField>
    <cacheField name="YearValue" numFmtId="0">
      <sharedItems containsSemiMixedTypes="0" containsString="0" containsNumber="1" containsInteger="1" minValue="2006" maxValue="2019" count="14">
        <n v="2007"/>
        <n v="2008"/>
        <n v="2009"/>
        <n v="2010"/>
        <n v="2011"/>
        <n v="2012"/>
        <n v="2013"/>
        <n v="2014"/>
        <n v="2015"/>
        <n v="2016"/>
        <n v="2006"/>
        <n v="2019"/>
        <n v="2017"/>
        <n v="2018"/>
      </sharedItems>
    </cacheField>
    <cacheField name="QtyInMillionTonnes" numFmtId="0">
      <sharedItems containsSemiMixedTypes="0" containsString="0" containsNumber="1" minValue="0" maxValue="73.653999999999996"/>
    </cacheField>
    <cacheField name="Region" numFmtId="0">
      <sharedItems count="6">
        <s v="ER"/>
        <s v="WR"/>
        <s v="NR"/>
        <s v="SR"/>
        <s v="NER"/>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34">
  <r>
    <x v="0"/>
    <x v="0"/>
    <x v="0"/>
    <x v="0"/>
    <x v="0"/>
    <x v="0"/>
    <n v="0.47399999999999998"/>
    <x v="0"/>
  </r>
  <r>
    <x v="0"/>
    <x v="0"/>
    <x v="1"/>
    <x v="0"/>
    <x v="0"/>
    <x v="0"/>
    <n v="0.27900000000000003"/>
    <x v="0"/>
  </r>
  <r>
    <x v="0"/>
    <x v="0"/>
    <x v="2"/>
    <x v="1"/>
    <x v="1"/>
    <x v="0"/>
    <n v="0.23499999999999999"/>
    <x v="0"/>
  </r>
  <r>
    <x v="0"/>
    <x v="0"/>
    <x v="3"/>
    <x v="2"/>
    <x v="2"/>
    <x v="0"/>
    <n v="5.0000000000000001E-3"/>
    <x v="0"/>
  </r>
  <r>
    <x v="0"/>
    <x v="1"/>
    <x v="0"/>
    <x v="0"/>
    <x v="0"/>
    <x v="0"/>
    <n v="31.14"/>
    <x v="0"/>
  </r>
  <r>
    <x v="0"/>
    <x v="1"/>
    <x v="1"/>
    <x v="0"/>
    <x v="0"/>
    <x v="0"/>
    <n v="9.8000000000000004E-2"/>
    <x v="0"/>
  </r>
  <r>
    <x v="0"/>
    <x v="1"/>
    <x v="4"/>
    <x v="3"/>
    <x v="1"/>
    <x v="0"/>
    <n v="7.8E-2"/>
    <x v="0"/>
  </r>
  <r>
    <x v="0"/>
    <x v="1"/>
    <x v="5"/>
    <x v="3"/>
    <x v="1"/>
    <x v="0"/>
    <n v="6.0000000000000001E-3"/>
    <x v="0"/>
  </r>
  <r>
    <x v="0"/>
    <x v="1"/>
    <x v="2"/>
    <x v="1"/>
    <x v="1"/>
    <x v="0"/>
    <n v="0.46600000000000003"/>
    <x v="0"/>
  </r>
  <r>
    <x v="0"/>
    <x v="1"/>
    <x v="6"/>
    <x v="4"/>
    <x v="2"/>
    <x v="0"/>
    <n v="8.0000000000000002E-3"/>
    <x v="0"/>
  </r>
  <r>
    <x v="0"/>
    <x v="1"/>
    <x v="7"/>
    <x v="5"/>
    <x v="2"/>
    <x v="0"/>
    <n v="1.1599999999999999"/>
    <x v="0"/>
  </r>
  <r>
    <x v="0"/>
    <x v="1"/>
    <x v="8"/>
    <x v="6"/>
    <x v="2"/>
    <x v="0"/>
    <n v="0.03"/>
    <x v="0"/>
  </r>
  <r>
    <x v="0"/>
    <x v="1"/>
    <x v="3"/>
    <x v="2"/>
    <x v="2"/>
    <x v="0"/>
    <n v="7.6999999999999999E-2"/>
    <x v="0"/>
  </r>
  <r>
    <x v="0"/>
    <x v="1"/>
    <x v="9"/>
    <x v="7"/>
    <x v="2"/>
    <x v="0"/>
    <n v="2.7E-2"/>
    <x v="0"/>
  </r>
  <r>
    <x v="0"/>
    <x v="1"/>
    <x v="10"/>
    <x v="8"/>
    <x v="2"/>
    <x v="0"/>
    <n v="2.1160000000000001"/>
    <x v="0"/>
  </r>
  <r>
    <x v="0"/>
    <x v="1"/>
    <x v="11"/>
    <x v="9"/>
    <x v="2"/>
    <x v="0"/>
    <n v="0.193"/>
    <x v="0"/>
  </r>
  <r>
    <x v="0"/>
    <x v="2"/>
    <x v="0"/>
    <x v="0"/>
    <x v="0"/>
    <x v="0"/>
    <n v="2.1000000000000001E-2"/>
    <x v="0"/>
  </r>
  <r>
    <x v="0"/>
    <x v="2"/>
    <x v="5"/>
    <x v="3"/>
    <x v="1"/>
    <x v="0"/>
    <n v="1.143"/>
    <x v="0"/>
  </r>
  <r>
    <x v="0"/>
    <x v="0"/>
    <x v="0"/>
    <x v="0"/>
    <x v="0"/>
    <x v="1"/>
    <n v="0.99299999999999999"/>
    <x v="0"/>
  </r>
  <r>
    <x v="0"/>
    <x v="0"/>
    <x v="1"/>
    <x v="0"/>
    <x v="0"/>
    <x v="1"/>
    <n v="0.29199999999999998"/>
    <x v="0"/>
  </r>
  <r>
    <x v="0"/>
    <x v="0"/>
    <x v="2"/>
    <x v="1"/>
    <x v="1"/>
    <x v="1"/>
    <n v="6.7000000000000004E-2"/>
    <x v="0"/>
  </r>
  <r>
    <x v="0"/>
    <x v="0"/>
    <x v="11"/>
    <x v="9"/>
    <x v="2"/>
    <x v="1"/>
    <n v="4.0000000000000001E-3"/>
    <x v="0"/>
  </r>
  <r>
    <x v="0"/>
    <x v="1"/>
    <x v="0"/>
    <x v="0"/>
    <x v="0"/>
    <x v="1"/>
    <n v="31.898"/>
    <x v="0"/>
  </r>
  <r>
    <x v="0"/>
    <x v="1"/>
    <x v="1"/>
    <x v="0"/>
    <x v="0"/>
    <x v="1"/>
    <n v="0.23799999999999999"/>
    <x v="0"/>
  </r>
  <r>
    <x v="0"/>
    <x v="1"/>
    <x v="4"/>
    <x v="3"/>
    <x v="1"/>
    <x v="1"/>
    <n v="8.3000000000000004E-2"/>
    <x v="0"/>
  </r>
  <r>
    <x v="0"/>
    <x v="1"/>
    <x v="5"/>
    <x v="3"/>
    <x v="1"/>
    <x v="1"/>
    <n v="1.2E-2"/>
    <x v="0"/>
  </r>
  <r>
    <x v="0"/>
    <x v="1"/>
    <x v="2"/>
    <x v="1"/>
    <x v="1"/>
    <x v="1"/>
    <n v="0.35699999999999998"/>
    <x v="0"/>
  </r>
  <r>
    <x v="0"/>
    <x v="1"/>
    <x v="6"/>
    <x v="4"/>
    <x v="2"/>
    <x v="1"/>
    <n v="7.0000000000000001E-3"/>
    <x v="0"/>
  </r>
  <r>
    <x v="0"/>
    <x v="1"/>
    <x v="7"/>
    <x v="5"/>
    <x v="2"/>
    <x v="1"/>
    <n v="1.4510000000000001"/>
    <x v="0"/>
  </r>
  <r>
    <x v="0"/>
    <x v="1"/>
    <x v="8"/>
    <x v="6"/>
    <x v="2"/>
    <x v="1"/>
    <n v="3.2000000000000001E-2"/>
    <x v="0"/>
  </r>
  <r>
    <x v="0"/>
    <x v="1"/>
    <x v="3"/>
    <x v="2"/>
    <x v="2"/>
    <x v="1"/>
    <n v="6.6000000000000003E-2"/>
    <x v="0"/>
  </r>
  <r>
    <x v="0"/>
    <x v="1"/>
    <x v="9"/>
    <x v="7"/>
    <x v="2"/>
    <x v="1"/>
    <n v="3.1E-2"/>
    <x v="0"/>
  </r>
  <r>
    <x v="0"/>
    <x v="1"/>
    <x v="10"/>
    <x v="8"/>
    <x v="2"/>
    <x v="1"/>
    <n v="1.4950000000000001"/>
    <x v="0"/>
  </r>
  <r>
    <x v="0"/>
    <x v="1"/>
    <x v="11"/>
    <x v="9"/>
    <x v="2"/>
    <x v="1"/>
    <n v="0.16900000000000001"/>
    <x v="0"/>
  </r>
  <r>
    <x v="0"/>
    <x v="2"/>
    <x v="0"/>
    <x v="0"/>
    <x v="0"/>
    <x v="1"/>
    <n v="7.0000000000000001E-3"/>
    <x v="0"/>
  </r>
  <r>
    <x v="0"/>
    <x v="2"/>
    <x v="5"/>
    <x v="3"/>
    <x v="1"/>
    <x v="1"/>
    <n v="1.2609999999999999"/>
    <x v="0"/>
  </r>
  <r>
    <x v="0"/>
    <x v="0"/>
    <x v="0"/>
    <x v="0"/>
    <x v="0"/>
    <x v="2"/>
    <n v="0.67800000000000005"/>
    <x v="0"/>
  </r>
  <r>
    <x v="0"/>
    <x v="0"/>
    <x v="1"/>
    <x v="0"/>
    <x v="0"/>
    <x v="2"/>
    <n v="0.16300000000000001"/>
    <x v="0"/>
  </r>
  <r>
    <x v="0"/>
    <x v="0"/>
    <x v="2"/>
    <x v="1"/>
    <x v="1"/>
    <x v="2"/>
    <n v="0.38900000000000001"/>
    <x v="0"/>
  </r>
  <r>
    <x v="0"/>
    <x v="0"/>
    <x v="11"/>
    <x v="9"/>
    <x v="2"/>
    <x v="2"/>
    <n v="4.0000000000000001E-3"/>
    <x v="0"/>
  </r>
  <r>
    <x v="0"/>
    <x v="1"/>
    <x v="0"/>
    <x v="0"/>
    <x v="0"/>
    <x v="2"/>
    <n v="34.892000000000003"/>
    <x v="0"/>
  </r>
  <r>
    <x v="0"/>
    <x v="1"/>
    <x v="1"/>
    <x v="0"/>
    <x v="0"/>
    <x v="2"/>
    <n v="0.44900000000000001"/>
    <x v="0"/>
  </r>
  <r>
    <x v="0"/>
    <x v="1"/>
    <x v="4"/>
    <x v="3"/>
    <x v="1"/>
    <x v="2"/>
    <n v="4.9000000000000002E-2"/>
    <x v="0"/>
  </r>
  <r>
    <x v="0"/>
    <x v="1"/>
    <x v="5"/>
    <x v="3"/>
    <x v="1"/>
    <x v="2"/>
    <n v="8.9999999999999993E-3"/>
    <x v="0"/>
  </r>
  <r>
    <x v="0"/>
    <x v="1"/>
    <x v="2"/>
    <x v="1"/>
    <x v="1"/>
    <x v="2"/>
    <n v="0.433"/>
    <x v="0"/>
  </r>
  <r>
    <x v="0"/>
    <x v="1"/>
    <x v="6"/>
    <x v="4"/>
    <x v="2"/>
    <x v="2"/>
    <n v="6.0000000000000001E-3"/>
    <x v="0"/>
  </r>
  <r>
    <x v="0"/>
    <x v="1"/>
    <x v="7"/>
    <x v="5"/>
    <x v="2"/>
    <x v="2"/>
    <n v="1.331"/>
    <x v="0"/>
  </r>
  <r>
    <x v="0"/>
    <x v="1"/>
    <x v="8"/>
    <x v="6"/>
    <x v="2"/>
    <x v="2"/>
    <n v="3.6999999999999998E-2"/>
    <x v="0"/>
  </r>
  <r>
    <x v="0"/>
    <x v="1"/>
    <x v="3"/>
    <x v="2"/>
    <x v="2"/>
    <x v="2"/>
    <n v="0.06"/>
    <x v="0"/>
  </r>
  <r>
    <x v="0"/>
    <x v="1"/>
    <x v="9"/>
    <x v="7"/>
    <x v="2"/>
    <x v="2"/>
    <n v="2.8000000000000001E-2"/>
    <x v="0"/>
  </r>
  <r>
    <x v="0"/>
    <x v="1"/>
    <x v="10"/>
    <x v="8"/>
    <x v="2"/>
    <x v="2"/>
    <n v="1.637"/>
    <x v="0"/>
  </r>
  <r>
    <x v="0"/>
    <x v="1"/>
    <x v="11"/>
    <x v="9"/>
    <x v="2"/>
    <x v="2"/>
    <n v="0.152"/>
    <x v="0"/>
  </r>
  <r>
    <x v="0"/>
    <x v="2"/>
    <x v="1"/>
    <x v="0"/>
    <x v="0"/>
    <x v="2"/>
    <n v="8.8999999999999996E-2"/>
    <x v="0"/>
  </r>
  <r>
    <x v="0"/>
    <x v="2"/>
    <x v="5"/>
    <x v="3"/>
    <x v="1"/>
    <x v="2"/>
    <n v="1.7529999999999999"/>
    <x v="0"/>
  </r>
  <r>
    <x v="0"/>
    <x v="0"/>
    <x v="0"/>
    <x v="0"/>
    <x v="0"/>
    <x v="3"/>
    <n v="0.53400000000000003"/>
    <x v="0"/>
  </r>
  <r>
    <x v="0"/>
    <x v="0"/>
    <x v="1"/>
    <x v="0"/>
    <x v="0"/>
    <x v="3"/>
    <n v="0.16300000000000001"/>
    <x v="0"/>
  </r>
  <r>
    <x v="0"/>
    <x v="0"/>
    <x v="2"/>
    <x v="1"/>
    <x v="1"/>
    <x v="3"/>
    <n v="0.439"/>
    <x v="0"/>
  </r>
  <r>
    <x v="0"/>
    <x v="1"/>
    <x v="0"/>
    <x v="0"/>
    <x v="0"/>
    <x v="3"/>
    <n v="33.862000000000002"/>
    <x v="0"/>
  </r>
  <r>
    <x v="0"/>
    <x v="1"/>
    <x v="1"/>
    <x v="0"/>
    <x v="0"/>
    <x v="3"/>
    <n v="0.32400000000000001"/>
    <x v="0"/>
  </r>
  <r>
    <x v="0"/>
    <x v="1"/>
    <x v="4"/>
    <x v="3"/>
    <x v="1"/>
    <x v="3"/>
    <n v="6.8000000000000005E-2"/>
    <x v="0"/>
  </r>
  <r>
    <x v="0"/>
    <x v="1"/>
    <x v="5"/>
    <x v="3"/>
    <x v="1"/>
    <x v="3"/>
    <n v="1.7999999999999999E-2"/>
    <x v="0"/>
  </r>
  <r>
    <x v="0"/>
    <x v="1"/>
    <x v="2"/>
    <x v="1"/>
    <x v="1"/>
    <x v="3"/>
    <n v="0.52900000000000003"/>
    <x v="0"/>
  </r>
  <r>
    <x v="0"/>
    <x v="1"/>
    <x v="6"/>
    <x v="4"/>
    <x v="2"/>
    <x v="3"/>
    <n v="7.0000000000000001E-3"/>
    <x v="0"/>
  </r>
  <r>
    <x v="0"/>
    <x v="1"/>
    <x v="7"/>
    <x v="5"/>
    <x v="2"/>
    <x v="3"/>
    <n v="1.0509999999999999"/>
    <x v="0"/>
  </r>
  <r>
    <x v="0"/>
    <x v="1"/>
    <x v="8"/>
    <x v="6"/>
    <x v="2"/>
    <x v="3"/>
    <n v="0.04"/>
    <x v="0"/>
  </r>
  <r>
    <x v="0"/>
    <x v="1"/>
    <x v="3"/>
    <x v="2"/>
    <x v="2"/>
    <x v="3"/>
    <n v="6.3E-2"/>
    <x v="0"/>
  </r>
  <r>
    <x v="0"/>
    <x v="1"/>
    <x v="9"/>
    <x v="7"/>
    <x v="2"/>
    <x v="3"/>
    <n v="2.5000000000000001E-2"/>
    <x v="0"/>
  </r>
  <r>
    <x v="0"/>
    <x v="1"/>
    <x v="10"/>
    <x v="8"/>
    <x v="2"/>
    <x v="3"/>
    <n v="2.2410000000000001"/>
    <x v="0"/>
  </r>
  <r>
    <x v="0"/>
    <x v="1"/>
    <x v="11"/>
    <x v="9"/>
    <x v="2"/>
    <x v="3"/>
    <n v="0.13900000000000001"/>
    <x v="0"/>
  </r>
  <r>
    <x v="0"/>
    <x v="2"/>
    <x v="1"/>
    <x v="0"/>
    <x v="0"/>
    <x v="3"/>
    <n v="7.6999999999999999E-2"/>
    <x v="0"/>
  </r>
  <r>
    <x v="0"/>
    <x v="2"/>
    <x v="5"/>
    <x v="3"/>
    <x v="1"/>
    <x v="3"/>
    <n v="1.891"/>
    <x v="0"/>
  </r>
  <r>
    <x v="0"/>
    <x v="0"/>
    <x v="0"/>
    <x v="0"/>
    <x v="0"/>
    <x v="4"/>
    <n v="0.38500000000000001"/>
    <x v="0"/>
  </r>
  <r>
    <x v="0"/>
    <x v="0"/>
    <x v="1"/>
    <x v="0"/>
    <x v="0"/>
    <x v="4"/>
    <n v="0.46200000000000002"/>
    <x v="0"/>
  </r>
  <r>
    <x v="0"/>
    <x v="0"/>
    <x v="5"/>
    <x v="3"/>
    <x v="1"/>
    <x v="4"/>
    <n v="0.214"/>
    <x v="0"/>
  </r>
  <r>
    <x v="0"/>
    <x v="1"/>
    <x v="0"/>
    <x v="0"/>
    <x v="0"/>
    <x v="4"/>
    <n v="36.853000000000002"/>
    <x v="0"/>
  </r>
  <r>
    <x v="0"/>
    <x v="1"/>
    <x v="1"/>
    <x v="0"/>
    <x v="0"/>
    <x v="4"/>
    <n v="0.39400000000000002"/>
    <x v="0"/>
  </r>
  <r>
    <x v="0"/>
    <x v="1"/>
    <x v="4"/>
    <x v="3"/>
    <x v="1"/>
    <x v="4"/>
    <n v="7.9000000000000001E-2"/>
    <x v="0"/>
  </r>
  <r>
    <x v="0"/>
    <x v="1"/>
    <x v="5"/>
    <x v="3"/>
    <x v="1"/>
    <x v="4"/>
    <n v="2.4E-2"/>
    <x v="0"/>
  </r>
  <r>
    <x v="0"/>
    <x v="1"/>
    <x v="2"/>
    <x v="1"/>
    <x v="1"/>
    <x v="4"/>
    <n v="0.437"/>
    <x v="0"/>
  </r>
  <r>
    <x v="0"/>
    <x v="1"/>
    <x v="6"/>
    <x v="4"/>
    <x v="2"/>
    <x v="4"/>
    <n v="6.0000000000000001E-3"/>
    <x v="0"/>
  </r>
  <r>
    <x v="0"/>
    <x v="1"/>
    <x v="7"/>
    <x v="5"/>
    <x v="2"/>
    <x v="4"/>
    <n v="1.089"/>
    <x v="0"/>
  </r>
  <r>
    <x v="0"/>
    <x v="1"/>
    <x v="12"/>
    <x v="8"/>
    <x v="2"/>
    <x v="4"/>
    <n v="2E-3"/>
    <x v="0"/>
  </r>
  <r>
    <x v="0"/>
    <x v="1"/>
    <x v="8"/>
    <x v="6"/>
    <x v="2"/>
    <x v="4"/>
    <n v="3.6999999999999998E-2"/>
    <x v="0"/>
  </r>
  <r>
    <x v="0"/>
    <x v="1"/>
    <x v="3"/>
    <x v="2"/>
    <x v="2"/>
    <x v="4"/>
    <n v="7.1999999999999995E-2"/>
    <x v="0"/>
  </r>
  <r>
    <x v="0"/>
    <x v="1"/>
    <x v="9"/>
    <x v="7"/>
    <x v="2"/>
    <x v="4"/>
    <n v="1.7000000000000001E-2"/>
    <x v="0"/>
  </r>
  <r>
    <x v="0"/>
    <x v="1"/>
    <x v="10"/>
    <x v="8"/>
    <x v="2"/>
    <x v="4"/>
    <n v="1.8160000000000001"/>
    <x v="0"/>
  </r>
  <r>
    <x v="0"/>
    <x v="1"/>
    <x v="11"/>
    <x v="9"/>
    <x v="2"/>
    <x v="4"/>
    <n v="0.125"/>
    <x v="0"/>
  </r>
  <r>
    <x v="0"/>
    <x v="2"/>
    <x v="5"/>
    <x v="3"/>
    <x v="1"/>
    <x v="4"/>
    <n v="1.986"/>
    <x v="0"/>
  </r>
  <r>
    <x v="0"/>
    <x v="0"/>
    <x v="1"/>
    <x v="0"/>
    <x v="0"/>
    <x v="5"/>
    <n v="0.222"/>
    <x v="0"/>
  </r>
  <r>
    <x v="0"/>
    <x v="0"/>
    <x v="2"/>
    <x v="1"/>
    <x v="1"/>
    <x v="5"/>
    <n v="0.17599999999999999"/>
    <x v="0"/>
  </r>
  <r>
    <x v="0"/>
    <x v="1"/>
    <x v="0"/>
    <x v="0"/>
    <x v="0"/>
    <x v="5"/>
    <n v="39.942"/>
    <x v="0"/>
  </r>
  <r>
    <x v="0"/>
    <x v="1"/>
    <x v="1"/>
    <x v="0"/>
    <x v="0"/>
    <x v="5"/>
    <n v="0.36199999999999999"/>
    <x v="0"/>
  </r>
  <r>
    <x v="0"/>
    <x v="1"/>
    <x v="4"/>
    <x v="3"/>
    <x v="1"/>
    <x v="5"/>
    <n v="0.126"/>
    <x v="0"/>
  </r>
  <r>
    <x v="0"/>
    <x v="1"/>
    <x v="5"/>
    <x v="3"/>
    <x v="1"/>
    <x v="5"/>
    <n v="8.8999999999999996E-2"/>
    <x v="0"/>
  </r>
  <r>
    <x v="0"/>
    <x v="1"/>
    <x v="6"/>
    <x v="4"/>
    <x v="2"/>
    <x v="5"/>
    <n v="1.7999999999999999E-2"/>
    <x v="0"/>
  </r>
  <r>
    <x v="0"/>
    <x v="1"/>
    <x v="7"/>
    <x v="5"/>
    <x v="2"/>
    <x v="5"/>
    <n v="0.48"/>
    <x v="0"/>
  </r>
  <r>
    <x v="0"/>
    <x v="1"/>
    <x v="8"/>
    <x v="6"/>
    <x v="2"/>
    <x v="5"/>
    <n v="1.0999999999999999E-2"/>
    <x v="0"/>
  </r>
  <r>
    <x v="0"/>
    <x v="1"/>
    <x v="3"/>
    <x v="2"/>
    <x v="2"/>
    <x v="5"/>
    <n v="0.04"/>
    <x v="0"/>
  </r>
  <r>
    <x v="0"/>
    <x v="1"/>
    <x v="9"/>
    <x v="7"/>
    <x v="2"/>
    <x v="5"/>
    <n v="3.0000000000000001E-3"/>
    <x v="0"/>
  </r>
  <r>
    <x v="0"/>
    <x v="1"/>
    <x v="10"/>
    <x v="8"/>
    <x v="2"/>
    <x v="5"/>
    <n v="4.2610000000000001"/>
    <x v="0"/>
  </r>
  <r>
    <x v="0"/>
    <x v="1"/>
    <x v="11"/>
    <x v="9"/>
    <x v="2"/>
    <x v="5"/>
    <n v="0.108"/>
    <x v="0"/>
  </r>
  <r>
    <x v="0"/>
    <x v="2"/>
    <x v="0"/>
    <x v="0"/>
    <x v="0"/>
    <x v="5"/>
    <n v="1.966"/>
    <x v="0"/>
  </r>
  <r>
    <x v="0"/>
    <x v="2"/>
    <x v="5"/>
    <x v="3"/>
    <x v="1"/>
    <x v="5"/>
    <n v="0.51400000000000001"/>
    <x v="0"/>
  </r>
  <r>
    <x v="0"/>
    <x v="0"/>
    <x v="0"/>
    <x v="0"/>
    <x v="0"/>
    <x v="6"/>
    <n v="0.34499999999999997"/>
    <x v="0"/>
  </r>
  <r>
    <x v="0"/>
    <x v="0"/>
    <x v="1"/>
    <x v="0"/>
    <x v="0"/>
    <x v="6"/>
    <n v="0.65100000000000002"/>
    <x v="0"/>
  </r>
  <r>
    <x v="0"/>
    <x v="1"/>
    <x v="0"/>
    <x v="0"/>
    <x v="0"/>
    <x v="6"/>
    <n v="42.662999999999997"/>
    <x v="0"/>
  </r>
  <r>
    <x v="0"/>
    <x v="1"/>
    <x v="1"/>
    <x v="0"/>
    <x v="0"/>
    <x v="6"/>
    <n v="5.5030000000000001"/>
    <x v="0"/>
  </r>
  <r>
    <x v="0"/>
    <x v="1"/>
    <x v="4"/>
    <x v="3"/>
    <x v="1"/>
    <x v="6"/>
    <n v="1.4E-2"/>
    <x v="0"/>
  </r>
  <r>
    <x v="0"/>
    <x v="1"/>
    <x v="5"/>
    <x v="3"/>
    <x v="1"/>
    <x v="6"/>
    <n v="0.32800000000000001"/>
    <x v="0"/>
  </r>
  <r>
    <x v="0"/>
    <x v="1"/>
    <x v="2"/>
    <x v="1"/>
    <x v="1"/>
    <x v="6"/>
    <n v="0.41199999999999998"/>
    <x v="0"/>
  </r>
  <r>
    <x v="0"/>
    <x v="1"/>
    <x v="6"/>
    <x v="4"/>
    <x v="2"/>
    <x v="6"/>
    <n v="6.0000000000000001E-3"/>
    <x v="0"/>
  </r>
  <r>
    <x v="0"/>
    <x v="1"/>
    <x v="7"/>
    <x v="5"/>
    <x v="2"/>
    <x v="6"/>
    <n v="1.3180000000000001"/>
    <x v="0"/>
  </r>
  <r>
    <x v="0"/>
    <x v="1"/>
    <x v="12"/>
    <x v="8"/>
    <x v="2"/>
    <x v="6"/>
    <n v="7.6999999999999999E-2"/>
    <x v="0"/>
  </r>
  <r>
    <x v="0"/>
    <x v="1"/>
    <x v="8"/>
    <x v="6"/>
    <x v="2"/>
    <x v="6"/>
    <n v="1.4E-2"/>
    <x v="0"/>
  </r>
  <r>
    <x v="0"/>
    <x v="1"/>
    <x v="3"/>
    <x v="2"/>
    <x v="2"/>
    <x v="6"/>
    <n v="8.5000000000000006E-2"/>
    <x v="0"/>
  </r>
  <r>
    <x v="0"/>
    <x v="1"/>
    <x v="9"/>
    <x v="7"/>
    <x v="2"/>
    <x v="6"/>
    <n v="5.0000000000000001E-3"/>
    <x v="0"/>
  </r>
  <r>
    <x v="0"/>
    <x v="1"/>
    <x v="13"/>
    <x v="10"/>
    <x v="2"/>
    <x v="6"/>
    <n v="4.2000000000000003E-2"/>
    <x v="0"/>
  </r>
  <r>
    <x v="0"/>
    <x v="1"/>
    <x v="10"/>
    <x v="8"/>
    <x v="2"/>
    <x v="6"/>
    <n v="3.427"/>
    <x v="0"/>
  </r>
  <r>
    <x v="0"/>
    <x v="1"/>
    <x v="11"/>
    <x v="9"/>
    <x v="2"/>
    <x v="6"/>
    <n v="1E-3"/>
    <x v="0"/>
  </r>
  <r>
    <x v="0"/>
    <x v="2"/>
    <x v="0"/>
    <x v="0"/>
    <x v="0"/>
    <x v="6"/>
    <n v="0.28699999999999998"/>
    <x v="0"/>
  </r>
  <r>
    <x v="0"/>
    <x v="2"/>
    <x v="5"/>
    <x v="3"/>
    <x v="1"/>
    <x v="6"/>
    <n v="0.51300000000000001"/>
    <x v="0"/>
  </r>
  <r>
    <x v="0"/>
    <x v="0"/>
    <x v="0"/>
    <x v="0"/>
    <x v="0"/>
    <x v="7"/>
    <n v="0.13500000000000001"/>
    <x v="0"/>
  </r>
  <r>
    <x v="0"/>
    <x v="0"/>
    <x v="1"/>
    <x v="0"/>
    <x v="0"/>
    <x v="7"/>
    <n v="0.629"/>
    <x v="0"/>
  </r>
  <r>
    <x v="0"/>
    <x v="0"/>
    <x v="5"/>
    <x v="3"/>
    <x v="1"/>
    <x v="7"/>
    <n v="1E-3"/>
    <x v="0"/>
  </r>
  <r>
    <x v="0"/>
    <x v="0"/>
    <x v="7"/>
    <x v="5"/>
    <x v="2"/>
    <x v="7"/>
    <n v="2.5999999999999999E-2"/>
    <x v="0"/>
  </r>
  <r>
    <x v="0"/>
    <x v="1"/>
    <x v="0"/>
    <x v="0"/>
    <x v="0"/>
    <x v="7"/>
    <n v="36.508000000000003"/>
    <x v="0"/>
  </r>
  <r>
    <x v="0"/>
    <x v="1"/>
    <x v="1"/>
    <x v="0"/>
    <x v="0"/>
    <x v="7"/>
    <n v="4.4459999999999997"/>
    <x v="0"/>
  </r>
  <r>
    <x v="0"/>
    <x v="1"/>
    <x v="4"/>
    <x v="3"/>
    <x v="1"/>
    <x v="7"/>
    <n v="4.4999999999999998E-2"/>
    <x v="0"/>
  </r>
  <r>
    <x v="0"/>
    <x v="1"/>
    <x v="5"/>
    <x v="3"/>
    <x v="1"/>
    <x v="7"/>
    <n v="0.02"/>
    <x v="0"/>
  </r>
  <r>
    <x v="0"/>
    <x v="1"/>
    <x v="2"/>
    <x v="1"/>
    <x v="1"/>
    <x v="7"/>
    <n v="0.34699999999999998"/>
    <x v="0"/>
  </r>
  <r>
    <x v="0"/>
    <x v="1"/>
    <x v="6"/>
    <x v="4"/>
    <x v="2"/>
    <x v="7"/>
    <n v="2.4E-2"/>
    <x v="0"/>
  </r>
  <r>
    <x v="0"/>
    <x v="1"/>
    <x v="7"/>
    <x v="5"/>
    <x v="2"/>
    <x v="7"/>
    <n v="1.1859999999999999"/>
    <x v="0"/>
  </r>
  <r>
    <x v="0"/>
    <x v="1"/>
    <x v="8"/>
    <x v="6"/>
    <x v="2"/>
    <x v="7"/>
    <n v="0.02"/>
    <x v="0"/>
  </r>
  <r>
    <x v="0"/>
    <x v="1"/>
    <x v="3"/>
    <x v="2"/>
    <x v="2"/>
    <x v="7"/>
    <n v="7.0999999999999994E-2"/>
    <x v="0"/>
  </r>
  <r>
    <x v="0"/>
    <x v="1"/>
    <x v="9"/>
    <x v="7"/>
    <x v="2"/>
    <x v="7"/>
    <n v="3.0000000000000001E-3"/>
    <x v="0"/>
  </r>
  <r>
    <x v="0"/>
    <x v="1"/>
    <x v="13"/>
    <x v="10"/>
    <x v="2"/>
    <x v="7"/>
    <n v="1.7000000000000001E-2"/>
    <x v="0"/>
  </r>
  <r>
    <x v="0"/>
    <x v="1"/>
    <x v="10"/>
    <x v="8"/>
    <x v="2"/>
    <x v="7"/>
    <n v="3.036"/>
    <x v="0"/>
  </r>
  <r>
    <x v="0"/>
    <x v="2"/>
    <x v="0"/>
    <x v="0"/>
    <x v="0"/>
    <x v="7"/>
    <n v="4.0000000000000001E-3"/>
    <x v="0"/>
  </r>
  <r>
    <x v="0"/>
    <x v="2"/>
    <x v="5"/>
    <x v="3"/>
    <x v="1"/>
    <x v="7"/>
    <n v="0.751"/>
    <x v="0"/>
  </r>
  <r>
    <x v="0"/>
    <x v="1"/>
    <x v="0"/>
    <x v="0"/>
    <x v="0"/>
    <x v="8"/>
    <n v="40.789000000000001"/>
    <x v="0"/>
  </r>
  <r>
    <x v="0"/>
    <x v="1"/>
    <x v="1"/>
    <x v="0"/>
    <x v="0"/>
    <x v="8"/>
    <n v="7.27"/>
    <x v="0"/>
  </r>
  <r>
    <x v="0"/>
    <x v="1"/>
    <x v="4"/>
    <x v="3"/>
    <x v="1"/>
    <x v="8"/>
    <n v="0.108"/>
    <x v="0"/>
  </r>
  <r>
    <x v="0"/>
    <x v="1"/>
    <x v="5"/>
    <x v="3"/>
    <x v="1"/>
    <x v="8"/>
    <n v="0.02"/>
    <x v="0"/>
  </r>
  <r>
    <x v="0"/>
    <x v="1"/>
    <x v="2"/>
    <x v="1"/>
    <x v="1"/>
    <x v="8"/>
    <n v="0.36799999999999999"/>
    <x v="0"/>
  </r>
  <r>
    <x v="0"/>
    <x v="1"/>
    <x v="6"/>
    <x v="4"/>
    <x v="2"/>
    <x v="8"/>
    <n v="1.7999999999999999E-2"/>
    <x v="0"/>
  </r>
  <r>
    <x v="0"/>
    <x v="1"/>
    <x v="7"/>
    <x v="5"/>
    <x v="2"/>
    <x v="8"/>
    <n v="1.35"/>
    <x v="0"/>
  </r>
  <r>
    <x v="0"/>
    <x v="1"/>
    <x v="8"/>
    <x v="6"/>
    <x v="2"/>
    <x v="8"/>
    <n v="1.4999999999999999E-2"/>
    <x v="0"/>
  </r>
  <r>
    <x v="0"/>
    <x v="1"/>
    <x v="3"/>
    <x v="2"/>
    <x v="2"/>
    <x v="8"/>
    <n v="5.7000000000000002E-2"/>
    <x v="0"/>
  </r>
  <r>
    <x v="0"/>
    <x v="1"/>
    <x v="9"/>
    <x v="7"/>
    <x v="2"/>
    <x v="8"/>
    <n v="3.0000000000000001E-3"/>
    <x v="0"/>
  </r>
  <r>
    <x v="0"/>
    <x v="1"/>
    <x v="13"/>
    <x v="10"/>
    <x v="2"/>
    <x v="8"/>
    <n v="2.9000000000000001E-2"/>
    <x v="0"/>
  </r>
  <r>
    <x v="0"/>
    <x v="1"/>
    <x v="10"/>
    <x v="8"/>
    <x v="2"/>
    <x v="8"/>
    <n v="2.0489999999999999"/>
    <x v="0"/>
  </r>
  <r>
    <x v="0"/>
    <x v="2"/>
    <x v="0"/>
    <x v="0"/>
    <x v="0"/>
    <x v="8"/>
    <n v="9.8000000000000004E-2"/>
    <x v="0"/>
  </r>
  <r>
    <x v="0"/>
    <x v="2"/>
    <x v="5"/>
    <x v="3"/>
    <x v="1"/>
    <x v="8"/>
    <n v="0.41"/>
    <x v="0"/>
  </r>
  <r>
    <x v="0"/>
    <x v="0"/>
    <x v="0"/>
    <x v="0"/>
    <x v="0"/>
    <x v="8"/>
    <n v="0.30499999999999999"/>
    <x v="0"/>
  </r>
  <r>
    <x v="0"/>
    <x v="0"/>
    <x v="1"/>
    <x v="0"/>
    <x v="0"/>
    <x v="8"/>
    <n v="0.55200000000000005"/>
    <x v="0"/>
  </r>
  <r>
    <x v="0"/>
    <x v="0"/>
    <x v="7"/>
    <x v="5"/>
    <x v="2"/>
    <x v="8"/>
    <n v="6.4000000000000001E-2"/>
    <x v="0"/>
  </r>
  <r>
    <x v="0"/>
    <x v="1"/>
    <x v="0"/>
    <x v="0"/>
    <x v="0"/>
    <x v="9"/>
    <n v="43.593000000000004"/>
    <x v="0"/>
  </r>
  <r>
    <x v="0"/>
    <x v="1"/>
    <x v="1"/>
    <x v="0"/>
    <x v="0"/>
    <x v="9"/>
    <n v="0.22800000000000001"/>
    <x v="0"/>
  </r>
  <r>
    <x v="0"/>
    <x v="1"/>
    <x v="4"/>
    <x v="3"/>
    <x v="1"/>
    <x v="9"/>
    <n v="3.9E-2"/>
    <x v="0"/>
  </r>
  <r>
    <x v="0"/>
    <x v="1"/>
    <x v="5"/>
    <x v="3"/>
    <x v="1"/>
    <x v="9"/>
    <n v="2.3E-2"/>
    <x v="0"/>
  </r>
  <r>
    <x v="0"/>
    <x v="1"/>
    <x v="2"/>
    <x v="1"/>
    <x v="1"/>
    <x v="9"/>
    <n v="0.249"/>
    <x v="0"/>
  </r>
  <r>
    <x v="0"/>
    <x v="1"/>
    <x v="6"/>
    <x v="4"/>
    <x v="2"/>
    <x v="9"/>
    <n v="7.0000000000000001E-3"/>
    <x v="0"/>
  </r>
  <r>
    <x v="0"/>
    <x v="1"/>
    <x v="7"/>
    <x v="5"/>
    <x v="2"/>
    <x v="9"/>
    <n v="0.63"/>
    <x v="0"/>
  </r>
  <r>
    <x v="0"/>
    <x v="1"/>
    <x v="3"/>
    <x v="2"/>
    <x v="2"/>
    <x v="9"/>
    <n v="7.2999999999999995E-2"/>
    <x v="0"/>
  </r>
  <r>
    <x v="0"/>
    <x v="1"/>
    <x v="9"/>
    <x v="7"/>
    <x v="2"/>
    <x v="9"/>
    <n v="3.0000000000000001E-3"/>
    <x v="0"/>
  </r>
  <r>
    <x v="0"/>
    <x v="1"/>
    <x v="13"/>
    <x v="10"/>
    <x v="2"/>
    <x v="9"/>
    <n v="0.01"/>
    <x v="0"/>
  </r>
  <r>
    <x v="0"/>
    <x v="1"/>
    <x v="10"/>
    <x v="8"/>
    <x v="2"/>
    <x v="9"/>
    <n v="1.9630000000000001"/>
    <x v="0"/>
  </r>
  <r>
    <x v="0"/>
    <x v="1"/>
    <x v="11"/>
    <x v="9"/>
    <x v="2"/>
    <x v="9"/>
    <n v="0.219"/>
    <x v="0"/>
  </r>
  <r>
    <x v="0"/>
    <x v="2"/>
    <x v="0"/>
    <x v="0"/>
    <x v="0"/>
    <x v="9"/>
    <n v="0.495"/>
    <x v="0"/>
  </r>
  <r>
    <x v="0"/>
    <x v="2"/>
    <x v="5"/>
    <x v="3"/>
    <x v="1"/>
    <x v="9"/>
    <n v="1.2310000000000001"/>
    <x v="0"/>
  </r>
  <r>
    <x v="0"/>
    <x v="0"/>
    <x v="0"/>
    <x v="0"/>
    <x v="0"/>
    <x v="9"/>
    <n v="0.628"/>
    <x v="0"/>
  </r>
  <r>
    <x v="0"/>
    <x v="0"/>
    <x v="1"/>
    <x v="0"/>
    <x v="0"/>
    <x v="9"/>
    <n v="0.253"/>
    <x v="0"/>
  </r>
  <r>
    <x v="0"/>
    <x v="0"/>
    <x v="2"/>
    <x v="1"/>
    <x v="1"/>
    <x v="9"/>
    <n v="0.32400000000000001"/>
    <x v="0"/>
  </r>
  <r>
    <x v="0"/>
    <x v="0"/>
    <x v="10"/>
    <x v="8"/>
    <x v="2"/>
    <x v="9"/>
    <n v="8.0000000000000002E-3"/>
    <x v="0"/>
  </r>
  <r>
    <x v="0"/>
    <x v="3"/>
    <x v="0"/>
    <x v="0"/>
    <x v="0"/>
    <x v="10"/>
    <n v="30.321999999999999"/>
    <x v="0"/>
  </r>
  <r>
    <x v="0"/>
    <x v="3"/>
    <x v="1"/>
    <x v="0"/>
    <x v="0"/>
    <x v="10"/>
    <n v="3.1E-2"/>
    <x v="0"/>
  </r>
  <r>
    <x v="0"/>
    <x v="3"/>
    <x v="4"/>
    <x v="3"/>
    <x v="1"/>
    <x v="10"/>
    <n v="0.186"/>
    <x v="0"/>
  </r>
  <r>
    <x v="0"/>
    <x v="3"/>
    <x v="5"/>
    <x v="3"/>
    <x v="1"/>
    <x v="10"/>
    <n v="1.4350000000000001"/>
    <x v="0"/>
  </r>
  <r>
    <x v="0"/>
    <x v="3"/>
    <x v="2"/>
    <x v="1"/>
    <x v="1"/>
    <x v="10"/>
    <n v="1.2330000000000001"/>
    <x v="0"/>
  </r>
  <r>
    <x v="0"/>
    <x v="3"/>
    <x v="6"/>
    <x v="4"/>
    <x v="2"/>
    <x v="10"/>
    <n v="8.0000000000000002E-3"/>
    <x v="0"/>
  </r>
  <r>
    <x v="0"/>
    <x v="3"/>
    <x v="7"/>
    <x v="5"/>
    <x v="2"/>
    <x v="10"/>
    <n v="1.2549999999999999"/>
    <x v="0"/>
  </r>
  <r>
    <x v="0"/>
    <x v="3"/>
    <x v="12"/>
    <x v="8"/>
    <x v="2"/>
    <x v="10"/>
    <n v="2.9000000000000001E-2"/>
    <x v="0"/>
  </r>
  <r>
    <x v="0"/>
    <x v="3"/>
    <x v="8"/>
    <x v="6"/>
    <x v="2"/>
    <x v="10"/>
    <n v="2.4E-2"/>
    <x v="0"/>
  </r>
  <r>
    <x v="0"/>
    <x v="3"/>
    <x v="3"/>
    <x v="2"/>
    <x v="2"/>
    <x v="10"/>
    <n v="7.3999999999999996E-2"/>
    <x v="0"/>
  </r>
  <r>
    <x v="0"/>
    <x v="3"/>
    <x v="9"/>
    <x v="7"/>
    <x v="2"/>
    <x v="10"/>
    <n v="1.7999999999999999E-2"/>
    <x v="0"/>
  </r>
  <r>
    <x v="0"/>
    <x v="3"/>
    <x v="13"/>
    <x v="10"/>
    <x v="2"/>
    <x v="10"/>
    <n v="0.01"/>
    <x v="0"/>
  </r>
  <r>
    <x v="0"/>
    <x v="3"/>
    <x v="10"/>
    <x v="8"/>
    <x v="2"/>
    <x v="10"/>
    <n v="1.024"/>
    <x v="0"/>
  </r>
  <r>
    <x v="0"/>
    <x v="3"/>
    <x v="11"/>
    <x v="9"/>
    <x v="2"/>
    <x v="10"/>
    <n v="0.45200000000000001"/>
    <x v="0"/>
  </r>
  <r>
    <x v="0"/>
    <x v="3"/>
    <x v="14"/>
    <x v="9"/>
    <x v="2"/>
    <x v="10"/>
    <n v="0.01"/>
    <x v="0"/>
  </r>
  <r>
    <x v="0"/>
    <x v="0"/>
    <x v="0"/>
    <x v="0"/>
    <x v="0"/>
    <x v="11"/>
    <n v="1.4E-2"/>
    <x v="0"/>
  </r>
  <r>
    <x v="0"/>
    <x v="0"/>
    <x v="10"/>
    <x v="8"/>
    <x v="2"/>
    <x v="11"/>
    <n v="0.14099999999999999"/>
    <x v="0"/>
  </r>
  <r>
    <x v="0"/>
    <x v="0"/>
    <x v="2"/>
    <x v="1"/>
    <x v="1"/>
    <x v="11"/>
    <n v="0.17"/>
    <x v="0"/>
  </r>
  <r>
    <x v="0"/>
    <x v="0"/>
    <x v="1"/>
    <x v="0"/>
    <x v="0"/>
    <x v="11"/>
    <n v="0.19700000000000001"/>
    <x v="0"/>
  </r>
  <r>
    <x v="0"/>
    <x v="1"/>
    <x v="8"/>
    <x v="6"/>
    <x v="2"/>
    <x v="11"/>
    <n v="2E-3"/>
    <x v="0"/>
  </r>
  <r>
    <x v="0"/>
    <x v="1"/>
    <x v="9"/>
    <x v="7"/>
    <x v="2"/>
    <x v="11"/>
    <n v="2E-3"/>
    <x v="0"/>
  </r>
  <r>
    <x v="0"/>
    <x v="1"/>
    <x v="6"/>
    <x v="4"/>
    <x v="2"/>
    <x v="11"/>
    <n v="3.0000000000000001E-3"/>
    <x v="0"/>
  </r>
  <r>
    <x v="0"/>
    <x v="1"/>
    <x v="13"/>
    <x v="10"/>
    <x v="2"/>
    <x v="11"/>
    <n v="1.2E-2"/>
    <x v="0"/>
  </r>
  <r>
    <x v="0"/>
    <x v="1"/>
    <x v="3"/>
    <x v="2"/>
    <x v="2"/>
    <x v="11"/>
    <n v="3.3000000000000002E-2"/>
    <x v="0"/>
  </r>
  <r>
    <x v="0"/>
    <x v="1"/>
    <x v="11"/>
    <x v="9"/>
    <x v="2"/>
    <x v="11"/>
    <n v="0.184"/>
    <x v="0"/>
  </r>
  <r>
    <x v="0"/>
    <x v="1"/>
    <x v="4"/>
    <x v="3"/>
    <x v="1"/>
    <x v="11"/>
    <n v="0.29899999999999999"/>
    <x v="0"/>
  </r>
  <r>
    <x v="0"/>
    <x v="1"/>
    <x v="1"/>
    <x v="0"/>
    <x v="0"/>
    <x v="11"/>
    <n v="0.44600000000000001"/>
    <x v="0"/>
  </r>
  <r>
    <x v="0"/>
    <x v="1"/>
    <x v="7"/>
    <x v="5"/>
    <x v="2"/>
    <x v="11"/>
    <n v="0.77300000000000002"/>
    <x v="0"/>
  </r>
  <r>
    <x v="0"/>
    <x v="1"/>
    <x v="10"/>
    <x v="8"/>
    <x v="2"/>
    <x v="11"/>
    <n v="2.0230000000000001"/>
    <x v="0"/>
  </r>
  <r>
    <x v="0"/>
    <x v="1"/>
    <x v="0"/>
    <x v="0"/>
    <x v="0"/>
    <x v="11"/>
    <n v="49.133000000000003"/>
    <x v="0"/>
  </r>
  <r>
    <x v="0"/>
    <x v="2"/>
    <x v="10"/>
    <x v="8"/>
    <x v="2"/>
    <x v="11"/>
    <n v="8.4000000000000005E-2"/>
    <x v="0"/>
  </r>
  <r>
    <x v="0"/>
    <x v="2"/>
    <x v="5"/>
    <x v="3"/>
    <x v="1"/>
    <x v="11"/>
    <n v="0.61399999999999999"/>
    <x v="0"/>
  </r>
  <r>
    <x v="0"/>
    <x v="2"/>
    <x v="0"/>
    <x v="0"/>
    <x v="0"/>
    <x v="11"/>
    <n v="0.89600000000000002"/>
    <x v="0"/>
  </r>
  <r>
    <x v="0"/>
    <x v="0"/>
    <x v="0"/>
    <x v="0"/>
    <x v="0"/>
    <x v="12"/>
    <n v="0.38200000000000001"/>
    <x v="0"/>
  </r>
  <r>
    <x v="0"/>
    <x v="0"/>
    <x v="1"/>
    <x v="0"/>
    <x v="0"/>
    <x v="12"/>
    <n v="0.67200000000000004"/>
    <x v="0"/>
  </r>
  <r>
    <x v="0"/>
    <x v="1"/>
    <x v="6"/>
    <x v="4"/>
    <x v="2"/>
    <x v="12"/>
    <n v="2E-3"/>
    <x v="0"/>
  </r>
  <r>
    <x v="0"/>
    <x v="1"/>
    <x v="8"/>
    <x v="6"/>
    <x v="2"/>
    <x v="12"/>
    <n v="4.0000000000000001E-3"/>
    <x v="0"/>
  </r>
  <r>
    <x v="0"/>
    <x v="1"/>
    <x v="9"/>
    <x v="7"/>
    <x v="2"/>
    <x v="12"/>
    <n v="4.0000000000000001E-3"/>
    <x v="0"/>
  </r>
  <r>
    <x v="0"/>
    <x v="1"/>
    <x v="13"/>
    <x v="10"/>
    <x v="2"/>
    <x v="12"/>
    <n v="1.2E-2"/>
    <x v="0"/>
  </r>
  <r>
    <x v="0"/>
    <x v="1"/>
    <x v="3"/>
    <x v="2"/>
    <x v="2"/>
    <x v="12"/>
    <n v="1.4E-2"/>
    <x v="0"/>
  </r>
  <r>
    <x v="0"/>
    <x v="1"/>
    <x v="5"/>
    <x v="3"/>
    <x v="1"/>
    <x v="12"/>
    <n v="0.02"/>
    <x v="0"/>
  </r>
  <r>
    <x v="0"/>
    <x v="1"/>
    <x v="2"/>
    <x v="1"/>
    <x v="1"/>
    <x v="12"/>
    <n v="5.6000000000000001E-2"/>
    <x v="0"/>
  </r>
  <r>
    <x v="0"/>
    <x v="1"/>
    <x v="4"/>
    <x v="3"/>
    <x v="1"/>
    <x v="12"/>
    <n v="9.0999999999999998E-2"/>
    <x v="0"/>
  </r>
  <r>
    <x v="0"/>
    <x v="1"/>
    <x v="1"/>
    <x v="0"/>
    <x v="0"/>
    <x v="12"/>
    <n v="0.11700000000000001"/>
    <x v="0"/>
  </r>
  <r>
    <x v="0"/>
    <x v="1"/>
    <x v="11"/>
    <x v="9"/>
    <x v="2"/>
    <x v="12"/>
    <n v="0.20399999999999999"/>
    <x v="0"/>
  </r>
  <r>
    <x v="0"/>
    <x v="1"/>
    <x v="7"/>
    <x v="5"/>
    <x v="2"/>
    <x v="12"/>
    <n v="0.46899999999999997"/>
    <x v="0"/>
  </r>
  <r>
    <x v="0"/>
    <x v="1"/>
    <x v="10"/>
    <x v="8"/>
    <x v="2"/>
    <x v="12"/>
    <n v="2.1760000000000002"/>
    <x v="0"/>
  </r>
  <r>
    <x v="0"/>
    <x v="1"/>
    <x v="0"/>
    <x v="0"/>
    <x v="0"/>
    <x v="12"/>
    <n v="47.445"/>
    <x v="0"/>
  </r>
  <r>
    <x v="0"/>
    <x v="2"/>
    <x v="4"/>
    <x v="3"/>
    <x v="1"/>
    <x v="12"/>
    <n v="0.11799999999999999"/>
    <x v="0"/>
  </r>
  <r>
    <x v="0"/>
    <x v="2"/>
    <x v="5"/>
    <x v="3"/>
    <x v="1"/>
    <x v="12"/>
    <n v="0.74099999999999999"/>
    <x v="0"/>
  </r>
  <r>
    <x v="0"/>
    <x v="2"/>
    <x v="0"/>
    <x v="0"/>
    <x v="0"/>
    <x v="12"/>
    <n v="0.74399999999999999"/>
    <x v="0"/>
  </r>
  <r>
    <x v="0"/>
    <x v="0"/>
    <x v="0"/>
    <x v="0"/>
    <x v="0"/>
    <x v="13"/>
    <n v="0.108"/>
    <x v="0"/>
  </r>
  <r>
    <x v="0"/>
    <x v="0"/>
    <x v="2"/>
    <x v="1"/>
    <x v="1"/>
    <x v="13"/>
    <n v="0.23499999999999999"/>
    <x v="0"/>
  </r>
  <r>
    <x v="0"/>
    <x v="0"/>
    <x v="1"/>
    <x v="0"/>
    <x v="0"/>
    <x v="13"/>
    <n v="0.26600000000000001"/>
    <x v="0"/>
  </r>
  <r>
    <x v="0"/>
    <x v="1"/>
    <x v="4"/>
    <x v="3"/>
    <x v="1"/>
    <x v="13"/>
    <n v="2E-3"/>
    <x v="0"/>
  </r>
  <r>
    <x v="0"/>
    <x v="1"/>
    <x v="6"/>
    <x v="4"/>
    <x v="2"/>
    <x v="13"/>
    <n v="3.0000000000000001E-3"/>
    <x v="0"/>
  </r>
  <r>
    <x v="0"/>
    <x v="1"/>
    <x v="8"/>
    <x v="6"/>
    <x v="2"/>
    <x v="13"/>
    <n v="3.0000000000000001E-3"/>
    <x v="0"/>
  </r>
  <r>
    <x v="0"/>
    <x v="1"/>
    <x v="9"/>
    <x v="7"/>
    <x v="2"/>
    <x v="13"/>
    <n v="3.0000000000000001E-3"/>
    <x v="0"/>
  </r>
  <r>
    <x v="0"/>
    <x v="1"/>
    <x v="13"/>
    <x v="10"/>
    <x v="2"/>
    <x v="13"/>
    <n v="0.01"/>
    <x v="0"/>
  </r>
  <r>
    <x v="0"/>
    <x v="1"/>
    <x v="3"/>
    <x v="2"/>
    <x v="2"/>
    <x v="13"/>
    <n v="3.7999999999999999E-2"/>
    <x v="0"/>
  </r>
  <r>
    <x v="0"/>
    <x v="1"/>
    <x v="1"/>
    <x v="0"/>
    <x v="0"/>
    <x v="13"/>
    <n v="0.189"/>
    <x v="0"/>
  </r>
  <r>
    <x v="0"/>
    <x v="1"/>
    <x v="11"/>
    <x v="9"/>
    <x v="2"/>
    <x v="13"/>
    <n v="0.191"/>
    <x v="0"/>
  </r>
  <r>
    <x v="0"/>
    <x v="1"/>
    <x v="7"/>
    <x v="5"/>
    <x v="2"/>
    <x v="13"/>
    <n v="0.48499999999999999"/>
    <x v="0"/>
  </r>
  <r>
    <x v="0"/>
    <x v="1"/>
    <x v="10"/>
    <x v="8"/>
    <x v="2"/>
    <x v="13"/>
    <n v="2.5739999999999998"/>
    <x v="0"/>
  </r>
  <r>
    <x v="0"/>
    <x v="1"/>
    <x v="0"/>
    <x v="0"/>
    <x v="0"/>
    <x v="13"/>
    <n v="44.478000000000002"/>
    <x v="0"/>
  </r>
  <r>
    <x v="0"/>
    <x v="2"/>
    <x v="4"/>
    <x v="3"/>
    <x v="1"/>
    <x v="13"/>
    <n v="0.10199999999999999"/>
    <x v="0"/>
  </r>
  <r>
    <x v="0"/>
    <x v="2"/>
    <x v="5"/>
    <x v="3"/>
    <x v="1"/>
    <x v="13"/>
    <n v="0.64700000000000002"/>
    <x v="0"/>
  </r>
  <r>
    <x v="0"/>
    <x v="2"/>
    <x v="0"/>
    <x v="0"/>
    <x v="0"/>
    <x v="13"/>
    <n v="0.88900000000000001"/>
    <x v="0"/>
  </r>
  <r>
    <x v="1"/>
    <x v="0"/>
    <x v="0"/>
    <x v="0"/>
    <x v="0"/>
    <x v="0"/>
    <n v="0.628"/>
    <x v="0"/>
  </r>
  <r>
    <x v="1"/>
    <x v="0"/>
    <x v="1"/>
    <x v="0"/>
    <x v="0"/>
    <x v="0"/>
    <n v="2.1269999999999998"/>
    <x v="0"/>
  </r>
  <r>
    <x v="1"/>
    <x v="0"/>
    <x v="2"/>
    <x v="1"/>
    <x v="1"/>
    <x v="0"/>
    <n v="0.746"/>
    <x v="0"/>
  </r>
  <r>
    <x v="1"/>
    <x v="0"/>
    <x v="7"/>
    <x v="5"/>
    <x v="2"/>
    <x v="0"/>
    <n v="7.1999999999999995E-2"/>
    <x v="0"/>
  </r>
  <r>
    <x v="1"/>
    <x v="0"/>
    <x v="10"/>
    <x v="8"/>
    <x v="2"/>
    <x v="0"/>
    <n v="0.115"/>
    <x v="0"/>
  </r>
  <r>
    <x v="1"/>
    <x v="1"/>
    <x v="0"/>
    <x v="0"/>
    <x v="0"/>
    <x v="0"/>
    <n v="5.3440000000000003"/>
    <x v="0"/>
  </r>
  <r>
    <x v="1"/>
    <x v="1"/>
    <x v="1"/>
    <x v="0"/>
    <x v="0"/>
    <x v="0"/>
    <n v="0.129"/>
    <x v="0"/>
  </r>
  <r>
    <x v="1"/>
    <x v="1"/>
    <x v="4"/>
    <x v="3"/>
    <x v="1"/>
    <x v="0"/>
    <n v="1.2999999999999999E-2"/>
    <x v="0"/>
  </r>
  <r>
    <x v="1"/>
    <x v="1"/>
    <x v="5"/>
    <x v="3"/>
    <x v="1"/>
    <x v="0"/>
    <n v="0.92700000000000005"/>
    <x v="0"/>
  </r>
  <r>
    <x v="1"/>
    <x v="1"/>
    <x v="2"/>
    <x v="1"/>
    <x v="1"/>
    <x v="0"/>
    <n v="2.3E-2"/>
    <x v="0"/>
  </r>
  <r>
    <x v="1"/>
    <x v="1"/>
    <x v="6"/>
    <x v="4"/>
    <x v="2"/>
    <x v="0"/>
    <n v="0.115"/>
    <x v="0"/>
  </r>
  <r>
    <x v="1"/>
    <x v="1"/>
    <x v="7"/>
    <x v="5"/>
    <x v="2"/>
    <x v="0"/>
    <n v="0.76600000000000001"/>
    <x v="0"/>
  </r>
  <r>
    <x v="1"/>
    <x v="1"/>
    <x v="12"/>
    <x v="8"/>
    <x v="2"/>
    <x v="0"/>
    <n v="4.9000000000000002E-2"/>
    <x v="0"/>
  </r>
  <r>
    <x v="1"/>
    <x v="1"/>
    <x v="8"/>
    <x v="6"/>
    <x v="2"/>
    <x v="0"/>
    <n v="8.9999999999999993E-3"/>
    <x v="0"/>
  </r>
  <r>
    <x v="1"/>
    <x v="1"/>
    <x v="13"/>
    <x v="10"/>
    <x v="2"/>
    <x v="0"/>
    <n v="0.36899999999999999"/>
    <x v="0"/>
  </r>
  <r>
    <x v="1"/>
    <x v="1"/>
    <x v="10"/>
    <x v="8"/>
    <x v="2"/>
    <x v="0"/>
    <n v="3.6970000000000001"/>
    <x v="0"/>
  </r>
  <r>
    <x v="1"/>
    <x v="1"/>
    <x v="11"/>
    <x v="9"/>
    <x v="2"/>
    <x v="0"/>
    <n v="0.24199999999999999"/>
    <x v="0"/>
  </r>
  <r>
    <x v="1"/>
    <x v="2"/>
    <x v="0"/>
    <x v="0"/>
    <x v="0"/>
    <x v="0"/>
    <n v="0.876"/>
    <x v="0"/>
  </r>
  <r>
    <x v="1"/>
    <x v="2"/>
    <x v="5"/>
    <x v="3"/>
    <x v="1"/>
    <x v="0"/>
    <n v="3.4540000000000002"/>
    <x v="0"/>
  </r>
  <r>
    <x v="1"/>
    <x v="0"/>
    <x v="0"/>
    <x v="0"/>
    <x v="0"/>
    <x v="1"/>
    <n v="0.16"/>
    <x v="0"/>
  </r>
  <r>
    <x v="1"/>
    <x v="0"/>
    <x v="1"/>
    <x v="0"/>
    <x v="0"/>
    <x v="1"/>
    <n v="3.774"/>
    <x v="0"/>
  </r>
  <r>
    <x v="1"/>
    <x v="0"/>
    <x v="10"/>
    <x v="8"/>
    <x v="2"/>
    <x v="1"/>
    <n v="0.151"/>
    <x v="0"/>
  </r>
  <r>
    <x v="1"/>
    <x v="1"/>
    <x v="0"/>
    <x v="0"/>
    <x v="0"/>
    <x v="1"/>
    <n v="6.2160000000000002"/>
    <x v="0"/>
  </r>
  <r>
    <x v="1"/>
    <x v="1"/>
    <x v="1"/>
    <x v="0"/>
    <x v="0"/>
    <x v="1"/>
    <n v="1.0589999999999999"/>
    <x v="0"/>
  </r>
  <r>
    <x v="1"/>
    <x v="1"/>
    <x v="5"/>
    <x v="3"/>
    <x v="1"/>
    <x v="1"/>
    <n v="0.215"/>
    <x v="0"/>
  </r>
  <r>
    <x v="1"/>
    <x v="1"/>
    <x v="6"/>
    <x v="4"/>
    <x v="2"/>
    <x v="1"/>
    <n v="0.106"/>
    <x v="0"/>
  </r>
  <r>
    <x v="1"/>
    <x v="1"/>
    <x v="7"/>
    <x v="5"/>
    <x v="2"/>
    <x v="1"/>
    <n v="1.3260000000000001"/>
    <x v="0"/>
  </r>
  <r>
    <x v="1"/>
    <x v="1"/>
    <x v="12"/>
    <x v="8"/>
    <x v="2"/>
    <x v="1"/>
    <n v="2.7E-2"/>
    <x v="0"/>
  </r>
  <r>
    <x v="1"/>
    <x v="1"/>
    <x v="8"/>
    <x v="6"/>
    <x v="2"/>
    <x v="1"/>
    <n v="2E-3"/>
    <x v="0"/>
  </r>
  <r>
    <x v="1"/>
    <x v="1"/>
    <x v="10"/>
    <x v="8"/>
    <x v="2"/>
    <x v="1"/>
    <n v="3.9750000000000001"/>
    <x v="0"/>
  </r>
  <r>
    <x v="1"/>
    <x v="1"/>
    <x v="11"/>
    <x v="9"/>
    <x v="2"/>
    <x v="1"/>
    <n v="0.221"/>
    <x v="0"/>
  </r>
  <r>
    <x v="1"/>
    <x v="2"/>
    <x v="0"/>
    <x v="0"/>
    <x v="0"/>
    <x v="1"/>
    <n v="0.82399999999999995"/>
    <x v="0"/>
  </r>
  <r>
    <x v="1"/>
    <x v="2"/>
    <x v="5"/>
    <x v="3"/>
    <x v="1"/>
    <x v="1"/>
    <n v="3.8210000000000002"/>
    <x v="0"/>
  </r>
  <r>
    <x v="1"/>
    <x v="0"/>
    <x v="1"/>
    <x v="0"/>
    <x v="0"/>
    <x v="2"/>
    <n v="2.5760000000000001"/>
    <x v="0"/>
  </r>
  <r>
    <x v="1"/>
    <x v="0"/>
    <x v="2"/>
    <x v="1"/>
    <x v="1"/>
    <x v="2"/>
    <n v="0.85099999999999998"/>
    <x v="0"/>
  </r>
  <r>
    <x v="1"/>
    <x v="0"/>
    <x v="12"/>
    <x v="8"/>
    <x v="2"/>
    <x v="2"/>
    <n v="5.8000000000000003E-2"/>
    <x v="0"/>
  </r>
  <r>
    <x v="1"/>
    <x v="1"/>
    <x v="0"/>
    <x v="0"/>
    <x v="0"/>
    <x v="2"/>
    <n v="6.5369999999999999"/>
    <x v="0"/>
  </r>
  <r>
    <x v="1"/>
    <x v="1"/>
    <x v="1"/>
    <x v="0"/>
    <x v="0"/>
    <x v="2"/>
    <n v="1.167"/>
    <x v="0"/>
  </r>
  <r>
    <x v="1"/>
    <x v="1"/>
    <x v="4"/>
    <x v="3"/>
    <x v="1"/>
    <x v="2"/>
    <n v="0.58299999999999996"/>
    <x v="0"/>
  </r>
  <r>
    <x v="1"/>
    <x v="1"/>
    <x v="5"/>
    <x v="3"/>
    <x v="1"/>
    <x v="2"/>
    <n v="0.183"/>
    <x v="0"/>
  </r>
  <r>
    <x v="1"/>
    <x v="1"/>
    <x v="6"/>
    <x v="4"/>
    <x v="2"/>
    <x v="2"/>
    <n v="5.6000000000000001E-2"/>
    <x v="0"/>
  </r>
  <r>
    <x v="1"/>
    <x v="1"/>
    <x v="7"/>
    <x v="5"/>
    <x v="2"/>
    <x v="2"/>
    <n v="0.89200000000000002"/>
    <x v="0"/>
  </r>
  <r>
    <x v="1"/>
    <x v="1"/>
    <x v="10"/>
    <x v="8"/>
    <x v="2"/>
    <x v="2"/>
    <n v="5.4779999999999998"/>
    <x v="0"/>
  </r>
  <r>
    <x v="1"/>
    <x v="1"/>
    <x v="11"/>
    <x v="9"/>
    <x v="2"/>
    <x v="2"/>
    <n v="0.19600000000000001"/>
    <x v="0"/>
  </r>
  <r>
    <x v="1"/>
    <x v="2"/>
    <x v="0"/>
    <x v="0"/>
    <x v="0"/>
    <x v="2"/>
    <n v="0.54200000000000004"/>
    <x v="0"/>
  </r>
  <r>
    <x v="1"/>
    <x v="2"/>
    <x v="1"/>
    <x v="0"/>
    <x v="0"/>
    <x v="2"/>
    <n v="0.14299999999999999"/>
    <x v="0"/>
  </r>
  <r>
    <x v="1"/>
    <x v="2"/>
    <x v="5"/>
    <x v="3"/>
    <x v="1"/>
    <x v="2"/>
    <n v="3.1549999999999998"/>
    <x v="0"/>
  </r>
  <r>
    <x v="1"/>
    <x v="0"/>
    <x v="0"/>
    <x v="0"/>
    <x v="0"/>
    <x v="3"/>
    <n v="1.9119999999999999"/>
    <x v="0"/>
  </r>
  <r>
    <x v="1"/>
    <x v="0"/>
    <x v="1"/>
    <x v="0"/>
    <x v="0"/>
    <x v="3"/>
    <n v="0.13800000000000001"/>
    <x v="0"/>
  </r>
  <r>
    <x v="1"/>
    <x v="0"/>
    <x v="2"/>
    <x v="1"/>
    <x v="1"/>
    <x v="3"/>
    <n v="0.74199999999999999"/>
    <x v="0"/>
  </r>
  <r>
    <x v="1"/>
    <x v="0"/>
    <x v="10"/>
    <x v="8"/>
    <x v="2"/>
    <x v="3"/>
    <n v="0.189"/>
    <x v="0"/>
  </r>
  <r>
    <x v="1"/>
    <x v="1"/>
    <x v="0"/>
    <x v="0"/>
    <x v="0"/>
    <x v="3"/>
    <n v="7.319"/>
    <x v="0"/>
  </r>
  <r>
    <x v="1"/>
    <x v="1"/>
    <x v="1"/>
    <x v="0"/>
    <x v="0"/>
    <x v="3"/>
    <n v="1.282"/>
    <x v="0"/>
  </r>
  <r>
    <x v="1"/>
    <x v="1"/>
    <x v="4"/>
    <x v="3"/>
    <x v="1"/>
    <x v="3"/>
    <n v="0.57699999999999996"/>
    <x v="0"/>
  </r>
  <r>
    <x v="1"/>
    <x v="1"/>
    <x v="5"/>
    <x v="3"/>
    <x v="1"/>
    <x v="3"/>
    <n v="0.188"/>
    <x v="0"/>
  </r>
  <r>
    <x v="1"/>
    <x v="1"/>
    <x v="2"/>
    <x v="1"/>
    <x v="1"/>
    <x v="3"/>
    <n v="5.8000000000000003E-2"/>
    <x v="0"/>
  </r>
  <r>
    <x v="1"/>
    <x v="1"/>
    <x v="6"/>
    <x v="4"/>
    <x v="2"/>
    <x v="3"/>
    <n v="5.5E-2"/>
    <x v="0"/>
  </r>
  <r>
    <x v="1"/>
    <x v="1"/>
    <x v="7"/>
    <x v="5"/>
    <x v="2"/>
    <x v="3"/>
    <n v="1.536"/>
    <x v="0"/>
  </r>
  <r>
    <x v="1"/>
    <x v="1"/>
    <x v="8"/>
    <x v="6"/>
    <x v="2"/>
    <x v="3"/>
    <n v="1.0999999999999999E-2"/>
    <x v="0"/>
  </r>
  <r>
    <x v="1"/>
    <x v="1"/>
    <x v="13"/>
    <x v="10"/>
    <x v="2"/>
    <x v="3"/>
    <n v="0.16700000000000001"/>
    <x v="0"/>
  </r>
  <r>
    <x v="1"/>
    <x v="1"/>
    <x v="10"/>
    <x v="8"/>
    <x v="2"/>
    <x v="3"/>
    <n v="5.6029999999999998"/>
    <x v="0"/>
  </r>
  <r>
    <x v="1"/>
    <x v="1"/>
    <x v="11"/>
    <x v="9"/>
    <x v="2"/>
    <x v="3"/>
    <n v="0.16300000000000001"/>
    <x v="0"/>
  </r>
  <r>
    <x v="1"/>
    <x v="2"/>
    <x v="0"/>
    <x v="0"/>
    <x v="0"/>
    <x v="3"/>
    <n v="0.94199999999999995"/>
    <x v="0"/>
  </r>
  <r>
    <x v="1"/>
    <x v="2"/>
    <x v="1"/>
    <x v="0"/>
    <x v="0"/>
    <x v="3"/>
    <n v="7.0999999999999994E-2"/>
    <x v="0"/>
  </r>
  <r>
    <x v="1"/>
    <x v="2"/>
    <x v="5"/>
    <x v="3"/>
    <x v="1"/>
    <x v="3"/>
    <n v="2.891"/>
    <x v="0"/>
  </r>
  <r>
    <x v="1"/>
    <x v="0"/>
    <x v="0"/>
    <x v="0"/>
    <x v="0"/>
    <x v="4"/>
    <n v="2.0569999999999999"/>
    <x v="0"/>
  </r>
  <r>
    <x v="1"/>
    <x v="0"/>
    <x v="1"/>
    <x v="0"/>
    <x v="0"/>
    <x v="4"/>
    <n v="0.11"/>
    <x v="0"/>
  </r>
  <r>
    <x v="1"/>
    <x v="0"/>
    <x v="5"/>
    <x v="3"/>
    <x v="1"/>
    <x v="4"/>
    <n v="0.54300000000000004"/>
    <x v="0"/>
  </r>
  <r>
    <x v="1"/>
    <x v="0"/>
    <x v="10"/>
    <x v="8"/>
    <x v="2"/>
    <x v="4"/>
    <n v="0.11799999999999999"/>
    <x v="0"/>
  </r>
  <r>
    <x v="1"/>
    <x v="1"/>
    <x v="0"/>
    <x v="0"/>
    <x v="0"/>
    <x v="4"/>
    <n v="14.456"/>
    <x v="0"/>
  </r>
  <r>
    <x v="1"/>
    <x v="1"/>
    <x v="1"/>
    <x v="0"/>
    <x v="0"/>
    <x v="4"/>
    <n v="1.4950000000000001"/>
    <x v="0"/>
  </r>
  <r>
    <x v="1"/>
    <x v="1"/>
    <x v="4"/>
    <x v="3"/>
    <x v="1"/>
    <x v="4"/>
    <n v="0.44500000000000001"/>
    <x v="0"/>
  </r>
  <r>
    <x v="1"/>
    <x v="1"/>
    <x v="5"/>
    <x v="3"/>
    <x v="1"/>
    <x v="4"/>
    <n v="1.2"/>
    <x v="0"/>
  </r>
  <r>
    <x v="1"/>
    <x v="1"/>
    <x v="6"/>
    <x v="4"/>
    <x v="2"/>
    <x v="4"/>
    <n v="7.4999999999999997E-2"/>
    <x v="0"/>
  </r>
  <r>
    <x v="1"/>
    <x v="1"/>
    <x v="15"/>
    <x v="11"/>
    <x v="2"/>
    <x v="4"/>
    <n v="0.16"/>
    <x v="0"/>
  </r>
  <r>
    <x v="1"/>
    <x v="1"/>
    <x v="7"/>
    <x v="5"/>
    <x v="2"/>
    <x v="4"/>
    <n v="1.6970000000000001"/>
    <x v="0"/>
  </r>
  <r>
    <x v="1"/>
    <x v="1"/>
    <x v="8"/>
    <x v="6"/>
    <x v="2"/>
    <x v="4"/>
    <n v="2.4E-2"/>
    <x v="0"/>
  </r>
  <r>
    <x v="1"/>
    <x v="1"/>
    <x v="13"/>
    <x v="10"/>
    <x v="2"/>
    <x v="4"/>
    <n v="0.159"/>
    <x v="0"/>
  </r>
  <r>
    <x v="1"/>
    <x v="1"/>
    <x v="10"/>
    <x v="8"/>
    <x v="2"/>
    <x v="4"/>
    <n v="4.3840000000000003"/>
    <x v="0"/>
  </r>
  <r>
    <x v="1"/>
    <x v="1"/>
    <x v="11"/>
    <x v="9"/>
    <x v="2"/>
    <x v="4"/>
    <n v="4.3999999999999997E-2"/>
    <x v="0"/>
  </r>
  <r>
    <x v="1"/>
    <x v="2"/>
    <x v="0"/>
    <x v="0"/>
    <x v="0"/>
    <x v="4"/>
    <n v="0.83699999999999997"/>
    <x v="0"/>
  </r>
  <r>
    <x v="1"/>
    <x v="2"/>
    <x v="1"/>
    <x v="0"/>
    <x v="0"/>
    <x v="4"/>
    <n v="0.03"/>
    <x v="0"/>
  </r>
  <r>
    <x v="1"/>
    <x v="2"/>
    <x v="5"/>
    <x v="3"/>
    <x v="1"/>
    <x v="4"/>
    <n v="3.0409999999999999"/>
    <x v="0"/>
  </r>
  <r>
    <x v="1"/>
    <x v="0"/>
    <x v="1"/>
    <x v="0"/>
    <x v="0"/>
    <x v="5"/>
    <n v="3.0430000000000001"/>
    <x v="0"/>
  </r>
  <r>
    <x v="1"/>
    <x v="0"/>
    <x v="2"/>
    <x v="1"/>
    <x v="1"/>
    <x v="5"/>
    <n v="1.0999999999999999E-2"/>
    <x v="0"/>
  </r>
  <r>
    <x v="1"/>
    <x v="1"/>
    <x v="0"/>
    <x v="0"/>
    <x v="0"/>
    <x v="5"/>
    <n v="8.5690000000000008"/>
    <x v="0"/>
  </r>
  <r>
    <x v="1"/>
    <x v="1"/>
    <x v="1"/>
    <x v="0"/>
    <x v="0"/>
    <x v="5"/>
    <n v="1.2709999999999999"/>
    <x v="0"/>
  </r>
  <r>
    <x v="1"/>
    <x v="1"/>
    <x v="4"/>
    <x v="3"/>
    <x v="1"/>
    <x v="5"/>
    <n v="0.221"/>
    <x v="0"/>
  </r>
  <r>
    <x v="1"/>
    <x v="1"/>
    <x v="5"/>
    <x v="3"/>
    <x v="1"/>
    <x v="5"/>
    <n v="2.3E-2"/>
    <x v="0"/>
  </r>
  <r>
    <x v="1"/>
    <x v="1"/>
    <x v="6"/>
    <x v="4"/>
    <x v="2"/>
    <x v="5"/>
    <n v="0.108"/>
    <x v="0"/>
  </r>
  <r>
    <x v="1"/>
    <x v="1"/>
    <x v="15"/>
    <x v="11"/>
    <x v="2"/>
    <x v="5"/>
    <n v="3.5000000000000003E-2"/>
    <x v="0"/>
  </r>
  <r>
    <x v="1"/>
    <x v="1"/>
    <x v="7"/>
    <x v="5"/>
    <x v="2"/>
    <x v="5"/>
    <n v="1.3120000000000001"/>
    <x v="0"/>
  </r>
  <r>
    <x v="1"/>
    <x v="1"/>
    <x v="8"/>
    <x v="6"/>
    <x v="2"/>
    <x v="5"/>
    <n v="5.0000000000000001E-3"/>
    <x v="0"/>
  </r>
  <r>
    <x v="1"/>
    <x v="1"/>
    <x v="13"/>
    <x v="10"/>
    <x v="2"/>
    <x v="5"/>
    <n v="5.8999999999999997E-2"/>
    <x v="0"/>
  </r>
  <r>
    <x v="1"/>
    <x v="1"/>
    <x v="10"/>
    <x v="8"/>
    <x v="2"/>
    <x v="5"/>
    <n v="6.4"/>
    <x v="0"/>
  </r>
  <r>
    <x v="1"/>
    <x v="1"/>
    <x v="11"/>
    <x v="9"/>
    <x v="2"/>
    <x v="5"/>
    <n v="0.02"/>
    <x v="0"/>
  </r>
  <r>
    <x v="1"/>
    <x v="2"/>
    <x v="0"/>
    <x v="0"/>
    <x v="0"/>
    <x v="5"/>
    <n v="1.6579999999999999"/>
    <x v="0"/>
  </r>
  <r>
    <x v="1"/>
    <x v="2"/>
    <x v="1"/>
    <x v="0"/>
    <x v="0"/>
    <x v="5"/>
    <n v="1.1339999999999999"/>
    <x v="0"/>
  </r>
  <r>
    <x v="1"/>
    <x v="2"/>
    <x v="5"/>
    <x v="3"/>
    <x v="1"/>
    <x v="5"/>
    <n v="2.556"/>
    <x v="0"/>
  </r>
  <r>
    <x v="1"/>
    <x v="0"/>
    <x v="0"/>
    <x v="0"/>
    <x v="0"/>
    <x v="6"/>
    <n v="2.4900000000000002"/>
    <x v="0"/>
  </r>
  <r>
    <x v="1"/>
    <x v="0"/>
    <x v="1"/>
    <x v="0"/>
    <x v="0"/>
    <x v="6"/>
    <n v="1.244"/>
    <x v="0"/>
  </r>
  <r>
    <x v="1"/>
    <x v="1"/>
    <x v="0"/>
    <x v="0"/>
    <x v="0"/>
    <x v="6"/>
    <n v="13.218999999999999"/>
    <x v="0"/>
  </r>
  <r>
    <x v="1"/>
    <x v="1"/>
    <x v="1"/>
    <x v="0"/>
    <x v="0"/>
    <x v="6"/>
    <n v="1.7370000000000001"/>
    <x v="0"/>
  </r>
  <r>
    <x v="1"/>
    <x v="1"/>
    <x v="4"/>
    <x v="3"/>
    <x v="1"/>
    <x v="6"/>
    <n v="4.0000000000000001E-3"/>
    <x v="0"/>
  </r>
  <r>
    <x v="1"/>
    <x v="1"/>
    <x v="5"/>
    <x v="3"/>
    <x v="1"/>
    <x v="6"/>
    <n v="0.47299999999999998"/>
    <x v="0"/>
  </r>
  <r>
    <x v="1"/>
    <x v="1"/>
    <x v="6"/>
    <x v="4"/>
    <x v="2"/>
    <x v="6"/>
    <n v="0.106"/>
    <x v="0"/>
  </r>
  <r>
    <x v="1"/>
    <x v="1"/>
    <x v="7"/>
    <x v="5"/>
    <x v="2"/>
    <x v="6"/>
    <n v="1.474"/>
    <x v="0"/>
  </r>
  <r>
    <x v="1"/>
    <x v="1"/>
    <x v="8"/>
    <x v="6"/>
    <x v="2"/>
    <x v="6"/>
    <n v="5.0000000000000001E-3"/>
    <x v="0"/>
  </r>
  <r>
    <x v="1"/>
    <x v="1"/>
    <x v="13"/>
    <x v="10"/>
    <x v="2"/>
    <x v="6"/>
    <n v="8.0000000000000002E-3"/>
    <x v="0"/>
  </r>
  <r>
    <x v="1"/>
    <x v="1"/>
    <x v="10"/>
    <x v="8"/>
    <x v="2"/>
    <x v="6"/>
    <n v="6.9960000000000004"/>
    <x v="0"/>
  </r>
  <r>
    <x v="1"/>
    <x v="1"/>
    <x v="11"/>
    <x v="9"/>
    <x v="2"/>
    <x v="6"/>
    <n v="1.2999999999999999E-2"/>
    <x v="0"/>
  </r>
  <r>
    <x v="1"/>
    <x v="2"/>
    <x v="0"/>
    <x v="0"/>
    <x v="0"/>
    <x v="6"/>
    <n v="0.98299999999999998"/>
    <x v="0"/>
  </r>
  <r>
    <x v="1"/>
    <x v="2"/>
    <x v="1"/>
    <x v="0"/>
    <x v="0"/>
    <x v="6"/>
    <n v="0.31"/>
    <x v="0"/>
  </r>
  <r>
    <x v="1"/>
    <x v="2"/>
    <x v="5"/>
    <x v="3"/>
    <x v="1"/>
    <x v="6"/>
    <n v="3.6909999999999998"/>
    <x v="0"/>
  </r>
  <r>
    <x v="1"/>
    <x v="0"/>
    <x v="0"/>
    <x v="0"/>
    <x v="0"/>
    <x v="7"/>
    <n v="1.9"/>
    <x v="0"/>
  </r>
  <r>
    <x v="1"/>
    <x v="0"/>
    <x v="1"/>
    <x v="0"/>
    <x v="0"/>
    <x v="7"/>
    <n v="1.222"/>
    <x v="0"/>
  </r>
  <r>
    <x v="1"/>
    <x v="0"/>
    <x v="10"/>
    <x v="8"/>
    <x v="2"/>
    <x v="7"/>
    <n v="1E-3"/>
    <x v="0"/>
  </r>
  <r>
    <x v="1"/>
    <x v="1"/>
    <x v="0"/>
    <x v="0"/>
    <x v="0"/>
    <x v="7"/>
    <n v="28.113"/>
    <x v="0"/>
  </r>
  <r>
    <x v="1"/>
    <x v="1"/>
    <x v="1"/>
    <x v="0"/>
    <x v="0"/>
    <x v="7"/>
    <n v="1.3160000000000001"/>
    <x v="0"/>
  </r>
  <r>
    <x v="1"/>
    <x v="1"/>
    <x v="4"/>
    <x v="3"/>
    <x v="1"/>
    <x v="7"/>
    <n v="7.5999999999999998E-2"/>
    <x v="0"/>
  </r>
  <r>
    <x v="1"/>
    <x v="1"/>
    <x v="5"/>
    <x v="3"/>
    <x v="1"/>
    <x v="7"/>
    <n v="0.78200000000000003"/>
    <x v="0"/>
  </r>
  <r>
    <x v="1"/>
    <x v="1"/>
    <x v="6"/>
    <x v="4"/>
    <x v="2"/>
    <x v="7"/>
    <n v="8.9999999999999993E-3"/>
    <x v="0"/>
  </r>
  <r>
    <x v="1"/>
    <x v="1"/>
    <x v="7"/>
    <x v="5"/>
    <x v="2"/>
    <x v="7"/>
    <n v="1.4359999999999999"/>
    <x v="0"/>
  </r>
  <r>
    <x v="1"/>
    <x v="1"/>
    <x v="8"/>
    <x v="6"/>
    <x v="2"/>
    <x v="7"/>
    <n v="0.02"/>
    <x v="0"/>
  </r>
  <r>
    <x v="1"/>
    <x v="1"/>
    <x v="9"/>
    <x v="7"/>
    <x v="2"/>
    <x v="7"/>
    <n v="4.0000000000000001E-3"/>
    <x v="0"/>
  </r>
  <r>
    <x v="1"/>
    <x v="1"/>
    <x v="13"/>
    <x v="10"/>
    <x v="2"/>
    <x v="7"/>
    <n v="4.0000000000000001E-3"/>
    <x v="0"/>
  </r>
  <r>
    <x v="1"/>
    <x v="1"/>
    <x v="10"/>
    <x v="8"/>
    <x v="2"/>
    <x v="7"/>
    <n v="6.8659999999999997"/>
    <x v="0"/>
  </r>
  <r>
    <x v="1"/>
    <x v="1"/>
    <x v="11"/>
    <x v="9"/>
    <x v="2"/>
    <x v="7"/>
    <n v="0.01"/>
    <x v="0"/>
  </r>
  <r>
    <x v="1"/>
    <x v="2"/>
    <x v="0"/>
    <x v="0"/>
    <x v="0"/>
    <x v="7"/>
    <n v="0.39700000000000002"/>
    <x v="0"/>
  </r>
  <r>
    <x v="1"/>
    <x v="2"/>
    <x v="1"/>
    <x v="0"/>
    <x v="0"/>
    <x v="7"/>
    <n v="0.42899999999999999"/>
    <x v="0"/>
  </r>
  <r>
    <x v="1"/>
    <x v="2"/>
    <x v="5"/>
    <x v="3"/>
    <x v="1"/>
    <x v="7"/>
    <n v="4.117"/>
    <x v="0"/>
  </r>
  <r>
    <x v="1"/>
    <x v="1"/>
    <x v="0"/>
    <x v="0"/>
    <x v="0"/>
    <x v="8"/>
    <n v="24.157"/>
    <x v="0"/>
  </r>
  <r>
    <x v="1"/>
    <x v="1"/>
    <x v="1"/>
    <x v="0"/>
    <x v="0"/>
    <x v="8"/>
    <n v="1.617"/>
    <x v="0"/>
  </r>
  <r>
    <x v="1"/>
    <x v="1"/>
    <x v="4"/>
    <x v="3"/>
    <x v="1"/>
    <x v="8"/>
    <n v="0.49399999999999999"/>
    <x v="0"/>
  </r>
  <r>
    <x v="1"/>
    <x v="1"/>
    <x v="5"/>
    <x v="3"/>
    <x v="1"/>
    <x v="8"/>
    <n v="0.75"/>
    <x v="0"/>
  </r>
  <r>
    <x v="1"/>
    <x v="1"/>
    <x v="6"/>
    <x v="4"/>
    <x v="2"/>
    <x v="8"/>
    <n v="1.0999999999999999E-2"/>
    <x v="0"/>
  </r>
  <r>
    <x v="1"/>
    <x v="1"/>
    <x v="7"/>
    <x v="5"/>
    <x v="2"/>
    <x v="8"/>
    <n v="1.2949999999999999"/>
    <x v="0"/>
  </r>
  <r>
    <x v="1"/>
    <x v="1"/>
    <x v="8"/>
    <x v="6"/>
    <x v="2"/>
    <x v="8"/>
    <n v="5.0000000000000001E-3"/>
    <x v="0"/>
  </r>
  <r>
    <x v="1"/>
    <x v="1"/>
    <x v="10"/>
    <x v="8"/>
    <x v="2"/>
    <x v="8"/>
    <n v="7.1619999999999999"/>
    <x v="0"/>
  </r>
  <r>
    <x v="1"/>
    <x v="1"/>
    <x v="11"/>
    <x v="9"/>
    <x v="2"/>
    <x v="8"/>
    <n v="0.01"/>
    <x v="0"/>
  </r>
  <r>
    <x v="1"/>
    <x v="2"/>
    <x v="0"/>
    <x v="0"/>
    <x v="0"/>
    <x v="8"/>
    <n v="0.3"/>
    <x v="0"/>
  </r>
  <r>
    <x v="1"/>
    <x v="2"/>
    <x v="1"/>
    <x v="0"/>
    <x v="0"/>
    <x v="8"/>
    <n v="0.505"/>
    <x v="0"/>
  </r>
  <r>
    <x v="1"/>
    <x v="2"/>
    <x v="5"/>
    <x v="3"/>
    <x v="1"/>
    <x v="8"/>
    <n v="2.4260000000000002"/>
    <x v="0"/>
  </r>
  <r>
    <x v="1"/>
    <x v="2"/>
    <x v="10"/>
    <x v="8"/>
    <x v="2"/>
    <x v="8"/>
    <n v="1E-3"/>
    <x v="0"/>
  </r>
  <r>
    <x v="1"/>
    <x v="0"/>
    <x v="0"/>
    <x v="0"/>
    <x v="0"/>
    <x v="8"/>
    <n v="1.9350000000000001"/>
    <x v="0"/>
  </r>
  <r>
    <x v="1"/>
    <x v="0"/>
    <x v="1"/>
    <x v="0"/>
    <x v="0"/>
    <x v="8"/>
    <n v="1.2190000000000001"/>
    <x v="0"/>
  </r>
  <r>
    <x v="1"/>
    <x v="0"/>
    <x v="10"/>
    <x v="8"/>
    <x v="2"/>
    <x v="8"/>
    <n v="1E-3"/>
    <x v="0"/>
  </r>
  <r>
    <x v="1"/>
    <x v="1"/>
    <x v="0"/>
    <x v="0"/>
    <x v="0"/>
    <x v="9"/>
    <n v="32.372999999999998"/>
    <x v="0"/>
  </r>
  <r>
    <x v="1"/>
    <x v="1"/>
    <x v="1"/>
    <x v="0"/>
    <x v="0"/>
    <x v="9"/>
    <n v="1.573"/>
    <x v="0"/>
  </r>
  <r>
    <x v="1"/>
    <x v="1"/>
    <x v="4"/>
    <x v="3"/>
    <x v="1"/>
    <x v="9"/>
    <n v="0.24099999999999999"/>
    <x v="0"/>
  </r>
  <r>
    <x v="1"/>
    <x v="1"/>
    <x v="5"/>
    <x v="3"/>
    <x v="1"/>
    <x v="9"/>
    <n v="0.90400000000000003"/>
    <x v="0"/>
  </r>
  <r>
    <x v="1"/>
    <x v="1"/>
    <x v="6"/>
    <x v="4"/>
    <x v="2"/>
    <x v="9"/>
    <n v="5.2999999999999999E-2"/>
    <x v="0"/>
  </r>
  <r>
    <x v="1"/>
    <x v="1"/>
    <x v="7"/>
    <x v="5"/>
    <x v="2"/>
    <x v="9"/>
    <n v="0.497"/>
    <x v="0"/>
  </r>
  <r>
    <x v="1"/>
    <x v="1"/>
    <x v="8"/>
    <x v="6"/>
    <x v="2"/>
    <x v="9"/>
    <n v="4.0000000000000001E-3"/>
    <x v="0"/>
  </r>
  <r>
    <x v="1"/>
    <x v="1"/>
    <x v="13"/>
    <x v="10"/>
    <x v="2"/>
    <x v="9"/>
    <n v="4.1000000000000002E-2"/>
    <x v="0"/>
  </r>
  <r>
    <x v="1"/>
    <x v="1"/>
    <x v="10"/>
    <x v="8"/>
    <x v="2"/>
    <x v="9"/>
    <n v="8.4320000000000004"/>
    <x v="0"/>
  </r>
  <r>
    <x v="1"/>
    <x v="1"/>
    <x v="11"/>
    <x v="9"/>
    <x v="2"/>
    <x v="9"/>
    <n v="5.7000000000000002E-2"/>
    <x v="0"/>
  </r>
  <r>
    <x v="1"/>
    <x v="1"/>
    <x v="14"/>
    <x v="9"/>
    <x v="2"/>
    <x v="9"/>
    <n v="2E-3"/>
    <x v="0"/>
  </r>
  <r>
    <x v="1"/>
    <x v="2"/>
    <x v="5"/>
    <x v="3"/>
    <x v="1"/>
    <x v="9"/>
    <n v="3.4430000000000001"/>
    <x v="0"/>
  </r>
  <r>
    <x v="1"/>
    <x v="0"/>
    <x v="0"/>
    <x v="0"/>
    <x v="0"/>
    <x v="9"/>
    <n v="2.4940000000000002"/>
    <x v="0"/>
  </r>
  <r>
    <x v="1"/>
    <x v="0"/>
    <x v="1"/>
    <x v="0"/>
    <x v="0"/>
    <x v="9"/>
    <n v="1.1060000000000001"/>
    <x v="0"/>
  </r>
  <r>
    <x v="1"/>
    <x v="0"/>
    <x v="2"/>
    <x v="1"/>
    <x v="1"/>
    <x v="9"/>
    <n v="0.13600000000000001"/>
    <x v="0"/>
  </r>
  <r>
    <x v="1"/>
    <x v="0"/>
    <x v="10"/>
    <x v="8"/>
    <x v="2"/>
    <x v="9"/>
    <n v="1E-3"/>
    <x v="0"/>
  </r>
  <r>
    <x v="1"/>
    <x v="3"/>
    <x v="0"/>
    <x v="0"/>
    <x v="0"/>
    <x v="10"/>
    <n v="6.1289999999999996"/>
    <x v="0"/>
  </r>
  <r>
    <x v="1"/>
    <x v="3"/>
    <x v="1"/>
    <x v="0"/>
    <x v="0"/>
    <x v="10"/>
    <n v="2.37"/>
    <x v="0"/>
  </r>
  <r>
    <x v="1"/>
    <x v="3"/>
    <x v="4"/>
    <x v="3"/>
    <x v="1"/>
    <x v="10"/>
    <n v="4.0000000000000001E-3"/>
    <x v="0"/>
  </r>
  <r>
    <x v="1"/>
    <x v="3"/>
    <x v="5"/>
    <x v="3"/>
    <x v="1"/>
    <x v="10"/>
    <n v="4.6269999999999998"/>
    <x v="0"/>
  </r>
  <r>
    <x v="1"/>
    <x v="3"/>
    <x v="2"/>
    <x v="1"/>
    <x v="1"/>
    <x v="10"/>
    <n v="2.3140000000000001"/>
    <x v="0"/>
  </r>
  <r>
    <x v="1"/>
    <x v="3"/>
    <x v="6"/>
    <x v="4"/>
    <x v="2"/>
    <x v="10"/>
    <n v="0.22700000000000001"/>
    <x v="0"/>
  </r>
  <r>
    <x v="1"/>
    <x v="3"/>
    <x v="7"/>
    <x v="5"/>
    <x v="2"/>
    <x v="10"/>
    <n v="0.73899999999999999"/>
    <x v="0"/>
  </r>
  <r>
    <x v="1"/>
    <x v="3"/>
    <x v="12"/>
    <x v="8"/>
    <x v="2"/>
    <x v="10"/>
    <n v="0.12"/>
    <x v="0"/>
  </r>
  <r>
    <x v="1"/>
    <x v="3"/>
    <x v="13"/>
    <x v="10"/>
    <x v="2"/>
    <x v="10"/>
    <n v="0.70799999999999996"/>
    <x v="0"/>
  </r>
  <r>
    <x v="1"/>
    <x v="3"/>
    <x v="10"/>
    <x v="8"/>
    <x v="2"/>
    <x v="10"/>
    <n v="2.78"/>
    <x v="0"/>
  </r>
  <r>
    <x v="1"/>
    <x v="3"/>
    <x v="11"/>
    <x v="9"/>
    <x v="2"/>
    <x v="10"/>
    <n v="0.16800000000000001"/>
    <x v="0"/>
  </r>
  <r>
    <x v="1"/>
    <x v="3"/>
    <x v="14"/>
    <x v="9"/>
    <x v="2"/>
    <x v="10"/>
    <n v="0.24299999999999999"/>
    <x v="0"/>
  </r>
  <r>
    <x v="1"/>
    <x v="0"/>
    <x v="2"/>
    <x v="1"/>
    <x v="1"/>
    <x v="11"/>
    <n v="0.33800000000000002"/>
    <x v="0"/>
  </r>
  <r>
    <x v="1"/>
    <x v="0"/>
    <x v="10"/>
    <x v="8"/>
    <x v="2"/>
    <x v="11"/>
    <n v="0.47"/>
    <x v="0"/>
  </r>
  <r>
    <x v="1"/>
    <x v="0"/>
    <x v="0"/>
    <x v="0"/>
    <x v="0"/>
    <x v="11"/>
    <n v="0.90200000000000002"/>
    <x v="0"/>
  </r>
  <r>
    <x v="1"/>
    <x v="0"/>
    <x v="1"/>
    <x v="0"/>
    <x v="0"/>
    <x v="11"/>
    <n v="1.1080000000000001"/>
    <x v="0"/>
  </r>
  <r>
    <x v="1"/>
    <x v="1"/>
    <x v="6"/>
    <x v="4"/>
    <x v="2"/>
    <x v="11"/>
    <n v="0.01"/>
    <x v="0"/>
  </r>
  <r>
    <x v="1"/>
    <x v="1"/>
    <x v="11"/>
    <x v="9"/>
    <x v="2"/>
    <x v="11"/>
    <n v="1.9E-2"/>
    <x v="0"/>
  </r>
  <r>
    <x v="1"/>
    <x v="1"/>
    <x v="13"/>
    <x v="10"/>
    <x v="2"/>
    <x v="11"/>
    <n v="8.1000000000000003E-2"/>
    <x v="0"/>
  </r>
  <r>
    <x v="1"/>
    <x v="1"/>
    <x v="4"/>
    <x v="3"/>
    <x v="1"/>
    <x v="11"/>
    <n v="0.219"/>
    <x v="0"/>
  </r>
  <r>
    <x v="1"/>
    <x v="1"/>
    <x v="2"/>
    <x v="1"/>
    <x v="1"/>
    <x v="11"/>
    <n v="0.248"/>
    <x v="0"/>
  </r>
  <r>
    <x v="1"/>
    <x v="1"/>
    <x v="7"/>
    <x v="5"/>
    <x v="2"/>
    <x v="11"/>
    <n v="0.43099999999999999"/>
    <x v="0"/>
  </r>
  <r>
    <x v="1"/>
    <x v="1"/>
    <x v="1"/>
    <x v="0"/>
    <x v="0"/>
    <x v="11"/>
    <n v="7.3849999999999998"/>
    <x v="0"/>
  </r>
  <r>
    <x v="1"/>
    <x v="1"/>
    <x v="10"/>
    <x v="8"/>
    <x v="2"/>
    <x v="11"/>
    <n v="10.115"/>
    <x v="0"/>
  </r>
  <r>
    <x v="1"/>
    <x v="1"/>
    <x v="0"/>
    <x v="0"/>
    <x v="0"/>
    <x v="11"/>
    <n v="25.529"/>
    <x v="0"/>
  </r>
  <r>
    <x v="1"/>
    <x v="2"/>
    <x v="10"/>
    <x v="8"/>
    <x v="2"/>
    <x v="11"/>
    <n v="0.23699999999999999"/>
    <x v="0"/>
  </r>
  <r>
    <x v="1"/>
    <x v="2"/>
    <x v="0"/>
    <x v="0"/>
    <x v="0"/>
    <x v="11"/>
    <n v="0.872"/>
    <x v="0"/>
  </r>
  <r>
    <x v="1"/>
    <x v="2"/>
    <x v="5"/>
    <x v="3"/>
    <x v="1"/>
    <x v="11"/>
    <n v="1.657"/>
    <x v="0"/>
  </r>
  <r>
    <x v="1"/>
    <x v="0"/>
    <x v="10"/>
    <x v="8"/>
    <x v="2"/>
    <x v="12"/>
    <n v="1E-3"/>
    <x v="0"/>
  </r>
  <r>
    <x v="1"/>
    <x v="0"/>
    <x v="6"/>
    <x v="4"/>
    <x v="2"/>
    <x v="12"/>
    <n v="4.0000000000000001E-3"/>
    <x v="0"/>
  </r>
  <r>
    <x v="1"/>
    <x v="0"/>
    <x v="1"/>
    <x v="0"/>
    <x v="0"/>
    <x v="12"/>
    <n v="1.355"/>
    <x v="0"/>
  </r>
  <r>
    <x v="1"/>
    <x v="0"/>
    <x v="0"/>
    <x v="0"/>
    <x v="0"/>
    <x v="12"/>
    <n v="1.629"/>
    <x v="0"/>
  </r>
  <r>
    <x v="1"/>
    <x v="1"/>
    <x v="8"/>
    <x v="6"/>
    <x v="2"/>
    <x v="12"/>
    <n v="3.0000000000000001E-3"/>
    <x v="0"/>
  </r>
  <r>
    <x v="1"/>
    <x v="1"/>
    <x v="6"/>
    <x v="4"/>
    <x v="2"/>
    <x v="12"/>
    <n v="3.5999999999999997E-2"/>
    <x v="0"/>
  </r>
  <r>
    <x v="1"/>
    <x v="1"/>
    <x v="11"/>
    <x v="9"/>
    <x v="2"/>
    <x v="12"/>
    <n v="4.9000000000000002E-2"/>
    <x v="0"/>
  </r>
  <r>
    <x v="1"/>
    <x v="1"/>
    <x v="4"/>
    <x v="3"/>
    <x v="1"/>
    <x v="12"/>
    <n v="5.0999999999999997E-2"/>
    <x v="0"/>
  </r>
  <r>
    <x v="1"/>
    <x v="1"/>
    <x v="13"/>
    <x v="10"/>
    <x v="2"/>
    <x v="12"/>
    <n v="7.4999999999999997E-2"/>
    <x v="0"/>
  </r>
  <r>
    <x v="1"/>
    <x v="1"/>
    <x v="7"/>
    <x v="5"/>
    <x v="2"/>
    <x v="12"/>
    <n v="0.42"/>
    <x v="0"/>
  </r>
  <r>
    <x v="1"/>
    <x v="1"/>
    <x v="5"/>
    <x v="3"/>
    <x v="1"/>
    <x v="12"/>
    <n v="0.72899999999999998"/>
    <x v="0"/>
  </r>
  <r>
    <x v="1"/>
    <x v="1"/>
    <x v="1"/>
    <x v="0"/>
    <x v="0"/>
    <x v="12"/>
    <n v="1.653"/>
    <x v="0"/>
  </r>
  <r>
    <x v="1"/>
    <x v="1"/>
    <x v="10"/>
    <x v="8"/>
    <x v="2"/>
    <x v="12"/>
    <n v="9.67"/>
    <x v="0"/>
  </r>
  <r>
    <x v="1"/>
    <x v="1"/>
    <x v="0"/>
    <x v="0"/>
    <x v="0"/>
    <x v="12"/>
    <n v="15.25"/>
    <x v="0"/>
  </r>
  <r>
    <x v="1"/>
    <x v="2"/>
    <x v="4"/>
    <x v="3"/>
    <x v="1"/>
    <x v="12"/>
    <n v="0.27500000000000002"/>
    <x v="0"/>
  </r>
  <r>
    <x v="1"/>
    <x v="2"/>
    <x v="1"/>
    <x v="0"/>
    <x v="0"/>
    <x v="12"/>
    <n v="0.38"/>
    <x v="0"/>
  </r>
  <r>
    <x v="1"/>
    <x v="2"/>
    <x v="0"/>
    <x v="0"/>
    <x v="0"/>
    <x v="12"/>
    <n v="1.149"/>
    <x v="0"/>
  </r>
  <r>
    <x v="1"/>
    <x v="2"/>
    <x v="5"/>
    <x v="3"/>
    <x v="1"/>
    <x v="12"/>
    <n v="1.94"/>
    <x v="0"/>
  </r>
  <r>
    <x v="1"/>
    <x v="0"/>
    <x v="10"/>
    <x v="8"/>
    <x v="2"/>
    <x v="13"/>
    <n v="1E-3"/>
    <x v="0"/>
  </r>
  <r>
    <x v="1"/>
    <x v="0"/>
    <x v="2"/>
    <x v="1"/>
    <x v="1"/>
    <x v="13"/>
    <n v="0.38900000000000001"/>
    <x v="0"/>
  </r>
  <r>
    <x v="1"/>
    <x v="0"/>
    <x v="0"/>
    <x v="0"/>
    <x v="0"/>
    <x v="13"/>
    <n v="1.1240000000000001"/>
    <x v="0"/>
  </r>
  <r>
    <x v="1"/>
    <x v="0"/>
    <x v="1"/>
    <x v="0"/>
    <x v="0"/>
    <x v="13"/>
    <n v="1.391"/>
    <x v="0"/>
  </r>
  <r>
    <x v="1"/>
    <x v="1"/>
    <x v="6"/>
    <x v="4"/>
    <x v="2"/>
    <x v="13"/>
    <n v="1.2E-2"/>
    <x v="0"/>
  </r>
  <r>
    <x v="1"/>
    <x v="1"/>
    <x v="11"/>
    <x v="9"/>
    <x v="2"/>
    <x v="13"/>
    <n v="2.9000000000000001E-2"/>
    <x v="0"/>
  </r>
  <r>
    <x v="1"/>
    <x v="1"/>
    <x v="13"/>
    <x v="10"/>
    <x v="2"/>
    <x v="13"/>
    <n v="0.104"/>
    <x v="0"/>
  </r>
  <r>
    <x v="1"/>
    <x v="1"/>
    <x v="2"/>
    <x v="1"/>
    <x v="1"/>
    <x v="13"/>
    <n v="0.29599999999999999"/>
    <x v="0"/>
  </r>
  <r>
    <x v="1"/>
    <x v="1"/>
    <x v="7"/>
    <x v="5"/>
    <x v="2"/>
    <x v="13"/>
    <n v="0.33800000000000002"/>
    <x v="0"/>
  </r>
  <r>
    <x v="1"/>
    <x v="1"/>
    <x v="4"/>
    <x v="3"/>
    <x v="1"/>
    <x v="13"/>
    <n v="0.745"/>
    <x v="0"/>
  </r>
  <r>
    <x v="1"/>
    <x v="1"/>
    <x v="1"/>
    <x v="0"/>
    <x v="0"/>
    <x v="13"/>
    <n v="3.6059999999999999"/>
    <x v="0"/>
  </r>
  <r>
    <x v="1"/>
    <x v="1"/>
    <x v="10"/>
    <x v="8"/>
    <x v="2"/>
    <x v="13"/>
    <n v="11.143000000000001"/>
    <x v="0"/>
  </r>
  <r>
    <x v="1"/>
    <x v="1"/>
    <x v="0"/>
    <x v="0"/>
    <x v="0"/>
    <x v="13"/>
    <n v="15.827"/>
    <x v="0"/>
  </r>
  <r>
    <x v="1"/>
    <x v="2"/>
    <x v="1"/>
    <x v="0"/>
    <x v="0"/>
    <x v="13"/>
    <n v="0.10199999999999999"/>
    <x v="0"/>
  </r>
  <r>
    <x v="1"/>
    <x v="2"/>
    <x v="4"/>
    <x v="3"/>
    <x v="1"/>
    <x v="13"/>
    <n v="0.26800000000000002"/>
    <x v="0"/>
  </r>
  <r>
    <x v="1"/>
    <x v="2"/>
    <x v="0"/>
    <x v="0"/>
    <x v="0"/>
    <x v="13"/>
    <n v="0.746"/>
    <x v="0"/>
  </r>
  <r>
    <x v="1"/>
    <x v="2"/>
    <x v="5"/>
    <x v="3"/>
    <x v="1"/>
    <x v="13"/>
    <n v="1.597"/>
    <x v="0"/>
  </r>
  <r>
    <x v="2"/>
    <x v="1"/>
    <x v="0"/>
    <x v="0"/>
    <x v="0"/>
    <x v="0"/>
    <n v="5.351"/>
    <x v="0"/>
  </r>
  <r>
    <x v="2"/>
    <x v="1"/>
    <x v="6"/>
    <x v="4"/>
    <x v="2"/>
    <x v="0"/>
    <n v="0.122"/>
    <x v="0"/>
  </r>
  <r>
    <x v="2"/>
    <x v="1"/>
    <x v="8"/>
    <x v="6"/>
    <x v="2"/>
    <x v="0"/>
    <n v="3.0000000000000001E-3"/>
    <x v="0"/>
  </r>
  <r>
    <x v="2"/>
    <x v="1"/>
    <x v="10"/>
    <x v="8"/>
    <x v="2"/>
    <x v="0"/>
    <n v="0.70099999999999996"/>
    <x v="0"/>
  </r>
  <r>
    <x v="2"/>
    <x v="1"/>
    <x v="0"/>
    <x v="0"/>
    <x v="0"/>
    <x v="1"/>
    <n v="4.8090000000000002"/>
    <x v="0"/>
  </r>
  <r>
    <x v="2"/>
    <x v="1"/>
    <x v="6"/>
    <x v="4"/>
    <x v="2"/>
    <x v="1"/>
    <n v="5.2999999999999999E-2"/>
    <x v="0"/>
  </r>
  <r>
    <x v="2"/>
    <x v="1"/>
    <x v="10"/>
    <x v="8"/>
    <x v="2"/>
    <x v="1"/>
    <n v="1.286"/>
    <x v="0"/>
  </r>
  <r>
    <x v="2"/>
    <x v="1"/>
    <x v="0"/>
    <x v="0"/>
    <x v="0"/>
    <x v="2"/>
    <n v="7.4059999999999997"/>
    <x v="0"/>
  </r>
  <r>
    <x v="2"/>
    <x v="1"/>
    <x v="6"/>
    <x v="4"/>
    <x v="2"/>
    <x v="2"/>
    <n v="5.3999999999999999E-2"/>
    <x v="0"/>
  </r>
  <r>
    <x v="2"/>
    <x v="1"/>
    <x v="10"/>
    <x v="8"/>
    <x v="2"/>
    <x v="2"/>
    <n v="1.524"/>
    <x v="0"/>
  </r>
  <r>
    <x v="2"/>
    <x v="1"/>
    <x v="0"/>
    <x v="0"/>
    <x v="0"/>
    <x v="3"/>
    <n v="9.5269999999999992"/>
    <x v="0"/>
  </r>
  <r>
    <x v="2"/>
    <x v="1"/>
    <x v="6"/>
    <x v="4"/>
    <x v="2"/>
    <x v="3"/>
    <n v="5.0999999999999997E-2"/>
    <x v="0"/>
  </r>
  <r>
    <x v="2"/>
    <x v="1"/>
    <x v="10"/>
    <x v="8"/>
    <x v="2"/>
    <x v="3"/>
    <n v="1.802"/>
    <x v="0"/>
  </r>
  <r>
    <x v="2"/>
    <x v="1"/>
    <x v="0"/>
    <x v="0"/>
    <x v="0"/>
    <x v="4"/>
    <n v="10.513"/>
    <x v="0"/>
  </r>
  <r>
    <x v="2"/>
    <x v="1"/>
    <x v="5"/>
    <x v="3"/>
    <x v="1"/>
    <x v="4"/>
    <n v="3.5000000000000003E-2"/>
    <x v="0"/>
  </r>
  <r>
    <x v="2"/>
    <x v="1"/>
    <x v="6"/>
    <x v="4"/>
    <x v="2"/>
    <x v="4"/>
    <n v="4.9000000000000002E-2"/>
    <x v="0"/>
  </r>
  <r>
    <x v="2"/>
    <x v="1"/>
    <x v="12"/>
    <x v="8"/>
    <x v="2"/>
    <x v="4"/>
    <n v="2E-3"/>
    <x v="0"/>
  </r>
  <r>
    <x v="2"/>
    <x v="1"/>
    <x v="8"/>
    <x v="6"/>
    <x v="2"/>
    <x v="4"/>
    <n v="1.2999999999999999E-2"/>
    <x v="0"/>
  </r>
  <r>
    <x v="2"/>
    <x v="1"/>
    <x v="10"/>
    <x v="8"/>
    <x v="2"/>
    <x v="4"/>
    <n v="1.702"/>
    <x v="0"/>
  </r>
  <r>
    <x v="2"/>
    <x v="1"/>
    <x v="0"/>
    <x v="0"/>
    <x v="0"/>
    <x v="5"/>
    <n v="10.125999999999999"/>
    <x v="0"/>
  </r>
  <r>
    <x v="2"/>
    <x v="1"/>
    <x v="6"/>
    <x v="4"/>
    <x v="2"/>
    <x v="5"/>
    <n v="4.0000000000000001E-3"/>
    <x v="0"/>
  </r>
  <r>
    <x v="2"/>
    <x v="1"/>
    <x v="8"/>
    <x v="6"/>
    <x v="2"/>
    <x v="5"/>
    <n v="8.0000000000000002E-3"/>
    <x v="0"/>
  </r>
  <r>
    <x v="2"/>
    <x v="1"/>
    <x v="10"/>
    <x v="8"/>
    <x v="2"/>
    <x v="5"/>
    <n v="1"/>
    <x v="0"/>
  </r>
  <r>
    <x v="2"/>
    <x v="1"/>
    <x v="0"/>
    <x v="0"/>
    <x v="0"/>
    <x v="6"/>
    <n v="8.6509999999999998"/>
    <x v="0"/>
  </r>
  <r>
    <x v="2"/>
    <x v="1"/>
    <x v="8"/>
    <x v="6"/>
    <x v="2"/>
    <x v="6"/>
    <n v="0.01"/>
    <x v="0"/>
  </r>
  <r>
    <x v="2"/>
    <x v="1"/>
    <x v="3"/>
    <x v="2"/>
    <x v="2"/>
    <x v="6"/>
    <n v="3.0000000000000001E-3"/>
    <x v="0"/>
  </r>
  <r>
    <x v="2"/>
    <x v="1"/>
    <x v="10"/>
    <x v="8"/>
    <x v="2"/>
    <x v="6"/>
    <n v="0.74099999999999999"/>
    <x v="0"/>
  </r>
  <r>
    <x v="2"/>
    <x v="1"/>
    <x v="0"/>
    <x v="0"/>
    <x v="0"/>
    <x v="7"/>
    <n v="2.657"/>
    <x v="0"/>
  </r>
  <r>
    <x v="2"/>
    <x v="1"/>
    <x v="5"/>
    <x v="3"/>
    <x v="1"/>
    <x v="7"/>
    <n v="1.0999999999999999E-2"/>
    <x v="0"/>
  </r>
  <r>
    <x v="2"/>
    <x v="1"/>
    <x v="10"/>
    <x v="8"/>
    <x v="2"/>
    <x v="7"/>
    <n v="0.66500000000000004"/>
    <x v="0"/>
  </r>
  <r>
    <x v="2"/>
    <x v="1"/>
    <x v="0"/>
    <x v="0"/>
    <x v="0"/>
    <x v="8"/>
    <n v="3.0459999999999998"/>
    <x v="0"/>
  </r>
  <r>
    <x v="2"/>
    <x v="1"/>
    <x v="5"/>
    <x v="3"/>
    <x v="1"/>
    <x v="8"/>
    <n v="1.4E-2"/>
    <x v="0"/>
  </r>
  <r>
    <x v="2"/>
    <x v="1"/>
    <x v="8"/>
    <x v="6"/>
    <x v="2"/>
    <x v="8"/>
    <n v="8.9999999999999993E-3"/>
    <x v="0"/>
  </r>
  <r>
    <x v="2"/>
    <x v="1"/>
    <x v="10"/>
    <x v="8"/>
    <x v="2"/>
    <x v="8"/>
    <n v="0.66100000000000003"/>
    <x v="0"/>
  </r>
  <r>
    <x v="2"/>
    <x v="1"/>
    <x v="0"/>
    <x v="0"/>
    <x v="0"/>
    <x v="9"/>
    <n v="6.36"/>
    <x v="0"/>
  </r>
  <r>
    <x v="2"/>
    <x v="1"/>
    <x v="5"/>
    <x v="3"/>
    <x v="1"/>
    <x v="9"/>
    <n v="1.7999999999999999E-2"/>
    <x v="0"/>
  </r>
  <r>
    <x v="2"/>
    <x v="1"/>
    <x v="8"/>
    <x v="6"/>
    <x v="2"/>
    <x v="9"/>
    <n v="6.0000000000000001E-3"/>
    <x v="0"/>
  </r>
  <r>
    <x v="2"/>
    <x v="1"/>
    <x v="10"/>
    <x v="8"/>
    <x v="2"/>
    <x v="9"/>
    <n v="0.61699999999999999"/>
    <x v="0"/>
  </r>
  <r>
    <x v="2"/>
    <x v="0"/>
    <x v="0"/>
    <x v="0"/>
    <x v="0"/>
    <x v="9"/>
    <n v="8.0000000000000002E-3"/>
    <x v="0"/>
  </r>
  <r>
    <x v="2"/>
    <x v="0"/>
    <x v="13"/>
    <x v="10"/>
    <x v="2"/>
    <x v="9"/>
    <n v="1E-3"/>
    <x v="0"/>
  </r>
  <r>
    <x v="2"/>
    <x v="3"/>
    <x v="0"/>
    <x v="0"/>
    <x v="0"/>
    <x v="10"/>
    <n v="6.9710000000000001"/>
    <x v="0"/>
  </r>
  <r>
    <x v="2"/>
    <x v="3"/>
    <x v="6"/>
    <x v="4"/>
    <x v="2"/>
    <x v="10"/>
    <n v="5.1999999999999998E-2"/>
    <x v="0"/>
  </r>
  <r>
    <x v="2"/>
    <x v="3"/>
    <x v="10"/>
    <x v="8"/>
    <x v="2"/>
    <x v="10"/>
    <n v="0.69599999999999995"/>
    <x v="0"/>
  </r>
  <r>
    <x v="2"/>
    <x v="0"/>
    <x v="0"/>
    <x v="0"/>
    <x v="0"/>
    <x v="11"/>
    <n v="5.0000000000000001E-3"/>
    <x v="0"/>
  </r>
  <r>
    <x v="2"/>
    <x v="1"/>
    <x v="10"/>
    <x v="8"/>
    <x v="2"/>
    <x v="11"/>
    <n v="0.57899999999999996"/>
    <x v="0"/>
  </r>
  <r>
    <x v="2"/>
    <x v="1"/>
    <x v="0"/>
    <x v="0"/>
    <x v="0"/>
    <x v="11"/>
    <n v="18.337"/>
    <x v="0"/>
  </r>
  <r>
    <x v="2"/>
    <x v="2"/>
    <x v="0"/>
    <x v="0"/>
    <x v="0"/>
    <x v="11"/>
    <n v="0.112"/>
    <x v="0"/>
  </r>
  <r>
    <x v="2"/>
    <x v="1"/>
    <x v="8"/>
    <x v="6"/>
    <x v="2"/>
    <x v="12"/>
    <n v="7.0000000000000001E-3"/>
    <x v="0"/>
  </r>
  <r>
    <x v="2"/>
    <x v="1"/>
    <x v="5"/>
    <x v="3"/>
    <x v="1"/>
    <x v="12"/>
    <n v="4.1000000000000002E-2"/>
    <x v="0"/>
  </r>
  <r>
    <x v="2"/>
    <x v="1"/>
    <x v="10"/>
    <x v="8"/>
    <x v="2"/>
    <x v="12"/>
    <n v="0.52400000000000002"/>
    <x v="0"/>
  </r>
  <r>
    <x v="2"/>
    <x v="1"/>
    <x v="0"/>
    <x v="0"/>
    <x v="0"/>
    <x v="12"/>
    <n v="17.155999999999999"/>
    <x v="0"/>
  </r>
  <r>
    <x v="2"/>
    <x v="2"/>
    <x v="0"/>
    <x v="0"/>
    <x v="0"/>
    <x v="12"/>
    <n v="0.114"/>
    <x v="0"/>
  </r>
  <r>
    <x v="2"/>
    <x v="1"/>
    <x v="5"/>
    <x v="3"/>
    <x v="1"/>
    <x v="13"/>
    <n v="5.0000000000000001E-3"/>
    <x v="0"/>
  </r>
  <r>
    <x v="2"/>
    <x v="1"/>
    <x v="10"/>
    <x v="8"/>
    <x v="2"/>
    <x v="13"/>
    <n v="0.66900000000000004"/>
    <x v="0"/>
  </r>
  <r>
    <x v="2"/>
    <x v="1"/>
    <x v="0"/>
    <x v="0"/>
    <x v="0"/>
    <x v="13"/>
    <n v="17.888999999999999"/>
    <x v="0"/>
  </r>
  <r>
    <x v="2"/>
    <x v="2"/>
    <x v="0"/>
    <x v="0"/>
    <x v="0"/>
    <x v="13"/>
    <n v="0.28000000000000003"/>
    <x v="0"/>
  </r>
  <r>
    <x v="3"/>
    <x v="0"/>
    <x v="0"/>
    <x v="0"/>
    <x v="0"/>
    <x v="0"/>
    <n v="0.246"/>
    <x v="1"/>
  </r>
  <r>
    <x v="3"/>
    <x v="1"/>
    <x v="0"/>
    <x v="0"/>
    <x v="0"/>
    <x v="0"/>
    <n v="24.417000000000002"/>
    <x v="1"/>
  </r>
  <r>
    <x v="3"/>
    <x v="1"/>
    <x v="1"/>
    <x v="0"/>
    <x v="0"/>
    <x v="0"/>
    <n v="1.639"/>
    <x v="1"/>
  </r>
  <r>
    <x v="3"/>
    <x v="1"/>
    <x v="5"/>
    <x v="3"/>
    <x v="1"/>
    <x v="0"/>
    <n v="4.1000000000000002E-2"/>
    <x v="1"/>
  </r>
  <r>
    <x v="3"/>
    <x v="1"/>
    <x v="6"/>
    <x v="4"/>
    <x v="2"/>
    <x v="0"/>
    <n v="3.048"/>
    <x v="1"/>
  </r>
  <r>
    <x v="3"/>
    <x v="1"/>
    <x v="7"/>
    <x v="5"/>
    <x v="2"/>
    <x v="0"/>
    <n v="0.10100000000000001"/>
    <x v="1"/>
  </r>
  <r>
    <x v="3"/>
    <x v="1"/>
    <x v="8"/>
    <x v="6"/>
    <x v="2"/>
    <x v="0"/>
    <n v="1.2999999999999999E-2"/>
    <x v="1"/>
  </r>
  <r>
    <x v="3"/>
    <x v="1"/>
    <x v="3"/>
    <x v="2"/>
    <x v="2"/>
    <x v="0"/>
    <n v="0.24099999999999999"/>
    <x v="1"/>
  </r>
  <r>
    <x v="3"/>
    <x v="1"/>
    <x v="9"/>
    <x v="7"/>
    <x v="2"/>
    <x v="0"/>
    <n v="1.0999999999999999E-2"/>
    <x v="1"/>
  </r>
  <r>
    <x v="3"/>
    <x v="1"/>
    <x v="10"/>
    <x v="8"/>
    <x v="2"/>
    <x v="0"/>
    <n v="2.9750000000000001"/>
    <x v="1"/>
  </r>
  <r>
    <x v="3"/>
    <x v="1"/>
    <x v="11"/>
    <x v="9"/>
    <x v="2"/>
    <x v="0"/>
    <n v="1.9E-2"/>
    <x v="1"/>
  </r>
  <r>
    <x v="3"/>
    <x v="2"/>
    <x v="0"/>
    <x v="0"/>
    <x v="0"/>
    <x v="0"/>
    <n v="0.16700000000000001"/>
    <x v="1"/>
  </r>
  <r>
    <x v="3"/>
    <x v="2"/>
    <x v="6"/>
    <x v="4"/>
    <x v="2"/>
    <x v="0"/>
    <n v="0.13800000000000001"/>
    <x v="1"/>
  </r>
  <r>
    <x v="3"/>
    <x v="0"/>
    <x v="0"/>
    <x v="0"/>
    <x v="0"/>
    <x v="1"/>
    <n v="0.23300000000000001"/>
    <x v="1"/>
  </r>
  <r>
    <x v="3"/>
    <x v="1"/>
    <x v="0"/>
    <x v="0"/>
    <x v="0"/>
    <x v="1"/>
    <n v="29.026"/>
    <x v="1"/>
  </r>
  <r>
    <x v="3"/>
    <x v="1"/>
    <x v="1"/>
    <x v="0"/>
    <x v="0"/>
    <x v="1"/>
    <n v="1.296"/>
    <x v="1"/>
  </r>
  <r>
    <x v="3"/>
    <x v="1"/>
    <x v="6"/>
    <x v="4"/>
    <x v="2"/>
    <x v="1"/>
    <n v="3.081"/>
    <x v="1"/>
  </r>
  <r>
    <x v="3"/>
    <x v="1"/>
    <x v="7"/>
    <x v="5"/>
    <x v="2"/>
    <x v="1"/>
    <n v="9.9000000000000005E-2"/>
    <x v="1"/>
  </r>
  <r>
    <x v="3"/>
    <x v="1"/>
    <x v="8"/>
    <x v="6"/>
    <x v="2"/>
    <x v="1"/>
    <n v="0.03"/>
    <x v="1"/>
  </r>
  <r>
    <x v="3"/>
    <x v="1"/>
    <x v="3"/>
    <x v="2"/>
    <x v="2"/>
    <x v="1"/>
    <n v="0.25800000000000001"/>
    <x v="1"/>
  </r>
  <r>
    <x v="3"/>
    <x v="1"/>
    <x v="9"/>
    <x v="7"/>
    <x v="2"/>
    <x v="1"/>
    <n v="2.1000000000000001E-2"/>
    <x v="1"/>
  </r>
  <r>
    <x v="3"/>
    <x v="1"/>
    <x v="10"/>
    <x v="8"/>
    <x v="2"/>
    <x v="1"/>
    <n v="3.83"/>
    <x v="1"/>
  </r>
  <r>
    <x v="3"/>
    <x v="1"/>
    <x v="11"/>
    <x v="9"/>
    <x v="2"/>
    <x v="1"/>
    <n v="1.6E-2"/>
    <x v="1"/>
  </r>
  <r>
    <x v="3"/>
    <x v="2"/>
    <x v="6"/>
    <x v="4"/>
    <x v="2"/>
    <x v="1"/>
    <n v="0.316"/>
    <x v="1"/>
  </r>
  <r>
    <x v="3"/>
    <x v="0"/>
    <x v="0"/>
    <x v="0"/>
    <x v="0"/>
    <x v="2"/>
    <n v="0.255"/>
    <x v="1"/>
  </r>
  <r>
    <x v="3"/>
    <x v="1"/>
    <x v="0"/>
    <x v="0"/>
    <x v="0"/>
    <x v="2"/>
    <n v="31.494"/>
    <x v="1"/>
  </r>
  <r>
    <x v="3"/>
    <x v="1"/>
    <x v="1"/>
    <x v="0"/>
    <x v="0"/>
    <x v="2"/>
    <n v="2.411"/>
    <x v="1"/>
  </r>
  <r>
    <x v="3"/>
    <x v="1"/>
    <x v="6"/>
    <x v="4"/>
    <x v="2"/>
    <x v="2"/>
    <n v="1.9450000000000001"/>
    <x v="1"/>
  </r>
  <r>
    <x v="3"/>
    <x v="1"/>
    <x v="7"/>
    <x v="5"/>
    <x v="2"/>
    <x v="2"/>
    <n v="7.5999999999999998E-2"/>
    <x v="1"/>
  </r>
  <r>
    <x v="3"/>
    <x v="1"/>
    <x v="8"/>
    <x v="6"/>
    <x v="2"/>
    <x v="2"/>
    <n v="3.6999999999999998E-2"/>
    <x v="1"/>
  </r>
  <r>
    <x v="3"/>
    <x v="1"/>
    <x v="3"/>
    <x v="2"/>
    <x v="2"/>
    <x v="2"/>
    <n v="0.20599999999999999"/>
    <x v="1"/>
  </r>
  <r>
    <x v="3"/>
    <x v="1"/>
    <x v="9"/>
    <x v="7"/>
    <x v="2"/>
    <x v="2"/>
    <n v="0.76900000000000002"/>
    <x v="1"/>
  </r>
  <r>
    <x v="3"/>
    <x v="1"/>
    <x v="10"/>
    <x v="8"/>
    <x v="2"/>
    <x v="2"/>
    <n v="2.6179999999999999"/>
    <x v="1"/>
  </r>
  <r>
    <x v="3"/>
    <x v="1"/>
    <x v="11"/>
    <x v="9"/>
    <x v="2"/>
    <x v="2"/>
    <n v="6.0000000000000001E-3"/>
    <x v="1"/>
  </r>
  <r>
    <x v="3"/>
    <x v="2"/>
    <x v="0"/>
    <x v="0"/>
    <x v="0"/>
    <x v="2"/>
    <n v="2.5999999999999999E-2"/>
    <x v="1"/>
  </r>
  <r>
    <x v="3"/>
    <x v="2"/>
    <x v="6"/>
    <x v="4"/>
    <x v="2"/>
    <x v="2"/>
    <n v="0.23100000000000001"/>
    <x v="1"/>
  </r>
  <r>
    <x v="3"/>
    <x v="0"/>
    <x v="0"/>
    <x v="0"/>
    <x v="0"/>
    <x v="3"/>
    <n v="0.189"/>
    <x v="1"/>
  </r>
  <r>
    <x v="3"/>
    <x v="1"/>
    <x v="0"/>
    <x v="0"/>
    <x v="0"/>
    <x v="3"/>
    <n v="31.768000000000001"/>
    <x v="1"/>
  </r>
  <r>
    <x v="3"/>
    <x v="1"/>
    <x v="1"/>
    <x v="0"/>
    <x v="0"/>
    <x v="3"/>
    <n v="2.4510000000000001"/>
    <x v="1"/>
  </r>
  <r>
    <x v="3"/>
    <x v="1"/>
    <x v="4"/>
    <x v="3"/>
    <x v="1"/>
    <x v="3"/>
    <n v="0.502"/>
    <x v="1"/>
  </r>
  <r>
    <x v="3"/>
    <x v="1"/>
    <x v="5"/>
    <x v="3"/>
    <x v="1"/>
    <x v="3"/>
    <n v="3.7999999999999999E-2"/>
    <x v="1"/>
  </r>
  <r>
    <x v="3"/>
    <x v="1"/>
    <x v="6"/>
    <x v="4"/>
    <x v="2"/>
    <x v="3"/>
    <n v="1.9019999999999999"/>
    <x v="1"/>
  </r>
  <r>
    <x v="3"/>
    <x v="1"/>
    <x v="7"/>
    <x v="5"/>
    <x v="2"/>
    <x v="3"/>
    <n v="0.13"/>
    <x v="1"/>
  </r>
  <r>
    <x v="3"/>
    <x v="1"/>
    <x v="8"/>
    <x v="6"/>
    <x v="2"/>
    <x v="3"/>
    <n v="0.104"/>
    <x v="1"/>
  </r>
  <r>
    <x v="3"/>
    <x v="1"/>
    <x v="3"/>
    <x v="2"/>
    <x v="2"/>
    <x v="3"/>
    <n v="0.22500000000000001"/>
    <x v="1"/>
  </r>
  <r>
    <x v="3"/>
    <x v="1"/>
    <x v="9"/>
    <x v="7"/>
    <x v="2"/>
    <x v="3"/>
    <n v="3.2000000000000001E-2"/>
    <x v="1"/>
  </r>
  <r>
    <x v="3"/>
    <x v="1"/>
    <x v="10"/>
    <x v="8"/>
    <x v="2"/>
    <x v="3"/>
    <n v="3.742"/>
    <x v="1"/>
  </r>
  <r>
    <x v="3"/>
    <x v="1"/>
    <x v="11"/>
    <x v="9"/>
    <x v="2"/>
    <x v="3"/>
    <n v="1.7000000000000001E-2"/>
    <x v="1"/>
  </r>
  <r>
    <x v="3"/>
    <x v="2"/>
    <x v="6"/>
    <x v="4"/>
    <x v="2"/>
    <x v="3"/>
    <n v="0.28999999999999998"/>
    <x v="1"/>
  </r>
  <r>
    <x v="3"/>
    <x v="0"/>
    <x v="0"/>
    <x v="0"/>
    <x v="0"/>
    <x v="4"/>
    <n v="0.13800000000000001"/>
    <x v="1"/>
  </r>
  <r>
    <x v="3"/>
    <x v="1"/>
    <x v="0"/>
    <x v="0"/>
    <x v="0"/>
    <x v="4"/>
    <n v="31.504999999999999"/>
    <x v="1"/>
  </r>
  <r>
    <x v="3"/>
    <x v="1"/>
    <x v="1"/>
    <x v="0"/>
    <x v="0"/>
    <x v="4"/>
    <n v="2.6579999999999999"/>
    <x v="1"/>
  </r>
  <r>
    <x v="3"/>
    <x v="1"/>
    <x v="5"/>
    <x v="3"/>
    <x v="1"/>
    <x v="4"/>
    <n v="3.6999999999999998E-2"/>
    <x v="1"/>
  </r>
  <r>
    <x v="3"/>
    <x v="1"/>
    <x v="6"/>
    <x v="4"/>
    <x v="2"/>
    <x v="4"/>
    <n v="1.9930000000000001"/>
    <x v="1"/>
  </r>
  <r>
    <x v="3"/>
    <x v="1"/>
    <x v="7"/>
    <x v="5"/>
    <x v="2"/>
    <x v="4"/>
    <n v="7.6999999999999999E-2"/>
    <x v="1"/>
  </r>
  <r>
    <x v="3"/>
    <x v="1"/>
    <x v="8"/>
    <x v="6"/>
    <x v="2"/>
    <x v="4"/>
    <n v="0.01"/>
    <x v="1"/>
  </r>
  <r>
    <x v="3"/>
    <x v="1"/>
    <x v="3"/>
    <x v="2"/>
    <x v="2"/>
    <x v="4"/>
    <n v="0.22700000000000001"/>
    <x v="1"/>
  </r>
  <r>
    <x v="3"/>
    <x v="1"/>
    <x v="9"/>
    <x v="7"/>
    <x v="2"/>
    <x v="4"/>
    <n v="5.8999999999999997E-2"/>
    <x v="1"/>
  </r>
  <r>
    <x v="3"/>
    <x v="1"/>
    <x v="10"/>
    <x v="8"/>
    <x v="2"/>
    <x v="4"/>
    <n v="3.0840000000000001"/>
    <x v="1"/>
  </r>
  <r>
    <x v="3"/>
    <x v="1"/>
    <x v="11"/>
    <x v="9"/>
    <x v="2"/>
    <x v="4"/>
    <n v="1.2999999999999999E-2"/>
    <x v="1"/>
  </r>
  <r>
    <x v="3"/>
    <x v="2"/>
    <x v="6"/>
    <x v="4"/>
    <x v="2"/>
    <x v="4"/>
    <n v="0.255"/>
    <x v="1"/>
  </r>
  <r>
    <x v="3"/>
    <x v="0"/>
    <x v="0"/>
    <x v="0"/>
    <x v="0"/>
    <x v="5"/>
    <n v="0.106"/>
    <x v="1"/>
  </r>
  <r>
    <x v="3"/>
    <x v="1"/>
    <x v="0"/>
    <x v="0"/>
    <x v="0"/>
    <x v="5"/>
    <n v="30.542999999999999"/>
    <x v="1"/>
  </r>
  <r>
    <x v="3"/>
    <x v="1"/>
    <x v="1"/>
    <x v="0"/>
    <x v="0"/>
    <x v="5"/>
    <n v="3.0150000000000001"/>
    <x v="1"/>
  </r>
  <r>
    <x v="3"/>
    <x v="1"/>
    <x v="5"/>
    <x v="3"/>
    <x v="1"/>
    <x v="5"/>
    <n v="0.04"/>
    <x v="1"/>
  </r>
  <r>
    <x v="3"/>
    <x v="1"/>
    <x v="6"/>
    <x v="4"/>
    <x v="2"/>
    <x v="5"/>
    <n v="2.7519999999999998"/>
    <x v="1"/>
  </r>
  <r>
    <x v="3"/>
    <x v="1"/>
    <x v="7"/>
    <x v="5"/>
    <x v="2"/>
    <x v="5"/>
    <n v="9.2999999999999999E-2"/>
    <x v="1"/>
  </r>
  <r>
    <x v="3"/>
    <x v="1"/>
    <x v="8"/>
    <x v="6"/>
    <x v="2"/>
    <x v="5"/>
    <n v="1.2999999999999999E-2"/>
    <x v="1"/>
  </r>
  <r>
    <x v="3"/>
    <x v="1"/>
    <x v="3"/>
    <x v="2"/>
    <x v="2"/>
    <x v="5"/>
    <n v="0.24399999999999999"/>
    <x v="1"/>
  </r>
  <r>
    <x v="3"/>
    <x v="1"/>
    <x v="9"/>
    <x v="7"/>
    <x v="2"/>
    <x v="5"/>
    <n v="2.1999999999999999E-2"/>
    <x v="1"/>
  </r>
  <r>
    <x v="3"/>
    <x v="1"/>
    <x v="10"/>
    <x v="8"/>
    <x v="2"/>
    <x v="5"/>
    <n v="3.4369999999999998"/>
    <x v="1"/>
  </r>
  <r>
    <x v="3"/>
    <x v="1"/>
    <x v="11"/>
    <x v="9"/>
    <x v="2"/>
    <x v="5"/>
    <n v="1.0999999999999999E-2"/>
    <x v="1"/>
  </r>
  <r>
    <x v="3"/>
    <x v="2"/>
    <x v="6"/>
    <x v="4"/>
    <x v="2"/>
    <x v="5"/>
    <n v="0.28100000000000003"/>
    <x v="1"/>
  </r>
  <r>
    <x v="3"/>
    <x v="0"/>
    <x v="0"/>
    <x v="0"/>
    <x v="0"/>
    <x v="6"/>
    <n v="0.10100000000000001"/>
    <x v="1"/>
  </r>
  <r>
    <x v="3"/>
    <x v="1"/>
    <x v="0"/>
    <x v="0"/>
    <x v="0"/>
    <x v="6"/>
    <n v="33.03"/>
    <x v="1"/>
  </r>
  <r>
    <x v="3"/>
    <x v="1"/>
    <x v="1"/>
    <x v="0"/>
    <x v="0"/>
    <x v="6"/>
    <n v="2.4870000000000001"/>
    <x v="1"/>
  </r>
  <r>
    <x v="3"/>
    <x v="1"/>
    <x v="5"/>
    <x v="3"/>
    <x v="1"/>
    <x v="6"/>
    <n v="3.5999999999999997E-2"/>
    <x v="1"/>
  </r>
  <r>
    <x v="3"/>
    <x v="1"/>
    <x v="6"/>
    <x v="4"/>
    <x v="2"/>
    <x v="6"/>
    <n v="1.792"/>
    <x v="1"/>
  </r>
  <r>
    <x v="3"/>
    <x v="1"/>
    <x v="7"/>
    <x v="5"/>
    <x v="2"/>
    <x v="6"/>
    <n v="0.16700000000000001"/>
    <x v="1"/>
  </r>
  <r>
    <x v="3"/>
    <x v="1"/>
    <x v="8"/>
    <x v="6"/>
    <x v="2"/>
    <x v="6"/>
    <n v="1.2E-2"/>
    <x v="1"/>
  </r>
  <r>
    <x v="3"/>
    <x v="1"/>
    <x v="3"/>
    <x v="2"/>
    <x v="2"/>
    <x v="6"/>
    <n v="0.24"/>
    <x v="1"/>
  </r>
  <r>
    <x v="3"/>
    <x v="1"/>
    <x v="9"/>
    <x v="7"/>
    <x v="2"/>
    <x v="6"/>
    <n v="2.8000000000000001E-2"/>
    <x v="1"/>
  </r>
  <r>
    <x v="3"/>
    <x v="1"/>
    <x v="13"/>
    <x v="10"/>
    <x v="2"/>
    <x v="6"/>
    <n v="0.69599999999999995"/>
    <x v="1"/>
  </r>
  <r>
    <x v="3"/>
    <x v="1"/>
    <x v="10"/>
    <x v="8"/>
    <x v="2"/>
    <x v="6"/>
    <n v="3.032"/>
    <x v="1"/>
  </r>
  <r>
    <x v="3"/>
    <x v="2"/>
    <x v="0"/>
    <x v="0"/>
    <x v="0"/>
    <x v="6"/>
    <n v="0.25"/>
    <x v="1"/>
  </r>
  <r>
    <x v="3"/>
    <x v="2"/>
    <x v="6"/>
    <x v="4"/>
    <x v="2"/>
    <x v="6"/>
    <n v="5.8000000000000003E-2"/>
    <x v="1"/>
  </r>
  <r>
    <x v="3"/>
    <x v="0"/>
    <x v="0"/>
    <x v="0"/>
    <x v="0"/>
    <x v="7"/>
    <n v="8.8999999999999996E-2"/>
    <x v="1"/>
  </r>
  <r>
    <x v="3"/>
    <x v="1"/>
    <x v="0"/>
    <x v="0"/>
    <x v="0"/>
    <x v="7"/>
    <n v="31.727"/>
    <x v="1"/>
  </r>
  <r>
    <x v="3"/>
    <x v="1"/>
    <x v="1"/>
    <x v="0"/>
    <x v="0"/>
    <x v="7"/>
    <n v="3.754"/>
    <x v="1"/>
  </r>
  <r>
    <x v="3"/>
    <x v="1"/>
    <x v="5"/>
    <x v="3"/>
    <x v="1"/>
    <x v="7"/>
    <n v="3.9E-2"/>
    <x v="1"/>
  </r>
  <r>
    <x v="3"/>
    <x v="1"/>
    <x v="6"/>
    <x v="4"/>
    <x v="2"/>
    <x v="7"/>
    <n v="1.3620000000000001"/>
    <x v="1"/>
  </r>
  <r>
    <x v="3"/>
    <x v="1"/>
    <x v="7"/>
    <x v="5"/>
    <x v="2"/>
    <x v="7"/>
    <n v="0.111"/>
    <x v="1"/>
  </r>
  <r>
    <x v="3"/>
    <x v="1"/>
    <x v="8"/>
    <x v="6"/>
    <x v="2"/>
    <x v="7"/>
    <n v="1.9E-2"/>
    <x v="1"/>
  </r>
  <r>
    <x v="3"/>
    <x v="1"/>
    <x v="3"/>
    <x v="2"/>
    <x v="2"/>
    <x v="7"/>
    <n v="0.25900000000000001"/>
    <x v="1"/>
  </r>
  <r>
    <x v="3"/>
    <x v="1"/>
    <x v="9"/>
    <x v="7"/>
    <x v="2"/>
    <x v="7"/>
    <n v="0.04"/>
    <x v="1"/>
  </r>
  <r>
    <x v="3"/>
    <x v="1"/>
    <x v="13"/>
    <x v="10"/>
    <x v="2"/>
    <x v="7"/>
    <n v="1.46"/>
    <x v="1"/>
  </r>
  <r>
    <x v="3"/>
    <x v="1"/>
    <x v="10"/>
    <x v="8"/>
    <x v="2"/>
    <x v="7"/>
    <n v="1.82"/>
    <x v="1"/>
  </r>
  <r>
    <x v="3"/>
    <x v="2"/>
    <x v="0"/>
    <x v="0"/>
    <x v="0"/>
    <x v="7"/>
    <n v="0.218"/>
    <x v="1"/>
  </r>
  <r>
    <x v="3"/>
    <x v="2"/>
    <x v="6"/>
    <x v="4"/>
    <x v="2"/>
    <x v="7"/>
    <n v="0.109"/>
    <x v="1"/>
  </r>
  <r>
    <x v="3"/>
    <x v="1"/>
    <x v="0"/>
    <x v="0"/>
    <x v="0"/>
    <x v="8"/>
    <n v="36.500999999999998"/>
    <x v="1"/>
  </r>
  <r>
    <x v="3"/>
    <x v="1"/>
    <x v="1"/>
    <x v="0"/>
    <x v="0"/>
    <x v="8"/>
    <n v="10.327"/>
    <x v="1"/>
  </r>
  <r>
    <x v="3"/>
    <x v="1"/>
    <x v="4"/>
    <x v="3"/>
    <x v="1"/>
    <x v="8"/>
    <n v="0.14899999999999999"/>
    <x v="1"/>
  </r>
  <r>
    <x v="3"/>
    <x v="1"/>
    <x v="5"/>
    <x v="3"/>
    <x v="1"/>
    <x v="8"/>
    <n v="3.4000000000000002E-2"/>
    <x v="1"/>
  </r>
  <r>
    <x v="3"/>
    <x v="1"/>
    <x v="6"/>
    <x v="4"/>
    <x v="2"/>
    <x v="8"/>
    <n v="1.284"/>
    <x v="1"/>
  </r>
  <r>
    <x v="3"/>
    <x v="1"/>
    <x v="7"/>
    <x v="5"/>
    <x v="2"/>
    <x v="8"/>
    <n v="6.4000000000000001E-2"/>
    <x v="1"/>
  </r>
  <r>
    <x v="3"/>
    <x v="1"/>
    <x v="8"/>
    <x v="6"/>
    <x v="2"/>
    <x v="8"/>
    <n v="1.7999999999999999E-2"/>
    <x v="1"/>
  </r>
  <r>
    <x v="3"/>
    <x v="1"/>
    <x v="3"/>
    <x v="2"/>
    <x v="2"/>
    <x v="8"/>
    <n v="0.19800000000000001"/>
    <x v="1"/>
  </r>
  <r>
    <x v="3"/>
    <x v="1"/>
    <x v="9"/>
    <x v="7"/>
    <x v="2"/>
    <x v="8"/>
    <n v="3.1E-2"/>
    <x v="1"/>
  </r>
  <r>
    <x v="3"/>
    <x v="1"/>
    <x v="10"/>
    <x v="8"/>
    <x v="2"/>
    <x v="8"/>
    <n v="2.9910000000000001"/>
    <x v="1"/>
  </r>
  <r>
    <x v="3"/>
    <x v="2"/>
    <x v="0"/>
    <x v="0"/>
    <x v="0"/>
    <x v="8"/>
    <n v="0.24399999999999999"/>
    <x v="1"/>
  </r>
  <r>
    <x v="3"/>
    <x v="2"/>
    <x v="6"/>
    <x v="4"/>
    <x v="2"/>
    <x v="8"/>
    <n v="8.7999999999999995E-2"/>
    <x v="1"/>
  </r>
  <r>
    <x v="3"/>
    <x v="2"/>
    <x v="11"/>
    <x v="9"/>
    <x v="2"/>
    <x v="8"/>
    <n v="1E-3"/>
    <x v="1"/>
  </r>
  <r>
    <x v="3"/>
    <x v="0"/>
    <x v="0"/>
    <x v="0"/>
    <x v="0"/>
    <x v="8"/>
    <n v="8.6999999999999994E-2"/>
    <x v="1"/>
  </r>
  <r>
    <x v="3"/>
    <x v="1"/>
    <x v="0"/>
    <x v="0"/>
    <x v="0"/>
    <x v="9"/>
    <n v="57.887"/>
    <x v="1"/>
  </r>
  <r>
    <x v="3"/>
    <x v="1"/>
    <x v="1"/>
    <x v="0"/>
    <x v="0"/>
    <x v="9"/>
    <n v="1.8069999999999999"/>
    <x v="1"/>
  </r>
  <r>
    <x v="3"/>
    <x v="1"/>
    <x v="4"/>
    <x v="3"/>
    <x v="1"/>
    <x v="9"/>
    <n v="0.154"/>
    <x v="1"/>
  </r>
  <r>
    <x v="3"/>
    <x v="1"/>
    <x v="6"/>
    <x v="4"/>
    <x v="2"/>
    <x v="9"/>
    <n v="0.94599999999999995"/>
    <x v="1"/>
  </r>
  <r>
    <x v="3"/>
    <x v="1"/>
    <x v="7"/>
    <x v="5"/>
    <x v="2"/>
    <x v="9"/>
    <n v="0.06"/>
    <x v="1"/>
  </r>
  <r>
    <x v="3"/>
    <x v="1"/>
    <x v="8"/>
    <x v="6"/>
    <x v="2"/>
    <x v="9"/>
    <n v="2.1000000000000001E-2"/>
    <x v="1"/>
  </r>
  <r>
    <x v="3"/>
    <x v="1"/>
    <x v="3"/>
    <x v="2"/>
    <x v="2"/>
    <x v="9"/>
    <n v="0.151"/>
    <x v="1"/>
  </r>
  <r>
    <x v="3"/>
    <x v="1"/>
    <x v="9"/>
    <x v="7"/>
    <x v="2"/>
    <x v="9"/>
    <n v="3.6999999999999998E-2"/>
    <x v="1"/>
  </r>
  <r>
    <x v="3"/>
    <x v="1"/>
    <x v="10"/>
    <x v="8"/>
    <x v="2"/>
    <x v="9"/>
    <n v="3.9350000000000001"/>
    <x v="1"/>
  </r>
  <r>
    <x v="3"/>
    <x v="1"/>
    <x v="11"/>
    <x v="9"/>
    <x v="2"/>
    <x v="9"/>
    <n v="1.6E-2"/>
    <x v="1"/>
  </r>
  <r>
    <x v="3"/>
    <x v="0"/>
    <x v="0"/>
    <x v="0"/>
    <x v="0"/>
    <x v="9"/>
    <n v="5.5E-2"/>
    <x v="1"/>
  </r>
  <r>
    <x v="3"/>
    <x v="3"/>
    <x v="0"/>
    <x v="0"/>
    <x v="0"/>
    <x v="10"/>
    <n v="24.050999999999998"/>
    <x v="1"/>
  </r>
  <r>
    <x v="3"/>
    <x v="3"/>
    <x v="1"/>
    <x v="0"/>
    <x v="0"/>
    <x v="10"/>
    <n v="1.4850000000000001"/>
    <x v="1"/>
  </r>
  <r>
    <x v="3"/>
    <x v="3"/>
    <x v="5"/>
    <x v="3"/>
    <x v="1"/>
    <x v="10"/>
    <n v="6.7000000000000004E-2"/>
    <x v="1"/>
  </r>
  <r>
    <x v="3"/>
    <x v="3"/>
    <x v="6"/>
    <x v="4"/>
    <x v="2"/>
    <x v="10"/>
    <n v="3.4620000000000002"/>
    <x v="1"/>
  </r>
  <r>
    <x v="3"/>
    <x v="3"/>
    <x v="7"/>
    <x v="5"/>
    <x v="2"/>
    <x v="10"/>
    <n v="0.112"/>
    <x v="1"/>
  </r>
  <r>
    <x v="3"/>
    <x v="3"/>
    <x v="8"/>
    <x v="6"/>
    <x v="2"/>
    <x v="10"/>
    <n v="0.04"/>
    <x v="1"/>
  </r>
  <r>
    <x v="3"/>
    <x v="3"/>
    <x v="3"/>
    <x v="2"/>
    <x v="2"/>
    <x v="10"/>
    <n v="0.24299999999999999"/>
    <x v="1"/>
  </r>
  <r>
    <x v="3"/>
    <x v="3"/>
    <x v="9"/>
    <x v="7"/>
    <x v="2"/>
    <x v="10"/>
    <n v="2E-3"/>
    <x v="1"/>
  </r>
  <r>
    <x v="3"/>
    <x v="3"/>
    <x v="13"/>
    <x v="10"/>
    <x v="2"/>
    <x v="10"/>
    <n v="2.3E-2"/>
    <x v="1"/>
  </r>
  <r>
    <x v="3"/>
    <x v="3"/>
    <x v="10"/>
    <x v="8"/>
    <x v="2"/>
    <x v="10"/>
    <n v="2.4729999999999999"/>
    <x v="1"/>
  </r>
  <r>
    <x v="3"/>
    <x v="3"/>
    <x v="11"/>
    <x v="9"/>
    <x v="2"/>
    <x v="10"/>
    <n v="2.3E-2"/>
    <x v="1"/>
  </r>
  <r>
    <x v="3"/>
    <x v="3"/>
    <x v="14"/>
    <x v="9"/>
    <x v="2"/>
    <x v="10"/>
    <n v="0.02"/>
    <x v="1"/>
  </r>
  <r>
    <x v="3"/>
    <x v="0"/>
    <x v="0"/>
    <x v="0"/>
    <x v="0"/>
    <x v="11"/>
    <n v="3.6999999999999998E-2"/>
    <x v="1"/>
  </r>
  <r>
    <x v="3"/>
    <x v="1"/>
    <x v="11"/>
    <x v="9"/>
    <x v="2"/>
    <x v="11"/>
    <n v="6.0000000000000001E-3"/>
    <x v="1"/>
  </r>
  <r>
    <x v="3"/>
    <x v="1"/>
    <x v="8"/>
    <x v="6"/>
    <x v="2"/>
    <x v="11"/>
    <n v="2.1999999999999999E-2"/>
    <x v="1"/>
  </r>
  <r>
    <x v="3"/>
    <x v="1"/>
    <x v="5"/>
    <x v="3"/>
    <x v="1"/>
    <x v="11"/>
    <n v="4.1000000000000002E-2"/>
    <x v="1"/>
  </r>
  <r>
    <x v="3"/>
    <x v="1"/>
    <x v="7"/>
    <x v="5"/>
    <x v="2"/>
    <x v="11"/>
    <n v="6.4000000000000001E-2"/>
    <x v="1"/>
  </r>
  <r>
    <x v="3"/>
    <x v="1"/>
    <x v="3"/>
    <x v="2"/>
    <x v="2"/>
    <x v="11"/>
    <n v="0.15"/>
    <x v="1"/>
  </r>
  <r>
    <x v="3"/>
    <x v="1"/>
    <x v="6"/>
    <x v="4"/>
    <x v="2"/>
    <x v="11"/>
    <n v="1.0629999999999999"/>
    <x v="1"/>
  </r>
  <r>
    <x v="3"/>
    <x v="1"/>
    <x v="10"/>
    <x v="8"/>
    <x v="2"/>
    <x v="11"/>
    <n v="3.7250000000000001"/>
    <x v="1"/>
  </r>
  <r>
    <x v="3"/>
    <x v="1"/>
    <x v="1"/>
    <x v="0"/>
    <x v="0"/>
    <x v="11"/>
    <n v="21.731000000000002"/>
    <x v="1"/>
  </r>
  <r>
    <x v="3"/>
    <x v="1"/>
    <x v="0"/>
    <x v="0"/>
    <x v="0"/>
    <x v="11"/>
    <n v="56.377000000000002"/>
    <x v="1"/>
  </r>
  <r>
    <x v="3"/>
    <x v="0"/>
    <x v="0"/>
    <x v="0"/>
    <x v="0"/>
    <x v="12"/>
    <n v="3.4000000000000002E-2"/>
    <x v="1"/>
  </r>
  <r>
    <x v="3"/>
    <x v="1"/>
    <x v="11"/>
    <x v="9"/>
    <x v="2"/>
    <x v="12"/>
    <n v="7.0000000000000001E-3"/>
    <x v="1"/>
  </r>
  <r>
    <x v="3"/>
    <x v="1"/>
    <x v="9"/>
    <x v="7"/>
    <x v="2"/>
    <x v="12"/>
    <n v="1.7000000000000001E-2"/>
    <x v="1"/>
  </r>
  <r>
    <x v="3"/>
    <x v="1"/>
    <x v="5"/>
    <x v="3"/>
    <x v="1"/>
    <x v="12"/>
    <n v="2.9000000000000001E-2"/>
    <x v="1"/>
  </r>
  <r>
    <x v="3"/>
    <x v="1"/>
    <x v="8"/>
    <x v="6"/>
    <x v="2"/>
    <x v="12"/>
    <n v="0.03"/>
    <x v="1"/>
  </r>
  <r>
    <x v="3"/>
    <x v="1"/>
    <x v="4"/>
    <x v="3"/>
    <x v="1"/>
    <x v="12"/>
    <n v="7.9000000000000001E-2"/>
    <x v="1"/>
  </r>
  <r>
    <x v="3"/>
    <x v="1"/>
    <x v="3"/>
    <x v="2"/>
    <x v="2"/>
    <x v="12"/>
    <n v="0.11799999999999999"/>
    <x v="1"/>
  </r>
  <r>
    <x v="3"/>
    <x v="1"/>
    <x v="7"/>
    <x v="5"/>
    <x v="2"/>
    <x v="12"/>
    <n v="0.17499999999999999"/>
    <x v="1"/>
  </r>
  <r>
    <x v="3"/>
    <x v="1"/>
    <x v="6"/>
    <x v="4"/>
    <x v="2"/>
    <x v="12"/>
    <n v="0.69399999999999995"/>
    <x v="1"/>
  </r>
  <r>
    <x v="3"/>
    <x v="1"/>
    <x v="10"/>
    <x v="8"/>
    <x v="2"/>
    <x v="12"/>
    <n v="3.964"/>
    <x v="1"/>
  </r>
  <r>
    <x v="3"/>
    <x v="1"/>
    <x v="1"/>
    <x v="0"/>
    <x v="0"/>
    <x v="12"/>
    <n v="18.332000000000001"/>
    <x v="1"/>
  </r>
  <r>
    <x v="3"/>
    <x v="1"/>
    <x v="0"/>
    <x v="0"/>
    <x v="0"/>
    <x v="12"/>
    <n v="37.128"/>
    <x v="1"/>
  </r>
  <r>
    <x v="3"/>
    <x v="2"/>
    <x v="0"/>
    <x v="0"/>
    <x v="0"/>
    <x v="12"/>
    <n v="8.3000000000000004E-2"/>
    <x v="1"/>
  </r>
  <r>
    <x v="3"/>
    <x v="1"/>
    <x v="11"/>
    <x v="9"/>
    <x v="2"/>
    <x v="13"/>
    <n v="7.0000000000000001E-3"/>
    <x v="1"/>
  </r>
  <r>
    <x v="3"/>
    <x v="1"/>
    <x v="5"/>
    <x v="3"/>
    <x v="1"/>
    <x v="13"/>
    <n v="1.0999999999999999E-2"/>
    <x v="1"/>
  </r>
  <r>
    <x v="3"/>
    <x v="1"/>
    <x v="9"/>
    <x v="7"/>
    <x v="2"/>
    <x v="13"/>
    <n v="1.0999999999999999E-2"/>
    <x v="1"/>
  </r>
  <r>
    <x v="3"/>
    <x v="1"/>
    <x v="7"/>
    <x v="5"/>
    <x v="2"/>
    <x v="13"/>
    <n v="5.8000000000000003E-2"/>
    <x v="1"/>
  </r>
  <r>
    <x v="3"/>
    <x v="1"/>
    <x v="8"/>
    <x v="6"/>
    <x v="2"/>
    <x v="13"/>
    <n v="6.6000000000000003E-2"/>
    <x v="1"/>
  </r>
  <r>
    <x v="3"/>
    <x v="1"/>
    <x v="4"/>
    <x v="3"/>
    <x v="1"/>
    <x v="13"/>
    <n v="8.6999999999999994E-2"/>
    <x v="1"/>
  </r>
  <r>
    <x v="3"/>
    <x v="1"/>
    <x v="3"/>
    <x v="2"/>
    <x v="2"/>
    <x v="13"/>
    <n v="0.153"/>
    <x v="1"/>
  </r>
  <r>
    <x v="3"/>
    <x v="1"/>
    <x v="6"/>
    <x v="4"/>
    <x v="2"/>
    <x v="13"/>
    <n v="1.02"/>
    <x v="1"/>
  </r>
  <r>
    <x v="3"/>
    <x v="1"/>
    <x v="10"/>
    <x v="8"/>
    <x v="2"/>
    <x v="13"/>
    <n v="3.8319999999999999"/>
    <x v="1"/>
  </r>
  <r>
    <x v="3"/>
    <x v="1"/>
    <x v="1"/>
    <x v="0"/>
    <x v="0"/>
    <x v="13"/>
    <n v="20.802"/>
    <x v="1"/>
  </r>
  <r>
    <x v="3"/>
    <x v="1"/>
    <x v="0"/>
    <x v="0"/>
    <x v="0"/>
    <x v="13"/>
    <n v="49.49"/>
    <x v="1"/>
  </r>
  <r>
    <x v="4"/>
    <x v="0"/>
    <x v="1"/>
    <x v="0"/>
    <x v="0"/>
    <x v="0"/>
    <n v="2.165"/>
    <x v="1"/>
  </r>
  <r>
    <x v="4"/>
    <x v="0"/>
    <x v="10"/>
    <x v="8"/>
    <x v="2"/>
    <x v="0"/>
    <n v="7.9000000000000001E-2"/>
    <x v="1"/>
  </r>
  <r>
    <x v="4"/>
    <x v="1"/>
    <x v="0"/>
    <x v="0"/>
    <x v="0"/>
    <x v="0"/>
    <n v="18.895"/>
    <x v="1"/>
  </r>
  <r>
    <x v="4"/>
    <x v="1"/>
    <x v="1"/>
    <x v="0"/>
    <x v="0"/>
    <x v="0"/>
    <n v="5.085"/>
    <x v="1"/>
  </r>
  <r>
    <x v="4"/>
    <x v="1"/>
    <x v="4"/>
    <x v="3"/>
    <x v="1"/>
    <x v="0"/>
    <n v="0.14199999999999999"/>
    <x v="1"/>
  </r>
  <r>
    <x v="4"/>
    <x v="1"/>
    <x v="2"/>
    <x v="1"/>
    <x v="1"/>
    <x v="0"/>
    <n v="0.48799999999999999"/>
    <x v="1"/>
  </r>
  <r>
    <x v="4"/>
    <x v="1"/>
    <x v="6"/>
    <x v="4"/>
    <x v="2"/>
    <x v="0"/>
    <n v="2.0680000000000001"/>
    <x v="1"/>
  </r>
  <r>
    <x v="4"/>
    <x v="1"/>
    <x v="7"/>
    <x v="5"/>
    <x v="2"/>
    <x v="0"/>
    <n v="4.593"/>
    <x v="1"/>
  </r>
  <r>
    <x v="4"/>
    <x v="1"/>
    <x v="12"/>
    <x v="8"/>
    <x v="2"/>
    <x v="0"/>
    <n v="0.11700000000000001"/>
    <x v="1"/>
  </r>
  <r>
    <x v="4"/>
    <x v="1"/>
    <x v="3"/>
    <x v="2"/>
    <x v="2"/>
    <x v="0"/>
    <n v="0.04"/>
    <x v="1"/>
  </r>
  <r>
    <x v="4"/>
    <x v="1"/>
    <x v="10"/>
    <x v="8"/>
    <x v="2"/>
    <x v="0"/>
    <n v="2.9870000000000001"/>
    <x v="1"/>
  </r>
  <r>
    <x v="4"/>
    <x v="1"/>
    <x v="11"/>
    <x v="9"/>
    <x v="2"/>
    <x v="0"/>
    <n v="6.0000000000000001E-3"/>
    <x v="1"/>
  </r>
  <r>
    <x v="4"/>
    <x v="2"/>
    <x v="5"/>
    <x v="3"/>
    <x v="1"/>
    <x v="0"/>
    <n v="0.89100000000000001"/>
    <x v="1"/>
  </r>
  <r>
    <x v="4"/>
    <x v="2"/>
    <x v="7"/>
    <x v="5"/>
    <x v="2"/>
    <x v="0"/>
    <n v="2.17"/>
    <x v="1"/>
  </r>
  <r>
    <x v="4"/>
    <x v="0"/>
    <x v="0"/>
    <x v="0"/>
    <x v="0"/>
    <x v="1"/>
    <n v="0.39500000000000002"/>
    <x v="1"/>
  </r>
  <r>
    <x v="4"/>
    <x v="0"/>
    <x v="1"/>
    <x v="0"/>
    <x v="0"/>
    <x v="1"/>
    <n v="2.0710000000000002"/>
    <x v="1"/>
  </r>
  <r>
    <x v="4"/>
    <x v="1"/>
    <x v="0"/>
    <x v="0"/>
    <x v="0"/>
    <x v="1"/>
    <n v="20.442"/>
    <x v="1"/>
  </r>
  <r>
    <x v="4"/>
    <x v="1"/>
    <x v="1"/>
    <x v="0"/>
    <x v="0"/>
    <x v="1"/>
    <n v="6.6950000000000003"/>
    <x v="1"/>
  </r>
  <r>
    <x v="4"/>
    <x v="1"/>
    <x v="4"/>
    <x v="3"/>
    <x v="1"/>
    <x v="1"/>
    <n v="8.7999999999999995E-2"/>
    <x v="1"/>
  </r>
  <r>
    <x v="4"/>
    <x v="1"/>
    <x v="2"/>
    <x v="1"/>
    <x v="1"/>
    <x v="1"/>
    <n v="0.53800000000000003"/>
    <x v="1"/>
  </r>
  <r>
    <x v="4"/>
    <x v="1"/>
    <x v="6"/>
    <x v="4"/>
    <x v="2"/>
    <x v="1"/>
    <n v="2.101"/>
    <x v="1"/>
  </r>
  <r>
    <x v="4"/>
    <x v="1"/>
    <x v="7"/>
    <x v="5"/>
    <x v="2"/>
    <x v="1"/>
    <n v="6.1159999999999997"/>
    <x v="1"/>
  </r>
  <r>
    <x v="4"/>
    <x v="1"/>
    <x v="12"/>
    <x v="8"/>
    <x v="2"/>
    <x v="1"/>
    <n v="0.124"/>
    <x v="1"/>
  </r>
  <r>
    <x v="4"/>
    <x v="1"/>
    <x v="3"/>
    <x v="2"/>
    <x v="2"/>
    <x v="1"/>
    <n v="4.3999999999999997E-2"/>
    <x v="1"/>
  </r>
  <r>
    <x v="4"/>
    <x v="1"/>
    <x v="10"/>
    <x v="8"/>
    <x v="2"/>
    <x v="1"/>
    <n v="3.7570000000000001"/>
    <x v="1"/>
  </r>
  <r>
    <x v="4"/>
    <x v="1"/>
    <x v="11"/>
    <x v="9"/>
    <x v="2"/>
    <x v="1"/>
    <n v="7.0000000000000001E-3"/>
    <x v="1"/>
  </r>
  <r>
    <x v="4"/>
    <x v="2"/>
    <x v="5"/>
    <x v="3"/>
    <x v="1"/>
    <x v="1"/>
    <n v="1.0189999999999999"/>
    <x v="1"/>
  </r>
  <r>
    <x v="4"/>
    <x v="2"/>
    <x v="7"/>
    <x v="5"/>
    <x v="2"/>
    <x v="1"/>
    <n v="1.9239999999999999"/>
    <x v="1"/>
  </r>
  <r>
    <x v="4"/>
    <x v="0"/>
    <x v="0"/>
    <x v="0"/>
    <x v="0"/>
    <x v="2"/>
    <n v="1.758"/>
    <x v="1"/>
  </r>
  <r>
    <x v="4"/>
    <x v="0"/>
    <x v="1"/>
    <x v="0"/>
    <x v="0"/>
    <x v="2"/>
    <n v="1.4630000000000001"/>
    <x v="1"/>
  </r>
  <r>
    <x v="4"/>
    <x v="0"/>
    <x v="2"/>
    <x v="1"/>
    <x v="1"/>
    <x v="2"/>
    <n v="4.0000000000000001E-3"/>
    <x v="1"/>
  </r>
  <r>
    <x v="4"/>
    <x v="1"/>
    <x v="0"/>
    <x v="0"/>
    <x v="0"/>
    <x v="2"/>
    <n v="30.087"/>
    <x v="1"/>
  </r>
  <r>
    <x v="4"/>
    <x v="1"/>
    <x v="1"/>
    <x v="0"/>
    <x v="0"/>
    <x v="2"/>
    <n v="6.6539999999999999"/>
    <x v="1"/>
  </r>
  <r>
    <x v="4"/>
    <x v="1"/>
    <x v="4"/>
    <x v="3"/>
    <x v="1"/>
    <x v="2"/>
    <n v="0.109"/>
    <x v="1"/>
  </r>
  <r>
    <x v="4"/>
    <x v="1"/>
    <x v="2"/>
    <x v="1"/>
    <x v="1"/>
    <x v="2"/>
    <n v="0.60699999999999998"/>
    <x v="1"/>
  </r>
  <r>
    <x v="4"/>
    <x v="1"/>
    <x v="6"/>
    <x v="4"/>
    <x v="2"/>
    <x v="2"/>
    <n v="1.536"/>
    <x v="1"/>
  </r>
  <r>
    <x v="4"/>
    <x v="1"/>
    <x v="7"/>
    <x v="5"/>
    <x v="2"/>
    <x v="2"/>
    <n v="5.9779999999999998"/>
    <x v="1"/>
  </r>
  <r>
    <x v="4"/>
    <x v="1"/>
    <x v="12"/>
    <x v="8"/>
    <x v="2"/>
    <x v="2"/>
    <n v="0.111"/>
    <x v="1"/>
  </r>
  <r>
    <x v="4"/>
    <x v="1"/>
    <x v="3"/>
    <x v="2"/>
    <x v="2"/>
    <x v="2"/>
    <n v="3.1E-2"/>
    <x v="1"/>
  </r>
  <r>
    <x v="4"/>
    <x v="1"/>
    <x v="10"/>
    <x v="8"/>
    <x v="2"/>
    <x v="2"/>
    <n v="6.181"/>
    <x v="1"/>
  </r>
  <r>
    <x v="4"/>
    <x v="1"/>
    <x v="11"/>
    <x v="9"/>
    <x v="2"/>
    <x v="2"/>
    <n v="1.7999999999999999E-2"/>
    <x v="1"/>
  </r>
  <r>
    <x v="4"/>
    <x v="2"/>
    <x v="1"/>
    <x v="0"/>
    <x v="0"/>
    <x v="2"/>
    <n v="8.0000000000000002E-3"/>
    <x v="1"/>
  </r>
  <r>
    <x v="4"/>
    <x v="2"/>
    <x v="5"/>
    <x v="3"/>
    <x v="1"/>
    <x v="2"/>
    <n v="1.143"/>
    <x v="1"/>
  </r>
  <r>
    <x v="4"/>
    <x v="2"/>
    <x v="7"/>
    <x v="5"/>
    <x v="2"/>
    <x v="2"/>
    <n v="2.0270000000000001"/>
    <x v="1"/>
  </r>
  <r>
    <x v="4"/>
    <x v="0"/>
    <x v="0"/>
    <x v="0"/>
    <x v="0"/>
    <x v="3"/>
    <n v="1.421"/>
    <x v="1"/>
  </r>
  <r>
    <x v="4"/>
    <x v="0"/>
    <x v="1"/>
    <x v="0"/>
    <x v="0"/>
    <x v="3"/>
    <n v="2.3250000000000002"/>
    <x v="1"/>
  </r>
  <r>
    <x v="4"/>
    <x v="1"/>
    <x v="0"/>
    <x v="0"/>
    <x v="0"/>
    <x v="3"/>
    <n v="31.042999999999999"/>
    <x v="1"/>
  </r>
  <r>
    <x v="4"/>
    <x v="1"/>
    <x v="1"/>
    <x v="0"/>
    <x v="0"/>
    <x v="3"/>
    <n v="12.202"/>
    <x v="1"/>
  </r>
  <r>
    <x v="4"/>
    <x v="1"/>
    <x v="4"/>
    <x v="3"/>
    <x v="1"/>
    <x v="3"/>
    <n v="9.9000000000000005E-2"/>
    <x v="1"/>
  </r>
  <r>
    <x v="4"/>
    <x v="1"/>
    <x v="2"/>
    <x v="1"/>
    <x v="1"/>
    <x v="3"/>
    <n v="1.3740000000000001"/>
    <x v="1"/>
  </r>
  <r>
    <x v="4"/>
    <x v="1"/>
    <x v="6"/>
    <x v="4"/>
    <x v="2"/>
    <x v="3"/>
    <n v="1.43"/>
    <x v="1"/>
  </r>
  <r>
    <x v="4"/>
    <x v="1"/>
    <x v="7"/>
    <x v="5"/>
    <x v="2"/>
    <x v="3"/>
    <n v="6.56"/>
    <x v="1"/>
  </r>
  <r>
    <x v="4"/>
    <x v="1"/>
    <x v="12"/>
    <x v="8"/>
    <x v="2"/>
    <x v="3"/>
    <n v="7.0000000000000007E-2"/>
    <x v="1"/>
  </r>
  <r>
    <x v="4"/>
    <x v="1"/>
    <x v="10"/>
    <x v="8"/>
    <x v="2"/>
    <x v="3"/>
    <n v="6.6189999999999998"/>
    <x v="1"/>
  </r>
  <r>
    <x v="4"/>
    <x v="1"/>
    <x v="11"/>
    <x v="9"/>
    <x v="2"/>
    <x v="3"/>
    <n v="4.0000000000000001E-3"/>
    <x v="1"/>
  </r>
  <r>
    <x v="4"/>
    <x v="2"/>
    <x v="0"/>
    <x v="0"/>
    <x v="0"/>
    <x v="3"/>
    <n v="8.6999999999999994E-2"/>
    <x v="1"/>
  </r>
  <r>
    <x v="4"/>
    <x v="2"/>
    <x v="1"/>
    <x v="0"/>
    <x v="0"/>
    <x v="3"/>
    <n v="2.3E-2"/>
    <x v="1"/>
  </r>
  <r>
    <x v="4"/>
    <x v="2"/>
    <x v="5"/>
    <x v="3"/>
    <x v="1"/>
    <x v="3"/>
    <n v="0.92300000000000004"/>
    <x v="1"/>
  </r>
  <r>
    <x v="4"/>
    <x v="2"/>
    <x v="7"/>
    <x v="5"/>
    <x v="2"/>
    <x v="3"/>
    <n v="1.946"/>
    <x v="1"/>
  </r>
  <r>
    <x v="4"/>
    <x v="0"/>
    <x v="0"/>
    <x v="0"/>
    <x v="0"/>
    <x v="4"/>
    <n v="0.74099999999999999"/>
    <x v="1"/>
  </r>
  <r>
    <x v="4"/>
    <x v="0"/>
    <x v="1"/>
    <x v="0"/>
    <x v="0"/>
    <x v="4"/>
    <n v="3.0609999999999999"/>
    <x v="1"/>
  </r>
  <r>
    <x v="4"/>
    <x v="0"/>
    <x v="5"/>
    <x v="3"/>
    <x v="1"/>
    <x v="4"/>
    <n v="0.03"/>
    <x v="1"/>
  </r>
  <r>
    <x v="4"/>
    <x v="1"/>
    <x v="0"/>
    <x v="0"/>
    <x v="0"/>
    <x v="4"/>
    <n v="34.579000000000001"/>
    <x v="1"/>
  </r>
  <r>
    <x v="4"/>
    <x v="1"/>
    <x v="1"/>
    <x v="0"/>
    <x v="0"/>
    <x v="4"/>
    <n v="11.644"/>
    <x v="1"/>
  </r>
  <r>
    <x v="4"/>
    <x v="1"/>
    <x v="4"/>
    <x v="3"/>
    <x v="1"/>
    <x v="4"/>
    <n v="0.16"/>
    <x v="1"/>
  </r>
  <r>
    <x v="4"/>
    <x v="1"/>
    <x v="2"/>
    <x v="1"/>
    <x v="1"/>
    <x v="4"/>
    <n v="0.59199999999999997"/>
    <x v="1"/>
  </r>
  <r>
    <x v="4"/>
    <x v="1"/>
    <x v="6"/>
    <x v="4"/>
    <x v="2"/>
    <x v="4"/>
    <n v="1.4710000000000001"/>
    <x v="1"/>
  </r>
  <r>
    <x v="4"/>
    <x v="1"/>
    <x v="7"/>
    <x v="5"/>
    <x v="2"/>
    <x v="4"/>
    <n v="6.758"/>
    <x v="1"/>
  </r>
  <r>
    <x v="4"/>
    <x v="1"/>
    <x v="3"/>
    <x v="2"/>
    <x v="2"/>
    <x v="4"/>
    <n v="2.3E-2"/>
    <x v="1"/>
  </r>
  <r>
    <x v="4"/>
    <x v="1"/>
    <x v="10"/>
    <x v="8"/>
    <x v="2"/>
    <x v="4"/>
    <n v="7.5090000000000003"/>
    <x v="1"/>
  </r>
  <r>
    <x v="4"/>
    <x v="1"/>
    <x v="11"/>
    <x v="9"/>
    <x v="2"/>
    <x v="4"/>
    <n v="7.0000000000000001E-3"/>
    <x v="1"/>
  </r>
  <r>
    <x v="4"/>
    <x v="2"/>
    <x v="5"/>
    <x v="3"/>
    <x v="1"/>
    <x v="4"/>
    <n v="0.94599999999999995"/>
    <x v="1"/>
  </r>
  <r>
    <x v="4"/>
    <x v="2"/>
    <x v="7"/>
    <x v="5"/>
    <x v="2"/>
    <x v="4"/>
    <n v="1.923"/>
    <x v="1"/>
  </r>
  <r>
    <x v="4"/>
    <x v="0"/>
    <x v="1"/>
    <x v="0"/>
    <x v="0"/>
    <x v="5"/>
    <n v="3.5739999999999998"/>
    <x v="1"/>
  </r>
  <r>
    <x v="4"/>
    <x v="1"/>
    <x v="0"/>
    <x v="0"/>
    <x v="0"/>
    <x v="5"/>
    <n v="34.365000000000002"/>
    <x v="1"/>
  </r>
  <r>
    <x v="4"/>
    <x v="1"/>
    <x v="1"/>
    <x v="0"/>
    <x v="0"/>
    <x v="5"/>
    <n v="11.462999999999999"/>
    <x v="1"/>
  </r>
  <r>
    <x v="4"/>
    <x v="1"/>
    <x v="4"/>
    <x v="3"/>
    <x v="1"/>
    <x v="5"/>
    <n v="0.42499999999999999"/>
    <x v="1"/>
  </r>
  <r>
    <x v="4"/>
    <x v="1"/>
    <x v="2"/>
    <x v="1"/>
    <x v="1"/>
    <x v="5"/>
    <n v="0.41699999999999998"/>
    <x v="1"/>
  </r>
  <r>
    <x v="4"/>
    <x v="1"/>
    <x v="6"/>
    <x v="4"/>
    <x v="2"/>
    <x v="5"/>
    <n v="0.94799999999999995"/>
    <x v="1"/>
  </r>
  <r>
    <x v="4"/>
    <x v="1"/>
    <x v="7"/>
    <x v="5"/>
    <x v="2"/>
    <x v="5"/>
    <n v="5.883"/>
    <x v="1"/>
  </r>
  <r>
    <x v="4"/>
    <x v="1"/>
    <x v="8"/>
    <x v="6"/>
    <x v="2"/>
    <x v="5"/>
    <n v="2E-3"/>
    <x v="1"/>
  </r>
  <r>
    <x v="4"/>
    <x v="1"/>
    <x v="3"/>
    <x v="2"/>
    <x v="2"/>
    <x v="5"/>
    <n v="2.5000000000000001E-2"/>
    <x v="1"/>
  </r>
  <r>
    <x v="4"/>
    <x v="1"/>
    <x v="9"/>
    <x v="7"/>
    <x v="2"/>
    <x v="5"/>
    <n v="4.7E-2"/>
    <x v="1"/>
  </r>
  <r>
    <x v="4"/>
    <x v="1"/>
    <x v="10"/>
    <x v="8"/>
    <x v="2"/>
    <x v="5"/>
    <n v="9.5519999999999996"/>
    <x v="1"/>
  </r>
  <r>
    <x v="4"/>
    <x v="1"/>
    <x v="11"/>
    <x v="9"/>
    <x v="2"/>
    <x v="5"/>
    <n v="4.0000000000000001E-3"/>
    <x v="1"/>
  </r>
  <r>
    <x v="4"/>
    <x v="2"/>
    <x v="0"/>
    <x v="0"/>
    <x v="0"/>
    <x v="5"/>
    <n v="0.54900000000000004"/>
    <x v="1"/>
  </r>
  <r>
    <x v="4"/>
    <x v="2"/>
    <x v="1"/>
    <x v="0"/>
    <x v="0"/>
    <x v="5"/>
    <n v="5.8000000000000003E-2"/>
    <x v="1"/>
  </r>
  <r>
    <x v="4"/>
    <x v="2"/>
    <x v="5"/>
    <x v="3"/>
    <x v="1"/>
    <x v="5"/>
    <n v="0.46200000000000002"/>
    <x v="1"/>
  </r>
  <r>
    <x v="4"/>
    <x v="2"/>
    <x v="7"/>
    <x v="5"/>
    <x v="2"/>
    <x v="5"/>
    <n v="2.2130000000000001"/>
    <x v="1"/>
  </r>
  <r>
    <x v="4"/>
    <x v="0"/>
    <x v="1"/>
    <x v="0"/>
    <x v="0"/>
    <x v="6"/>
    <n v="4.8159999999999998"/>
    <x v="1"/>
  </r>
  <r>
    <x v="4"/>
    <x v="1"/>
    <x v="0"/>
    <x v="0"/>
    <x v="0"/>
    <x v="6"/>
    <n v="38.225999999999999"/>
    <x v="1"/>
  </r>
  <r>
    <x v="4"/>
    <x v="1"/>
    <x v="1"/>
    <x v="0"/>
    <x v="0"/>
    <x v="6"/>
    <n v="11.093"/>
    <x v="1"/>
  </r>
  <r>
    <x v="4"/>
    <x v="1"/>
    <x v="4"/>
    <x v="3"/>
    <x v="1"/>
    <x v="6"/>
    <n v="0.53"/>
    <x v="1"/>
  </r>
  <r>
    <x v="4"/>
    <x v="1"/>
    <x v="5"/>
    <x v="3"/>
    <x v="1"/>
    <x v="6"/>
    <n v="0.20300000000000001"/>
    <x v="1"/>
  </r>
  <r>
    <x v="4"/>
    <x v="1"/>
    <x v="2"/>
    <x v="1"/>
    <x v="1"/>
    <x v="6"/>
    <n v="0.17699999999999999"/>
    <x v="1"/>
  </r>
  <r>
    <x v="4"/>
    <x v="1"/>
    <x v="6"/>
    <x v="4"/>
    <x v="2"/>
    <x v="6"/>
    <n v="1.468"/>
    <x v="1"/>
  </r>
  <r>
    <x v="4"/>
    <x v="1"/>
    <x v="7"/>
    <x v="5"/>
    <x v="2"/>
    <x v="6"/>
    <n v="6.7220000000000004"/>
    <x v="1"/>
  </r>
  <r>
    <x v="4"/>
    <x v="1"/>
    <x v="3"/>
    <x v="2"/>
    <x v="2"/>
    <x v="6"/>
    <n v="2.1999999999999999E-2"/>
    <x v="1"/>
  </r>
  <r>
    <x v="4"/>
    <x v="1"/>
    <x v="10"/>
    <x v="8"/>
    <x v="2"/>
    <x v="6"/>
    <n v="10.59"/>
    <x v="1"/>
  </r>
  <r>
    <x v="4"/>
    <x v="2"/>
    <x v="0"/>
    <x v="0"/>
    <x v="0"/>
    <x v="6"/>
    <n v="0.376"/>
    <x v="1"/>
  </r>
  <r>
    <x v="4"/>
    <x v="2"/>
    <x v="1"/>
    <x v="0"/>
    <x v="0"/>
    <x v="6"/>
    <n v="0.17299999999999999"/>
    <x v="1"/>
  </r>
  <r>
    <x v="4"/>
    <x v="2"/>
    <x v="5"/>
    <x v="3"/>
    <x v="1"/>
    <x v="6"/>
    <n v="0.371"/>
    <x v="1"/>
  </r>
  <r>
    <x v="4"/>
    <x v="2"/>
    <x v="7"/>
    <x v="5"/>
    <x v="2"/>
    <x v="6"/>
    <n v="2.2589999999999999"/>
    <x v="1"/>
  </r>
  <r>
    <x v="4"/>
    <x v="0"/>
    <x v="1"/>
    <x v="0"/>
    <x v="0"/>
    <x v="7"/>
    <n v="3.875"/>
    <x v="1"/>
  </r>
  <r>
    <x v="4"/>
    <x v="1"/>
    <x v="0"/>
    <x v="0"/>
    <x v="0"/>
    <x v="7"/>
    <n v="38.564999999999998"/>
    <x v="1"/>
  </r>
  <r>
    <x v="4"/>
    <x v="1"/>
    <x v="1"/>
    <x v="0"/>
    <x v="0"/>
    <x v="7"/>
    <n v="8.4550000000000001"/>
    <x v="1"/>
  </r>
  <r>
    <x v="4"/>
    <x v="1"/>
    <x v="4"/>
    <x v="3"/>
    <x v="1"/>
    <x v="7"/>
    <n v="0.107"/>
    <x v="1"/>
  </r>
  <r>
    <x v="4"/>
    <x v="1"/>
    <x v="2"/>
    <x v="1"/>
    <x v="1"/>
    <x v="7"/>
    <n v="0.375"/>
    <x v="1"/>
  </r>
  <r>
    <x v="4"/>
    <x v="1"/>
    <x v="6"/>
    <x v="4"/>
    <x v="2"/>
    <x v="7"/>
    <n v="1.4179999999999999"/>
    <x v="1"/>
  </r>
  <r>
    <x v="4"/>
    <x v="1"/>
    <x v="7"/>
    <x v="5"/>
    <x v="2"/>
    <x v="7"/>
    <n v="5.9340000000000002"/>
    <x v="1"/>
  </r>
  <r>
    <x v="4"/>
    <x v="1"/>
    <x v="3"/>
    <x v="2"/>
    <x v="2"/>
    <x v="7"/>
    <n v="2.1000000000000001E-2"/>
    <x v="1"/>
  </r>
  <r>
    <x v="4"/>
    <x v="1"/>
    <x v="10"/>
    <x v="8"/>
    <x v="2"/>
    <x v="7"/>
    <n v="0.249"/>
    <x v="1"/>
  </r>
  <r>
    <x v="4"/>
    <x v="2"/>
    <x v="1"/>
    <x v="0"/>
    <x v="0"/>
    <x v="7"/>
    <n v="1.6419999999999999"/>
    <x v="1"/>
  </r>
  <r>
    <x v="4"/>
    <x v="2"/>
    <x v="5"/>
    <x v="3"/>
    <x v="1"/>
    <x v="7"/>
    <n v="0.44500000000000001"/>
    <x v="1"/>
  </r>
  <r>
    <x v="4"/>
    <x v="2"/>
    <x v="7"/>
    <x v="5"/>
    <x v="2"/>
    <x v="7"/>
    <n v="2.3580000000000001"/>
    <x v="1"/>
  </r>
  <r>
    <x v="4"/>
    <x v="1"/>
    <x v="0"/>
    <x v="0"/>
    <x v="0"/>
    <x v="8"/>
    <n v="42.433999999999997"/>
    <x v="1"/>
  </r>
  <r>
    <x v="4"/>
    <x v="1"/>
    <x v="1"/>
    <x v="0"/>
    <x v="0"/>
    <x v="8"/>
    <n v="8.6859999999999999"/>
    <x v="1"/>
  </r>
  <r>
    <x v="4"/>
    <x v="1"/>
    <x v="4"/>
    <x v="3"/>
    <x v="1"/>
    <x v="8"/>
    <n v="0.10199999999999999"/>
    <x v="1"/>
  </r>
  <r>
    <x v="4"/>
    <x v="1"/>
    <x v="2"/>
    <x v="1"/>
    <x v="1"/>
    <x v="8"/>
    <n v="0.36599999999999999"/>
    <x v="1"/>
  </r>
  <r>
    <x v="4"/>
    <x v="1"/>
    <x v="6"/>
    <x v="4"/>
    <x v="2"/>
    <x v="8"/>
    <n v="1.52"/>
    <x v="1"/>
  </r>
  <r>
    <x v="4"/>
    <x v="1"/>
    <x v="7"/>
    <x v="5"/>
    <x v="2"/>
    <x v="8"/>
    <n v="5.1539999999999999"/>
    <x v="1"/>
  </r>
  <r>
    <x v="4"/>
    <x v="1"/>
    <x v="3"/>
    <x v="2"/>
    <x v="2"/>
    <x v="8"/>
    <n v="2.1999999999999999E-2"/>
    <x v="1"/>
  </r>
  <r>
    <x v="4"/>
    <x v="1"/>
    <x v="10"/>
    <x v="8"/>
    <x v="2"/>
    <x v="8"/>
    <n v="0.13800000000000001"/>
    <x v="1"/>
  </r>
  <r>
    <x v="4"/>
    <x v="2"/>
    <x v="1"/>
    <x v="0"/>
    <x v="0"/>
    <x v="8"/>
    <n v="1.3"/>
    <x v="1"/>
  </r>
  <r>
    <x v="4"/>
    <x v="2"/>
    <x v="5"/>
    <x v="3"/>
    <x v="1"/>
    <x v="8"/>
    <n v="0.01"/>
    <x v="1"/>
  </r>
  <r>
    <x v="4"/>
    <x v="2"/>
    <x v="7"/>
    <x v="5"/>
    <x v="2"/>
    <x v="8"/>
    <n v="2.5070000000000001"/>
    <x v="1"/>
  </r>
  <r>
    <x v="4"/>
    <x v="0"/>
    <x v="0"/>
    <x v="0"/>
    <x v="0"/>
    <x v="8"/>
    <n v="0.48799999999999999"/>
    <x v="1"/>
  </r>
  <r>
    <x v="4"/>
    <x v="0"/>
    <x v="1"/>
    <x v="0"/>
    <x v="0"/>
    <x v="8"/>
    <n v="4.0659999999999998"/>
    <x v="1"/>
  </r>
  <r>
    <x v="4"/>
    <x v="1"/>
    <x v="0"/>
    <x v="0"/>
    <x v="0"/>
    <x v="9"/>
    <n v="48.664999999999999"/>
    <x v="1"/>
  </r>
  <r>
    <x v="4"/>
    <x v="1"/>
    <x v="1"/>
    <x v="0"/>
    <x v="0"/>
    <x v="9"/>
    <n v="2.6179999999999999"/>
    <x v="1"/>
  </r>
  <r>
    <x v="4"/>
    <x v="1"/>
    <x v="4"/>
    <x v="3"/>
    <x v="1"/>
    <x v="9"/>
    <n v="6.6000000000000003E-2"/>
    <x v="1"/>
  </r>
  <r>
    <x v="4"/>
    <x v="1"/>
    <x v="6"/>
    <x v="4"/>
    <x v="2"/>
    <x v="9"/>
    <n v="1.6060000000000001"/>
    <x v="1"/>
  </r>
  <r>
    <x v="4"/>
    <x v="1"/>
    <x v="7"/>
    <x v="5"/>
    <x v="2"/>
    <x v="9"/>
    <n v="3.2509999999999999"/>
    <x v="1"/>
  </r>
  <r>
    <x v="4"/>
    <x v="1"/>
    <x v="3"/>
    <x v="2"/>
    <x v="2"/>
    <x v="9"/>
    <n v="1.4E-2"/>
    <x v="1"/>
  </r>
  <r>
    <x v="4"/>
    <x v="1"/>
    <x v="10"/>
    <x v="8"/>
    <x v="2"/>
    <x v="9"/>
    <n v="0.19600000000000001"/>
    <x v="1"/>
  </r>
  <r>
    <x v="4"/>
    <x v="2"/>
    <x v="5"/>
    <x v="3"/>
    <x v="1"/>
    <x v="9"/>
    <n v="0.73599999999999999"/>
    <x v="1"/>
  </r>
  <r>
    <x v="4"/>
    <x v="0"/>
    <x v="1"/>
    <x v="0"/>
    <x v="0"/>
    <x v="9"/>
    <n v="0.02"/>
    <x v="1"/>
  </r>
  <r>
    <x v="4"/>
    <x v="0"/>
    <x v="2"/>
    <x v="1"/>
    <x v="1"/>
    <x v="9"/>
    <n v="8.9999999999999993E-3"/>
    <x v="1"/>
  </r>
  <r>
    <x v="4"/>
    <x v="3"/>
    <x v="0"/>
    <x v="0"/>
    <x v="0"/>
    <x v="10"/>
    <n v="19.545000000000002"/>
    <x v="1"/>
  </r>
  <r>
    <x v="4"/>
    <x v="3"/>
    <x v="1"/>
    <x v="0"/>
    <x v="0"/>
    <x v="10"/>
    <n v="5.0869999999999997"/>
    <x v="1"/>
  </r>
  <r>
    <x v="4"/>
    <x v="3"/>
    <x v="4"/>
    <x v="3"/>
    <x v="1"/>
    <x v="10"/>
    <n v="0.14699999999999999"/>
    <x v="1"/>
  </r>
  <r>
    <x v="4"/>
    <x v="3"/>
    <x v="5"/>
    <x v="3"/>
    <x v="1"/>
    <x v="10"/>
    <n v="1.2849999999999999"/>
    <x v="1"/>
  </r>
  <r>
    <x v="4"/>
    <x v="3"/>
    <x v="2"/>
    <x v="1"/>
    <x v="1"/>
    <x v="10"/>
    <n v="0.52900000000000003"/>
    <x v="1"/>
  </r>
  <r>
    <x v="4"/>
    <x v="3"/>
    <x v="6"/>
    <x v="4"/>
    <x v="2"/>
    <x v="10"/>
    <n v="2.1309999999999998"/>
    <x v="1"/>
  </r>
  <r>
    <x v="4"/>
    <x v="3"/>
    <x v="7"/>
    <x v="5"/>
    <x v="2"/>
    <x v="10"/>
    <n v="5.5439999999999996"/>
    <x v="1"/>
  </r>
  <r>
    <x v="4"/>
    <x v="3"/>
    <x v="12"/>
    <x v="8"/>
    <x v="2"/>
    <x v="10"/>
    <n v="0.34100000000000003"/>
    <x v="1"/>
  </r>
  <r>
    <x v="4"/>
    <x v="3"/>
    <x v="3"/>
    <x v="2"/>
    <x v="2"/>
    <x v="10"/>
    <n v="4.4999999999999998E-2"/>
    <x v="1"/>
  </r>
  <r>
    <x v="4"/>
    <x v="3"/>
    <x v="13"/>
    <x v="10"/>
    <x v="2"/>
    <x v="10"/>
    <n v="8.0000000000000002E-3"/>
    <x v="1"/>
  </r>
  <r>
    <x v="4"/>
    <x v="3"/>
    <x v="10"/>
    <x v="8"/>
    <x v="2"/>
    <x v="10"/>
    <n v="1.0369999999999999"/>
    <x v="1"/>
  </r>
  <r>
    <x v="4"/>
    <x v="3"/>
    <x v="11"/>
    <x v="9"/>
    <x v="2"/>
    <x v="10"/>
    <n v="2.1000000000000001E-2"/>
    <x v="1"/>
  </r>
  <r>
    <x v="4"/>
    <x v="0"/>
    <x v="2"/>
    <x v="1"/>
    <x v="1"/>
    <x v="11"/>
    <n v="1.7999999999999999E-2"/>
    <x v="1"/>
  </r>
  <r>
    <x v="4"/>
    <x v="1"/>
    <x v="12"/>
    <x v="8"/>
    <x v="2"/>
    <x v="11"/>
    <n v="3.0000000000000001E-3"/>
    <x v="1"/>
  </r>
  <r>
    <x v="4"/>
    <x v="1"/>
    <x v="11"/>
    <x v="9"/>
    <x v="2"/>
    <x v="11"/>
    <n v="5.0000000000000001E-3"/>
    <x v="1"/>
  </r>
  <r>
    <x v="4"/>
    <x v="1"/>
    <x v="3"/>
    <x v="2"/>
    <x v="2"/>
    <x v="11"/>
    <n v="1.7999999999999999E-2"/>
    <x v="1"/>
  </r>
  <r>
    <x v="4"/>
    <x v="1"/>
    <x v="4"/>
    <x v="3"/>
    <x v="1"/>
    <x v="11"/>
    <n v="0.20499999999999999"/>
    <x v="1"/>
  </r>
  <r>
    <x v="4"/>
    <x v="1"/>
    <x v="6"/>
    <x v="4"/>
    <x v="2"/>
    <x v="11"/>
    <n v="1.875"/>
    <x v="1"/>
  </r>
  <r>
    <x v="4"/>
    <x v="1"/>
    <x v="10"/>
    <x v="8"/>
    <x v="2"/>
    <x v="11"/>
    <n v="3.8210000000000002"/>
    <x v="1"/>
  </r>
  <r>
    <x v="4"/>
    <x v="1"/>
    <x v="7"/>
    <x v="5"/>
    <x v="2"/>
    <x v="11"/>
    <n v="6.42"/>
    <x v="1"/>
  </r>
  <r>
    <x v="4"/>
    <x v="1"/>
    <x v="1"/>
    <x v="0"/>
    <x v="0"/>
    <x v="11"/>
    <n v="8.7029999999999994"/>
    <x v="1"/>
  </r>
  <r>
    <x v="4"/>
    <x v="1"/>
    <x v="0"/>
    <x v="0"/>
    <x v="0"/>
    <x v="11"/>
    <n v="67.846999999999994"/>
    <x v="1"/>
  </r>
  <r>
    <x v="4"/>
    <x v="2"/>
    <x v="5"/>
    <x v="3"/>
    <x v="1"/>
    <x v="11"/>
    <n v="2.1999999999999999E-2"/>
    <x v="1"/>
  </r>
  <r>
    <x v="4"/>
    <x v="2"/>
    <x v="10"/>
    <x v="8"/>
    <x v="2"/>
    <x v="11"/>
    <n v="0.16700000000000001"/>
    <x v="1"/>
  </r>
  <r>
    <x v="4"/>
    <x v="0"/>
    <x v="1"/>
    <x v="0"/>
    <x v="0"/>
    <x v="12"/>
    <n v="1E-3"/>
    <x v="1"/>
  </r>
  <r>
    <x v="4"/>
    <x v="1"/>
    <x v="11"/>
    <x v="9"/>
    <x v="2"/>
    <x v="12"/>
    <n v="6.0000000000000001E-3"/>
    <x v="1"/>
  </r>
  <r>
    <x v="4"/>
    <x v="1"/>
    <x v="3"/>
    <x v="2"/>
    <x v="2"/>
    <x v="12"/>
    <n v="1.7000000000000001E-2"/>
    <x v="1"/>
  </r>
  <r>
    <x v="4"/>
    <x v="1"/>
    <x v="12"/>
    <x v="8"/>
    <x v="2"/>
    <x v="12"/>
    <n v="0.42399999999999999"/>
    <x v="1"/>
  </r>
  <r>
    <x v="4"/>
    <x v="1"/>
    <x v="6"/>
    <x v="4"/>
    <x v="2"/>
    <x v="12"/>
    <n v="1.339"/>
    <x v="1"/>
  </r>
  <r>
    <x v="4"/>
    <x v="1"/>
    <x v="7"/>
    <x v="5"/>
    <x v="2"/>
    <x v="12"/>
    <n v="1.659"/>
    <x v="1"/>
  </r>
  <r>
    <x v="4"/>
    <x v="1"/>
    <x v="1"/>
    <x v="0"/>
    <x v="0"/>
    <x v="12"/>
    <n v="2.6269999999999998"/>
    <x v="1"/>
  </r>
  <r>
    <x v="4"/>
    <x v="1"/>
    <x v="10"/>
    <x v="8"/>
    <x v="2"/>
    <x v="12"/>
    <n v="6.4080000000000004"/>
    <x v="1"/>
  </r>
  <r>
    <x v="4"/>
    <x v="1"/>
    <x v="0"/>
    <x v="0"/>
    <x v="0"/>
    <x v="12"/>
    <n v="58.115000000000002"/>
    <x v="1"/>
  </r>
  <r>
    <x v="4"/>
    <x v="2"/>
    <x v="0"/>
    <x v="0"/>
    <x v="0"/>
    <x v="12"/>
    <n v="4.3999999999999997E-2"/>
    <x v="1"/>
  </r>
  <r>
    <x v="4"/>
    <x v="2"/>
    <x v="5"/>
    <x v="3"/>
    <x v="1"/>
    <x v="12"/>
    <n v="0.246"/>
    <x v="1"/>
  </r>
  <r>
    <x v="4"/>
    <x v="2"/>
    <x v="4"/>
    <x v="3"/>
    <x v="1"/>
    <x v="12"/>
    <n v="0.35099999999999998"/>
    <x v="1"/>
  </r>
  <r>
    <x v="4"/>
    <x v="1"/>
    <x v="11"/>
    <x v="9"/>
    <x v="2"/>
    <x v="13"/>
    <n v="5.0000000000000001E-3"/>
    <x v="1"/>
  </r>
  <r>
    <x v="4"/>
    <x v="1"/>
    <x v="3"/>
    <x v="2"/>
    <x v="2"/>
    <x v="13"/>
    <n v="1.7000000000000001E-2"/>
    <x v="1"/>
  </r>
  <r>
    <x v="4"/>
    <x v="1"/>
    <x v="6"/>
    <x v="4"/>
    <x v="2"/>
    <x v="13"/>
    <n v="1.5669999999999999"/>
    <x v="1"/>
  </r>
  <r>
    <x v="4"/>
    <x v="1"/>
    <x v="7"/>
    <x v="5"/>
    <x v="2"/>
    <x v="13"/>
    <n v="3.5329999999999999"/>
    <x v="1"/>
  </r>
  <r>
    <x v="4"/>
    <x v="1"/>
    <x v="1"/>
    <x v="0"/>
    <x v="0"/>
    <x v="13"/>
    <n v="5.859"/>
    <x v="1"/>
  </r>
  <r>
    <x v="4"/>
    <x v="1"/>
    <x v="10"/>
    <x v="8"/>
    <x v="2"/>
    <x v="13"/>
    <n v="6.7549999999999999"/>
    <x v="1"/>
  </r>
  <r>
    <x v="4"/>
    <x v="1"/>
    <x v="0"/>
    <x v="0"/>
    <x v="0"/>
    <x v="13"/>
    <n v="62.478000000000002"/>
    <x v="1"/>
  </r>
  <r>
    <x v="4"/>
    <x v="2"/>
    <x v="0"/>
    <x v="0"/>
    <x v="0"/>
    <x v="13"/>
    <n v="9.2999999999999999E-2"/>
    <x v="1"/>
  </r>
  <r>
    <x v="4"/>
    <x v="2"/>
    <x v="5"/>
    <x v="3"/>
    <x v="1"/>
    <x v="13"/>
    <n v="0.13300000000000001"/>
    <x v="1"/>
  </r>
  <r>
    <x v="4"/>
    <x v="2"/>
    <x v="4"/>
    <x v="3"/>
    <x v="1"/>
    <x v="13"/>
    <n v="0.16600000000000001"/>
    <x v="1"/>
  </r>
  <r>
    <x v="5"/>
    <x v="0"/>
    <x v="1"/>
    <x v="0"/>
    <x v="0"/>
    <x v="0"/>
    <n v="0.109"/>
    <x v="2"/>
  </r>
  <r>
    <x v="5"/>
    <x v="0"/>
    <x v="8"/>
    <x v="6"/>
    <x v="2"/>
    <x v="0"/>
    <n v="0.127"/>
    <x v="2"/>
  </r>
  <r>
    <x v="5"/>
    <x v="1"/>
    <x v="0"/>
    <x v="0"/>
    <x v="0"/>
    <x v="0"/>
    <n v="45.363"/>
    <x v="2"/>
  </r>
  <r>
    <x v="5"/>
    <x v="1"/>
    <x v="1"/>
    <x v="0"/>
    <x v="0"/>
    <x v="0"/>
    <n v="4.3929999999999998"/>
    <x v="2"/>
  </r>
  <r>
    <x v="5"/>
    <x v="1"/>
    <x v="15"/>
    <x v="11"/>
    <x v="2"/>
    <x v="0"/>
    <n v="0.16900000000000001"/>
    <x v="2"/>
  </r>
  <r>
    <x v="5"/>
    <x v="1"/>
    <x v="7"/>
    <x v="5"/>
    <x v="2"/>
    <x v="0"/>
    <n v="4.0000000000000001E-3"/>
    <x v="2"/>
  </r>
  <r>
    <x v="5"/>
    <x v="1"/>
    <x v="12"/>
    <x v="8"/>
    <x v="2"/>
    <x v="0"/>
    <n v="0.33400000000000002"/>
    <x v="2"/>
  </r>
  <r>
    <x v="5"/>
    <x v="1"/>
    <x v="8"/>
    <x v="6"/>
    <x v="2"/>
    <x v="0"/>
    <n v="2.1000000000000001E-2"/>
    <x v="2"/>
  </r>
  <r>
    <x v="5"/>
    <x v="1"/>
    <x v="3"/>
    <x v="2"/>
    <x v="2"/>
    <x v="0"/>
    <n v="3.5000000000000003E-2"/>
    <x v="2"/>
  </r>
  <r>
    <x v="5"/>
    <x v="1"/>
    <x v="10"/>
    <x v="8"/>
    <x v="2"/>
    <x v="0"/>
    <n v="3.5089999999999999"/>
    <x v="2"/>
  </r>
  <r>
    <x v="5"/>
    <x v="2"/>
    <x v="0"/>
    <x v="0"/>
    <x v="0"/>
    <x v="0"/>
    <n v="3.5710000000000002"/>
    <x v="2"/>
  </r>
  <r>
    <x v="5"/>
    <x v="0"/>
    <x v="1"/>
    <x v="0"/>
    <x v="0"/>
    <x v="1"/>
    <n v="0.46100000000000002"/>
    <x v="2"/>
  </r>
  <r>
    <x v="5"/>
    <x v="1"/>
    <x v="0"/>
    <x v="0"/>
    <x v="0"/>
    <x v="1"/>
    <n v="44.305"/>
    <x v="2"/>
  </r>
  <r>
    <x v="5"/>
    <x v="1"/>
    <x v="1"/>
    <x v="0"/>
    <x v="0"/>
    <x v="1"/>
    <n v="4.4130000000000003"/>
    <x v="2"/>
  </r>
  <r>
    <x v="5"/>
    <x v="1"/>
    <x v="15"/>
    <x v="11"/>
    <x v="2"/>
    <x v="1"/>
    <n v="0.187"/>
    <x v="2"/>
  </r>
  <r>
    <x v="5"/>
    <x v="1"/>
    <x v="7"/>
    <x v="5"/>
    <x v="2"/>
    <x v="1"/>
    <n v="2.9000000000000001E-2"/>
    <x v="2"/>
  </r>
  <r>
    <x v="5"/>
    <x v="1"/>
    <x v="12"/>
    <x v="8"/>
    <x v="2"/>
    <x v="1"/>
    <n v="0.33200000000000002"/>
    <x v="2"/>
  </r>
  <r>
    <x v="5"/>
    <x v="1"/>
    <x v="8"/>
    <x v="6"/>
    <x v="2"/>
    <x v="1"/>
    <n v="1E-3"/>
    <x v="2"/>
  </r>
  <r>
    <x v="5"/>
    <x v="1"/>
    <x v="3"/>
    <x v="2"/>
    <x v="2"/>
    <x v="1"/>
    <n v="0.03"/>
    <x v="2"/>
  </r>
  <r>
    <x v="5"/>
    <x v="1"/>
    <x v="10"/>
    <x v="8"/>
    <x v="2"/>
    <x v="1"/>
    <n v="2.8719999999999999"/>
    <x v="2"/>
  </r>
  <r>
    <x v="5"/>
    <x v="2"/>
    <x v="0"/>
    <x v="0"/>
    <x v="0"/>
    <x v="1"/>
    <n v="4.4630000000000001"/>
    <x v="2"/>
  </r>
  <r>
    <x v="5"/>
    <x v="0"/>
    <x v="0"/>
    <x v="0"/>
    <x v="0"/>
    <x v="2"/>
    <n v="4.3999999999999997E-2"/>
    <x v="2"/>
  </r>
  <r>
    <x v="5"/>
    <x v="0"/>
    <x v="1"/>
    <x v="0"/>
    <x v="0"/>
    <x v="2"/>
    <n v="0.8"/>
    <x v="2"/>
  </r>
  <r>
    <x v="5"/>
    <x v="1"/>
    <x v="0"/>
    <x v="0"/>
    <x v="0"/>
    <x v="2"/>
    <n v="47.771000000000001"/>
    <x v="2"/>
  </r>
  <r>
    <x v="5"/>
    <x v="1"/>
    <x v="1"/>
    <x v="0"/>
    <x v="0"/>
    <x v="2"/>
    <n v="3.665"/>
    <x v="2"/>
  </r>
  <r>
    <x v="5"/>
    <x v="1"/>
    <x v="5"/>
    <x v="3"/>
    <x v="1"/>
    <x v="2"/>
    <n v="7.0000000000000007E-2"/>
    <x v="2"/>
  </r>
  <r>
    <x v="5"/>
    <x v="1"/>
    <x v="15"/>
    <x v="11"/>
    <x v="2"/>
    <x v="2"/>
    <n v="0.255"/>
    <x v="2"/>
  </r>
  <r>
    <x v="5"/>
    <x v="1"/>
    <x v="7"/>
    <x v="5"/>
    <x v="2"/>
    <x v="2"/>
    <n v="7.5999999999999998E-2"/>
    <x v="2"/>
  </r>
  <r>
    <x v="5"/>
    <x v="1"/>
    <x v="12"/>
    <x v="8"/>
    <x v="2"/>
    <x v="2"/>
    <n v="0.25600000000000001"/>
    <x v="2"/>
  </r>
  <r>
    <x v="5"/>
    <x v="1"/>
    <x v="8"/>
    <x v="6"/>
    <x v="2"/>
    <x v="2"/>
    <n v="1E-3"/>
    <x v="2"/>
  </r>
  <r>
    <x v="5"/>
    <x v="1"/>
    <x v="3"/>
    <x v="2"/>
    <x v="2"/>
    <x v="2"/>
    <n v="2.9000000000000001E-2"/>
    <x v="2"/>
  </r>
  <r>
    <x v="5"/>
    <x v="1"/>
    <x v="9"/>
    <x v="7"/>
    <x v="2"/>
    <x v="2"/>
    <n v="1.472"/>
    <x v="2"/>
  </r>
  <r>
    <x v="5"/>
    <x v="1"/>
    <x v="10"/>
    <x v="8"/>
    <x v="2"/>
    <x v="2"/>
    <n v="2.4140000000000001"/>
    <x v="2"/>
  </r>
  <r>
    <x v="5"/>
    <x v="2"/>
    <x v="0"/>
    <x v="0"/>
    <x v="0"/>
    <x v="2"/>
    <n v="4.6399999999999997"/>
    <x v="2"/>
  </r>
  <r>
    <x v="5"/>
    <x v="0"/>
    <x v="0"/>
    <x v="0"/>
    <x v="0"/>
    <x v="3"/>
    <n v="0.2"/>
    <x v="2"/>
  </r>
  <r>
    <x v="5"/>
    <x v="1"/>
    <x v="0"/>
    <x v="0"/>
    <x v="0"/>
    <x v="3"/>
    <n v="43.865000000000002"/>
    <x v="2"/>
  </r>
  <r>
    <x v="5"/>
    <x v="1"/>
    <x v="1"/>
    <x v="0"/>
    <x v="0"/>
    <x v="3"/>
    <n v="3.5430000000000001"/>
    <x v="2"/>
  </r>
  <r>
    <x v="5"/>
    <x v="1"/>
    <x v="6"/>
    <x v="4"/>
    <x v="2"/>
    <x v="3"/>
    <n v="2.1000000000000001E-2"/>
    <x v="2"/>
  </r>
  <r>
    <x v="5"/>
    <x v="1"/>
    <x v="15"/>
    <x v="11"/>
    <x v="2"/>
    <x v="3"/>
    <n v="0.28599999999999998"/>
    <x v="2"/>
  </r>
  <r>
    <x v="5"/>
    <x v="1"/>
    <x v="7"/>
    <x v="5"/>
    <x v="2"/>
    <x v="3"/>
    <n v="0.111"/>
    <x v="2"/>
  </r>
  <r>
    <x v="5"/>
    <x v="1"/>
    <x v="12"/>
    <x v="8"/>
    <x v="2"/>
    <x v="3"/>
    <n v="0.248"/>
    <x v="2"/>
  </r>
  <r>
    <x v="5"/>
    <x v="1"/>
    <x v="8"/>
    <x v="6"/>
    <x v="2"/>
    <x v="3"/>
    <n v="2.5999999999999999E-2"/>
    <x v="2"/>
  </r>
  <r>
    <x v="5"/>
    <x v="1"/>
    <x v="3"/>
    <x v="2"/>
    <x v="2"/>
    <x v="3"/>
    <n v="2.9000000000000001E-2"/>
    <x v="2"/>
  </r>
  <r>
    <x v="5"/>
    <x v="1"/>
    <x v="10"/>
    <x v="8"/>
    <x v="2"/>
    <x v="3"/>
    <n v="4.6020000000000003"/>
    <x v="2"/>
  </r>
  <r>
    <x v="5"/>
    <x v="2"/>
    <x v="0"/>
    <x v="0"/>
    <x v="0"/>
    <x v="3"/>
    <n v="5.1420000000000003"/>
    <x v="2"/>
  </r>
  <r>
    <x v="5"/>
    <x v="0"/>
    <x v="0"/>
    <x v="0"/>
    <x v="0"/>
    <x v="4"/>
    <n v="0.249"/>
    <x v="2"/>
  </r>
  <r>
    <x v="5"/>
    <x v="0"/>
    <x v="10"/>
    <x v="8"/>
    <x v="2"/>
    <x v="4"/>
    <n v="5.8000000000000003E-2"/>
    <x v="2"/>
  </r>
  <r>
    <x v="5"/>
    <x v="1"/>
    <x v="0"/>
    <x v="0"/>
    <x v="0"/>
    <x v="4"/>
    <n v="41.286000000000001"/>
    <x v="2"/>
  </r>
  <r>
    <x v="5"/>
    <x v="1"/>
    <x v="1"/>
    <x v="0"/>
    <x v="0"/>
    <x v="4"/>
    <n v="3.871"/>
    <x v="2"/>
  </r>
  <r>
    <x v="5"/>
    <x v="1"/>
    <x v="5"/>
    <x v="3"/>
    <x v="1"/>
    <x v="4"/>
    <n v="0.13100000000000001"/>
    <x v="2"/>
  </r>
  <r>
    <x v="5"/>
    <x v="1"/>
    <x v="6"/>
    <x v="4"/>
    <x v="2"/>
    <x v="4"/>
    <n v="0.16900000000000001"/>
    <x v="2"/>
  </r>
  <r>
    <x v="5"/>
    <x v="1"/>
    <x v="15"/>
    <x v="11"/>
    <x v="2"/>
    <x v="4"/>
    <n v="0.317"/>
    <x v="2"/>
  </r>
  <r>
    <x v="5"/>
    <x v="1"/>
    <x v="7"/>
    <x v="5"/>
    <x v="2"/>
    <x v="4"/>
    <n v="0.17699999999999999"/>
    <x v="2"/>
  </r>
  <r>
    <x v="5"/>
    <x v="1"/>
    <x v="12"/>
    <x v="8"/>
    <x v="2"/>
    <x v="4"/>
    <n v="0.249"/>
    <x v="2"/>
  </r>
  <r>
    <x v="5"/>
    <x v="1"/>
    <x v="8"/>
    <x v="6"/>
    <x v="2"/>
    <x v="4"/>
    <n v="2.1000000000000001E-2"/>
    <x v="2"/>
  </r>
  <r>
    <x v="5"/>
    <x v="1"/>
    <x v="3"/>
    <x v="2"/>
    <x v="2"/>
    <x v="4"/>
    <n v="2.1999999999999999E-2"/>
    <x v="2"/>
  </r>
  <r>
    <x v="5"/>
    <x v="1"/>
    <x v="10"/>
    <x v="8"/>
    <x v="2"/>
    <x v="4"/>
    <n v="5.6829999999999998"/>
    <x v="2"/>
  </r>
  <r>
    <x v="5"/>
    <x v="2"/>
    <x v="0"/>
    <x v="0"/>
    <x v="0"/>
    <x v="4"/>
    <n v="6.9740000000000002"/>
    <x v="2"/>
  </r>
  <r>
    <x v="5"/>
    <x v="0"/>
    <x v="0"/>
    <x v="0"/>
    <x v="0"/>
    <x v="5"/>
    <n v="0.113"/>
    <x v="2"/>
  </r>
  <r>
    <x v="5"/>
    <x v="1"/>
    <x v="0"/>
    <x v="0"/>
    <x v="0"/>
    <x v="5"/>
    <n v="48.052"/>
    <x v="2"/>
  </r>
  <r>
    <x v="5"/>
    <x v="1"/>
    <x v="1"/>
    <x v="0"/>
    <x v="0"/>
    <x v="5"/>
    <n v="3.7970000000000002"/>
    <x v="2"/>
  </r>
  <r>
    <x v="5"/>
    <x v="1"/>
    <x v="5"/>
    <x v="3"/>
    <x v="1"/>
    <x v="5"/>
    <n v="6.9000000000000006E-2"/>
    <x v="2"/>
  </r>
  <r>
    <x v="5"/>
    <x v="1"/>
    <x v="6"/>
    <x v="4"/>
    <x v="2"/>
    <x v="5"/>
    <n v="1.2E-2"/>
    <x v="2"/>
  </r>
  <r>
    <x v="5"/>
    <x v="1"/>
    <x v="15"/>
    <x v="11"/>
    <x v="2"/>
    <x v="5"/>
    <n v="0.29299999999999998"/>
    <x v="2"/>
  </r>
  <r>
    <x v="5"/>
    <x v="1"/>
    <x v="7"/>
    <x v="5"/>
    <x v="2"/>
    <x v="5"/>
    <n v="0.52200000000000002"/>
    <x v="2"/>
  </r>
  <r>
    <x v="5"/>
    <x v="1"/>
    <x v="12"/>
    <x v="8"/>
    <x v="2"/>
    <x v="5"/>
    <n v="0.24"/>
    <x v="2"/>
  </r>
  <r>
    <x v="5"/>
    <x v="1"/>
    <x v="8"/>
    <x v="6"/>
    <x v="2"/>
    <x v="5"/>
    <n v="1.2E-2"/>
    <x v="2"/>
  </r>
  <r>
    <x v="5"/>
    <x v="1"/>
    <x v="3"/>
    <x v="2"/>
    <x v="2"/>
    <x v="5"/>
    <n v="4.0000000000000001E-3"/>
    <x v="2"/>
  </r>
  <r>
    <x v="5"/>
    <x v="1"/>
    <x v="10"/>
    <x v="8"/>
    <x v="2"/>
    <x v="5"/>
    <n v="3.911"/>
    <x v="2"/>
  </r>
  <r>
    <x v="5"/>
    <x v="2"/>
    <x v="0"/>
    <x v="0"/>
    <x v="0"/>
    <x v="5"/>
    <n v="6.3609999999999998"/>
    <x v="2"/>
  </r>
  <r>
    <x v="5"/>
    <x v="0"/>
    <x v="0"/>
    <x v="0"/>
    <x v="0"/>
    <x v="6"/>
    <n v="0.42899999999999999"/>
    <x v="2"/>
  </r>
  <r>
    <x v="5"/>
    <x v="1"/>
    <x v="0"/>
    <x v="0"/>
    <x v="0"/>
    <x v="6"/>
    <n v="51.107999999999997"/>
    <x v="2"/>
  </r>
  <r>
    <x v="5"/>
    <x v="1"/>
    <x v="1"/>
    <x v="0"/>
    <x v="0"/>
    <x v="6"/>
    <n v="4.2080000000000002"/>
    <x v="2"/>
  </r>
  <r>
    <x v="5"/>
    <x v="1"/>
    <x v="5"/>
    <x v="3"/>
    <x v="1"/>
    <x v="6"/>
    <n v="0.09"/>
    <x v="2"/>
  </r>
  <r>
    <x v="5"/>
    <x v="1"/>
    <x v="6"/>
    <x v="4"/>
    <x v="2"/>
    <x v="6"/>
    <n v="0.17"/>
    <x v="2"/>
  </r>
  <r>
    <x v="5"/>
    <x v="1"/>
    <x v="15"/>
    <x v="11"/>
    <x v="2"/>
    <x v="6"/>
    <n v="0.30399999999999999"/>
    <x v="2"/>
  </r>
  <r>
    <x v="5"/>
    <x v="1"/>
    <x v="7"/>
    <x v="5"/>
    <x v="2"/>
    <x v="6"/>
    <n v="0.124"/>
    <x v="2"/>
  </r>
  <r>
    <x v="5"/>
    <x v="1"/>
    <x v="8"/>
    <x v="6"/>
    <x v="2"/>
    <x v="6"/>
    <n v="1.7999999999999999E-2"/>
    <x v="2"/>
  </r>
  <r>
    <x v="5"/>
    <x v="1"/>
    <x v="13"/>
    <x v="10"/>
    <x v="2"/>
    <x v="6"/>
    <n v="1.242"/>
    <x v="2"/>
  </r>
  <r>
    <x v="5"/>
    <x v="1"/>
    <x v="10"/>
    <x v="8"/>
    <x v="2"/>
    <x v="6"/>
    <n v="2.9630000000000001"/>
    <x v="2"/>
  </r>
  <r>
    <x v="5"/>
    <x v="2"/>
    <x v="0"/>
    <x v="0"/>
    <x v="0"/>
    <x v="6"/>
    <n v="8.7989999999999995"/>
    <x v="2"/>
  </r>
  <r>
    <x v="5"/>
    <x v="0"/>
    <x v="0"/>
    <x v="0"/>
    <x v="0"/>
    <x v="7"/>
    <n v="0.35499999999999998"/>
    <x v="2"/>
  </r>
  <r>
    <x v="5"/>
    <x v="1"/>
    <x v="0"/>
    <x v="0"/>
    <x v="0"/>
    <x v="7"/>
    <n v="57.134999999999998"/>
    <x v="2"/>
  </r>
  <r>
    <x v="5"/>
    <x v="1"/>
    <x v="1"/>
    <x v="0"/>
    <x v="0"/>
    <x v="7"/>
    <n v="4.1890000000000001"/>
    <x v="2"/>
  </r>
  <r>
    <x v="5"/>
    <x v="1"/>
    <x v="5"/>
    <x v="3"/>
    <x v="1"/>
    <x v="7"/>
    <n v="3.2000000000000001E-2"/>
    <x v="2"/>
  </r>
  <r>
    <x v="5"/>
    <x v="1"/>
    <x v="6"/>
    <x v="4"/>
    <x v="2"/>
    <x v="7"/>
    <n v="0.155"/>
    <x v="2"/>
  </r>
  <r>
    <x v="5"/>
    <x v="1"/>
    <x v="15"/>
    <x v="11"/>
    <x v="2"/>
    <x v="7"/>
    <n v="0.248"/>
    <x v="2"/>
  </r>
  <r>
    <x v="5"/>
    <x v="1"/>
    <x v="7"/>
    <x v="5"/>
    <x v="2"/>
    <x v="7"/>
    <n v="0.1"/>
    <x v="2"/>
  </r>
  <r>
    <x v="5"/>
    <x v="1"/>
    <x v="12"/>
    <x v="8"/>
    <x v="2"/>
    <x v="7"/>
    <n v="0.25800000000000001"/>
    <x v="2"/>
  </r>
  <r>
    <x v="5"/>
    <x v="1"/>
    <x v="13"/>
    <x v="10"/>
    <x v="2"/>
    <x v="7"/>
    <n v="2.71"/>
    <x v="2"/>
  </r>
  <r>
    <x v="5"/>
    <x v="1"/>
    <x v="10"/>
    <x v="8"/>
    <x v="2"/>
    <x v="7"/>
    <n v="2.415"/>
    <x v="2"/>
  </r>
  <r>
    <x v="5"/>
    <x v="2"/>
    <x v="0"/>
    <x v="0"/>
    <x v="0"/>
    <x v="7"/>
    <n v="8.1669999999999998"/>
    <x v="2"/>
  </r>
  <r>
    <x v="5"/>
    <x v="1"/>
    <x v="0"/>
    <x v="0"/>
    <x v="0"/>
    <x v="8"/>
    <n v="59.423000000000002"/>
    <x v="2"/>
  </r>
  <r>
    <x v="5"/>
    <x v="1"/>
    <x v="1"/>
    <x v="0"/>
    <x v="0"/>
    <x v="8"/>
    <n v="4.5670000000000002"/>
    <x v="2"/>
  </r>
  <r>
    <x v="5"/>
    <x v="1"/>
    <x v="5"/>
    <x v="3"/>
    <x v="1"/>
    <x v="8"/>
    <n v="0.13100000000000001"/>
    <x v="2"/>
  </r>
  <r>
    <x v="5"/>
    <x v="1"/>
    <x v="6"/>
    <x v="4"/>
    <x v="2"/>
    <x v="8"/>
    <n v="0.13100000000000001"/>
    <x v="2"/>
  </r>
  <r>
    <x v="5"/>
    <x v="1"/>
    <x v="15"/>
    <x v="11"/>
    <x v="2"/>
    <x v="8"/>
    <n v="0.23400000000000001"/>
    <x v="2"/>
  </r>
  <r>
    <x v="5"/>
    <x v="1"/>
    <x v="7"/>
    <x v="5"/>
    <x v="2"/>
    <x v="8"/>
    <n v="0.104"/>
    <x v="2"/>
  </r>
  <r>
    <x v="5"/>
    <x v="1"/>
    <x v="12"/>
    <x v="8"/>
    <x v="2"/>
    <x v="8"/>
    <n v="0.25700000000000001"/>
    <x v="2"/>
  </r>
  <r>
    <x v="5"/>
    <x v="1"/>
    <x v="8"/>
    <x v="6"/>
    <x v="2"/>
    <x v="8"/>
    <n v="1.4999999999999999E-2"/>
    <x v="2"/>
  </r>
  <r>
    <x v="5"/>
    <x v="1"/>
    <x v="10"/>
    <x v="8"/>
    <x v="2"/>
    <x v="8"/>
    <n v="4.1479999999999997"/>
    <x v="2"/>
  </r>
  <r>
    <x v="5"/>
    <x v="2"/>
    <x v="0"/>
    <x v="0"/>
    <x v="0"/>
    <x v="8"/>
    <n v="8.0280000000000005"/>
    <x v="2"/>
  </r>
  <r>
    <x v="5"/>
    <x v="0"/>
    <x v="0"/>
    <x v="0"/>
    <x v="0"/>
    <x v="8"/>
    <n v="0.28899999999999998"/>
    <x v="2"/>
  </r>
  <r>
    <x v="5"/>
    <x v="1"/>
    <x v="0"/>
    <x v="0"/>
    <x v="0"/>
    <x v="9"/>
    <n v="61.865000000000002"/>
    <x v="2"/>
  </r>
  <r>
    <x v="5"/>
    <x v="1"/>
    <x v="1"/>
    <x v="0"/>
    <x v="0"/>
    <x v="9"/>
    <n v="4.4989999999999997"/>
    <x v="2"/>
  </r>
  <r>
    <x v="5"/>
    <x v="1"/>
    <x v="5"/>
    <x v="3"/>
    <x v="1"/>
    <x v="9"/>
    <n v="0.13300000000000001"/>
    <x v="2"/>
  </r>
  <r>
    <x v="5"/>
    <x v="1"/>
    <x v="6"/>
    <x v="4"/>
    <x v="2"/>
    <x v="9"/>
    <n v="0.21"/>
    <x v="2"/>
  </r>
  <r>
    <x v="5"/>
    <x v="1"/>
    <x v="15"/>
    <x v="11"/>
    <x v="2"/>
    <x v="9"/>
    <n v="0.23899999999999999"/>
    <x v="2"/>
  </r>
  <r>
    <x v="5"/>
    <x v="1"/>
    <x v="7"/>
    <x v="5"/>
    <x v="2"/>
    <x v="9"/>
    <n v="9.4E-2"/>
    <x v="2"/>
  </r>
  <r>
    <x v="5"/>
    <x v="1"/>
    <x v="12"/>
    <x v="8"/>
    <x v="2"/>
    <x v="9"/>
    <n v="0.246"/>
    <x v="2"/>
  </r>
  <r>
    <x v="5"/>
    <x v="1"/>
    <x v="8"/>
    <x v="6"/>
    <x v="2"/>
    <x v="9"/>
    <n v="8.0000000000000002E-3"/>
    <x v="2"/>
  </r>
  <r>
    <x v="5"/>
    <x v="1"/>
    <x v="10"/>
    <x v="8"/>
    <x v="2"/>
    <x v="9"/>
    <n v="4.8780000000000001"/>
    <x v="2"/>
  </r>
  <r>
    <x v="5"/>
    <x v="2"/>
    <x v="0"/>
    <x v="0"/>
    <x v="0"/>
    <x v="9"/>
    <n v="2.9630000000000001"/>
    <x v="2"/>
  </r>
  <r>
    <x v="5"/>
    <x v="0"/>
    <x v="0"/>
    <x v="0"/>
    <x v="0"/>
    <x v="9"/>
    <n v="0.23100000000000001"/>
    <x v="2"/>
  </r>
  <r>
    <x v="5"/>
    <x v="3"/>
    <x v="0"/>
    <x v="0"/>
    <x v="0"/>
    <x v="10"/>
    <n v="41.491999999999997"/>
    <x v="2"/>
  </r>
  <r>
    <x v="5"/>
    <x v="3"/>
    <x v="1"/>
    <x v="0"/>
    <x v="0"/>
    <x v="10"/>
    <n v="4.5670000000000002"/>
    <x v="2"/>
  </r>
  <r>
    <x v="5"/>
    <x v="3"/>
    <x v="15"/>
    <x v="11"/>
    <x v="2"/>
    <x v="10"/>
    <n v="7.0000000000000001E-3"/>
    <x v="2"/>
  </r>
  <r>
    <x v="5"/>
    <x v="3"/>
    <x v="12"/>
    <x v="8"/>
    <x v="2"/>
    <x v="10"/>
    <n v="1.4E-2"/>
    <x v="2"/>
  </r>
  <r>
    <x v="5"/>
    <x v="3"/>
    <x v="3"/>
    <x v="2"/>
    <x v="2"/>
    <x v="10"/>
    <n v="2.8000000000000001E-2"/>
    <x v="2"/>
  </r>
  <r>
    <x v="5"/>
    <x v="3"/>
    <x v="10"/>
    <x v="8"/>
    <x v="2"/>
    <x v="10"/>
    <n v="3.3580000000000001"/>
    <x v="2"/>
  </r>
  <r>
    <x v="5"/>
    <x v="0"/>
    <x v="0"/>
    <x v="0"/>
    <x v="0"/>
    <x v="11"/>
    <n v="0.24099999999999999"/>
    <x v="2"/>
  </r>
  <r>
    <x v="5"/>
    <x v="1"/>
    <x v="15"/>
    <x v="11"/>
    <x v="2"/>
    <x v="11"/>
    <n v="8.6999999999999994E-2"/>
    <x v="2"/>
  </r>
  <r>
    <x v="5"/>
    <x v="1"/>
    <x v="6"/>
    <x v="4"/>
    <x v="2"/>
    <x v="11"/>
    <n v="0.14099999999999999"/>
    <x v="2"/>
  </r>
  <r>
    <x v="5"/>
    <x v="1"/>
    <x v="12"/>
    <x v="8"/>
    <x v="2"/>
    <x v="11"/>
    <n v="0.215"/>
    <x v="2"/>
  </r>
  <r>
    <x v="5"/>
    <x v="1"/>
    <x v="7"/>
    <x v="5"/>
    <x v="2"/>
    <x v="11"/>
    <n v="0.23899999999999999"/>
    <x v="2"/>
  </r>
  <r>
    <x v="5"/>
    <x v="1"/>
    <x v="10"/>
    <x v="8"/>
    <x v="2"/>
    <x v="11"/>
    <n v="2.2280000000000002"/>
    <x v="2"/>
  </r>
  <r>
    <x v="5"/>
    <x v="1"/>
    <x v="1"/>
    <x v="0"/>
    <x v="0"/>
    <x v="11"/>
    <n v="4.9669999999999996"/>
    <x v="2"/>
  </r>
  <r>
    <x v="5"/>
    <x v="1"/>
    <x v="0"/>
    <x v="0"/>
    <x v="0"/>
    <x v="11"/>
    <n v="71.775999999999996"/>
    <x v="2"/>
  </r>
  <r>
    <x v="5"/>
    <x v="2"/>
    <x v="0"/>
    <x v="0"/>
    <x v="0"/>
    <x v="11"/>
    <n v="4.4400000000000004"/>
    <x v="2"/>
  </r>
  <r>
    <x v="5"/>
    <x v="0"/>
    <x v="0"/>
    <x v="0"/>
    <x v="0"/>
    <x v="12"/>
    <n v="7.0000000000000007E-2"/>
    <x v="2"/>
  </r>
  <r>
    <x v="5"/>
    <x v="1"/>
    <x v="3"/>
    <x v="2"/>
    <x v="2"/>
    <x v="12"/>
    <n v="1E-3"/>
    <x v="2"/>
  </r>
  <r>
    <x v="5"/>
    <x v="1"/>
    <x v="8"/>
    <x v="6"/>
    <x v="2"/>
    <x v="12"/>
    <n v="1.2999999999999999E-2"/>
    <x v="2"/>
  </r>
  <r>
    <x v="5"/>
    <x v="1"/>
    <x v="6"/>
    <x v="4"/>
    <x v="2"/>
    <x v="12"/>
    <n v="3.6999999999999998E-2"/>
    <x v="2"/>
  </r>
  <r>
    <x v="5"/>
    <x v="1"/>
    <x v="7"/>
    <x v="5"/>
    <x v="2"/>
    <x v="12"/>
    <n v="5.2999999999999999E-2"/>
    <x v="2"/>
  </r>
  <r>
    <x v="5"/>
    <x v="1"/>
    <x v="15"/>
    <x v="11"/>
    <x v="2"/>
    <x v="12"/>
    <n v="0.221"/>
    <x v="2"/>
  </r>
  <r>
    <x v="5"/>
    <x v="1"/>
    <x v="5"/>
    <x v="3"/>
    <x v="1"/>
    <x v="12"/>
    <n v="0.22600000000000001"/>
    <x v="2"/>
  </r>
  <r>
    <x v="5"/>
    <x v="1"/>
    <x v="12"/>
    <x v="8"/>
    <x v="2"/>
    <x v="12"/>
    <n v="0.32"/>
    <x v="2"/>
  </r>
  <r>
    <x v="5"/>
    <x v="1"/>
    <x v="1"/>
    <x v="0"/>
    <x v="0"/>
    <x v="12"/>
    <n v="4.2380000000000004"/>
    <x v="2"/>
  </r>
  <r>
    <x v="5"/>
    <x v="1"/>
    <x v="10"/>
    <x v="8"/>
    <x v="2"/>
    <x v="12"/>
    <n v="11.092000000000001"/>
    <x v="2"/>
  </r>
  <r>
    <x v="5"/>
    <x v="1"/>
    <x v="0"/>
    <x v="0"/>
    <x v="0"/>
    <x v="12"/>
    <n v="69.344999999999999"/>
    <x v="2"/>
  </r>
  <r>
    <x v="5"/>
    <x v="2"/>
    <x v="0"/>
    <x v="0"/>
    <x v="0"/>
    <x v="12"/>
    <n v="7.7210000000000001"/>
    <x v="2"/>
  </r>
  <r>
    <x v="5"/>
    <x v="0"/>
    <x v="0"/>
    <x v="0"/>
    <x v="0"/>
    <x v="13"/>
    <n v="0.35099999999999998"/>
    <x v="2"/>
  </r>
  <r>
    <x v="5"/>
    <x v="1"/>
    <x v="6"/>
    <x v="4"/>
    <x v="2"/>
    <x v="13"/>
    <n v="1E-3"/>
    <x v="2"/>
  </r>
  <r>
    <x v="5"/>
    <x v="1"/>
    <x v="7"/>
    <x v="5"/>
    <x v="2"/>
    <x v="13"/>
    <n v="0.107"/>
    <x v="2"/>
  </r>
  <r>
    <x v="5"/>
    <x v="1"/>
    <x v="15"/>
    <x v="11"/>
    <x v="2"/>
    <x v="13"/>
    <n v="0.14799999999999999"/>
    <x v="2"/>
  </r>
  <r>
    <x v="5"/>
    <x v="1"/>
    <x v="12"/>
    <x v="8"/>
    <x v="2"/>
    <x v="13"/>
    <n v="0.26800000000000002"/>
    <x v="2"/>
  </r>
  <r>
    <x v="5"/>
    <x v="1"/>
    <x v="1"/>
    <x v="0"/>
    <x v="0"/>
    <x v="13"/>
    <n v="4.4930000000000003"/>
    <x v="2"/>
  </r>
  <r>
    <x v="5"/>
    <x v="1"/>
    <x v="10"/>
    <x v="8"/>
    <x v="2"/>
    <x v="13"/>
    <n v="6.0960000000000001"/>
    <x v="2"/>
  </r>
  <r>
    <x v="5"/>
    <x v="1"/>
    <x v="0"/>
    <x v="0"/>
    <x v="0"/>
    <x v="13"/>
    <n v="73.653999999999996"/>
    <x v="2"/>
  </r>
  <r>
    <x v="5"/>
    <x v="2"/>
    <x v="0"/>
    <x v="0"/>
    <x v="0"/>
    <x v="13"/>
    <n v="4.0490000000000004"/>
    <x v="2"/>
  </r>
  <r>
    <x v="6"/>
    <x v="1"/>
    <x v="0"/>
    <x v="0"/>
    <x v="0"/>
    <x v="0"/>
    <n v="33.651000000000003"/>
    <x v="1"/>
  </r>
  <r>
    <x v="6"/>
    <x v="1"/>
    <x v="1"/>
    <x v="0"/>
    <x v="0"/>
    <x v="0"/>
    <n v="0.55600000000000005"/>
    <x v="1"/>
  </r>
  <r>
    <x v="6"/>
    <x v="1"/>
    <x v="6"/>
    <x v="4"/>
    <x v="2"/>
    <x v="0"/>
    <n v="1.7210000000000001"/>
    <x v="1"/>
  </r>
  <r>
    <x v="6"/>
    <x v="1"/>
    <x v="7"/>
    <x v="5"/>
    <x v="2"/>
    <x v="0"/>
    <n v="0.53300000000000003"/>
    <x v="1"/>
  </r>
  <r>
    <x v="6"/>
    <x v="1"/>
    <x v="8"/>
    <x v="6"/>
    <x v="2"/>
    <x v="0"/>
    <n v="3.5999999999999997E-2"/>
    <x v="1"/>
  </r>
  <r>
    <x v="6"/>
    <x v="1"/>
    <x v="3"/>
    <x v="2"/>
    <x v="2"/>
    <x v="0"/>
    <n v="0.52400000000000002"/>
    <x v="1"/>
  </r>
  <r>
    <x v="6"/>
    <x v="1"/>
    <x v="9"/>
    <x v="7"/>
    <x v="2"/>
    <x v="0"/>
    <n v="0.109"/>
    <x v="1"/>
  </r>
  <r>
    <x v="6"/>
    <x v="1"/>
    <x v="10"/>
    <x v="8"/>
    <x v="2"/>
    <x v="0"/>
    <n v="2.4769999999999999"/>
    <x v="1"/>
  </r>
  <r>
    <x v="6"/>
    <x v="1"/>
    <x v="0"/>
    <x v="0"/>
    <x v="0"/>
    <x v="1"/>
    <n v="37.799999999999997"/>
    <x v="1"/>
  </r>
  <r>
    <x v="6"/>
    <x v="1"/>
    <x v="1"/>
    <x v="0"/>
    <x v="0"/>
    <x v="1"/>
    <n v="0.42099999999999999"/>
    <x v="1"/>
  </r>
  <r>
    <x v="6"/>
    <x v="1"/>
    <x v="6"/>
    <x v="4"/>
    <x v="2"/>
    <x v="1"/>
    <n v="1.726"/>
    <x v="1"/>
  </r>
  <r>
    <x v="6"/>
    <x v="1"/>
    <x v="7"/>
    <x v="5"/>
    <x v="2"/>
    <x v="1"/>
    <n v="0.59799999999999998"/>
    <x v="1"/>
  </r>
  <r>
    <x v="6"/>
    <x v="1"/>
    <x v="8"/>
    <x v="6"/>
    <x v="2"/>
    <x v="1"/>
    <n v="4.9000000000000002E-2"/>
    <x v="1"/>
  </r>
  <r>
    <x v="6"/>
    <x v="1"/>
    <x v="3"/>
    <x v="2"/>
    <x v="2"/>
    <x v="1"/>
    <n v="0.48099999999999998"/>
    <x v="1"/>
  </r>
  <r>
    <x v="6"/>
    <x v="1"/>
    <x v="9"/>
    <x v="7"/>
    <x v="2"/>
    <x v="1"/>
    <n v="9.7000000000000003E-2"/>
    <x v="1"/>
  </r>
  <r>
    <x v="6"/>
    <x v="1"/>
    <x v="10"/>
    <x v="8"/>
    <x v="2"/>
    <x v="1"/>
    <n v="2.6560000000000001"/>
    <x v="1"/>
  </r>
  <r>
    <x v="6"/>
    <x v="1"/>
    <x v="0"/>
    <x v="0"/>
    <x v="0"/>
    <x v="2"/>
    <n v="37.634999999999998"/>
    <x v="1"/>
  </r>
  <r>
    <x v="6"/>
    <x v="1"/>
    <x v="1"/>
    <x v="0"/>
    <x v="0"/>
    <x v="2"/>
    <n v="0.53900000000000003"/>
    <x v="1"/>
  </r>
  <r>
    <x v="6"/>
    <x v="1"/>
    <x v="6"/>
    <x v="4"/>
    <x v="2"/>
    <x v="2"/>
    <n v="1.5369999999999999"/>
    <x v="1"/>
  </r>
  <r>
    <x v="6"/>
    <x v="1"/>
    <x v="7"/>
    <x v="5"/>
    <x v="2"/>
    <x v="2"/>
    <n v="0.57999999999999996"/>
    <x v="1"/>
  </r>
  <r>
    <x v="6"/>
    <x v="1"/>
    <x v="8"/>
    <x v="6"/>
    <x v="2"/>
    <x v="2"/>
    <n v="0.13700000000000001"/>
    <x v="1"/>
  </r>
  <r>
    <x v="6"/>
    <x v="1"/>
    <x v="3"/>
    <x v="2"/>
    <x v="2"/>
    <x v="2"/>
    <n v="0.378"/>
    <x v="1"/>
  </r>
  <r>
    <x v="6"/>
    <x v="1"/>
    <x v="9"/>
    <x v="7"/>
    <x v="2"/>
    <x v="2"/>
    <n v="0.10199999999999999"/>
    <x v="1"/>
  </r>
  <r>
    <x v="6"/>
    <x v="1"/>
    <x v="10"/>
    <x v="8"/>
    <x v="2"/>
    <x v="2"/>
    <n v="4.6379999999999999"/>
    <x v="1"/>
  </r>
  <r>
    <x v="6"/>
    <x v="1"/>
    <x v="0"/>
    <x v="0"/>
    <x v="0"/>
    <x v="3"/>
    <n v="37.887999999999998"/>
    <x v="1"/>
  </r>
  <r>
    <x v="6"/>
    <x v="1"/>
    <x v="1"/>
    <x v="0"/>
    <x v="0"/>
    <x v="3"/>
    <n v="0.56000000000000005"/>
    <x v="1"/>
  </r>
  <r>
    <x v="6"/>
    <x v="1"/>
    <x v="6"/>
    <x v="4"/>
    <x v="2"/>
    <x v="3"/>
    <n v="1.6140000000000001"/>
    <x v="1"/>
  </r>
  <r>
    <x v="6"/>
    <x v="1"/>
    <x v="7"/>
    <x v="5"/>
    <x v="2"/>
    <x v="3"/>
    <n v="0.68500000000000005"/>
    <x v="1"/>
  </r>
  <r>
    <x v="6"/>
    <x v="1"/>
    <x v="8"/>
    <x v="6"/>
    <x v="2"/>
    <x v="3"/>
    <n v="6.5000000000000002E-2"/>
    <x v="1"/>
  </r>
  <r>
    <x v="6"/>
    <x v="1"/>
    <x v="3"/>
    <x v="2"/>
    <x v="2"/>
    <x v="3"/>
    <n v="0.307"/>
    <x v="1"/>
  </r>
  <r>
    <x v="6"/>
    <x v="1"/>
    <x v="9"/>
    <x v="7"/>
    <x v="2"/>
    <x v="3"/>
    <n v="3.6999999999999998E-2"/>
    <x v="1"/>
  </r>
  <r>
    <x v="6"/>
    <x v="1"/>
    <x v="10"/>
    <x v="8"/>
    <x v="2"/>
    <x v="3"/>
    <n v="4.74"/>
    <x v="1"/>
  </r>
  <r>
    <x v="6"/>
    <x v="1"/>
    <x v="0"/>
    <x v="0"/>
    <x v="0"/>
    <x v="4"/>
    <n v="34.997"/>
    <x v="1"/>
  </r>
  <r>
    <x v="6"/>
    <x v="1"/>
    <x v="1"/>
    <x v="0"/>
    <x v="0"/>
    <x v="4"/>
    <n v="0.61099999999999999"/>
    <x v="1"/>
  </r>
  <r>
    <x v="6"/>
    <x v="1"/>
    <x v="6"/>
    <x v="4"/>
    <x v="2"/>
    <x v="4"/>
    <n v="1.8169999999999999"/>
    <x v="1"/>
  </r>
  <r>
    <x v="6"/>
    <x v="1"/>
    <x v="7"/>
    <x v="5"/>
    <x v="2"/>
    <x v="4"/>
    <n v="0.72"/>
    <x v="1"/>
  </r>
  <r>
    <x v="6"/>
    <x v="1"/>
    <x v="8"/>
    <x v="6"/>
    <x v="2"/>
    <x v="4"/>
    <n v="3.1E-2"/>
    <x v="1"/>
  </r>
  <r>
    <x v="6"/>
    <x v="1"/>
    <x v="3"/>
    <x v="2"/>
    <x v="2"/>
    <x v="4"/>
    <n v="0.28299999999999997"/>
    <x v="1"/>
  </r>
  <r>
    <x v="6"/>
    <x v="1"/>
    <x v="9"/>
    <x v="7"/>
    <x v="2"/>
    <x v="4"/>
    <n v="5.5E-2"/>
    <x v="1"/>
  </r>
  <r>
    <x v="6"/>
    <x v="1"/>
    <x v="10"/>
    <x v="8"/>
    <x v="2"/>
    <x v="4"/>
    <n v="5.4409999999999998"/>
    <x v="1"/>
  </r>
  <r>
    <x v="6"/>
    <x v="1"/>
    <x v="0"/>
    <x v="0"/>
    <x v="0"/>
    <x v="5"/>
    <n v="32.344999999999999"/>
    <x v="1"/>
  </r>
  <r>
    <x v="6"/>
    <x v="1"/>
    <x v="1"/>
    <x v="0"/>
    <x v="0"/>
    <x v="5"/>
    <n v="0.69199999999999995"/>
    <x v="1"/>
  </r>
  <r>
    <x v="6"/>
    <x v="1"/>
    <x v="6"/>
    <x v="4"/>
    <x v="2"/>
    <x v="5"/>
    <n v="1.796"/>
    <x v="1"/>
  </r>
  <r>
    <x v="6"/>
    <x v="1"/>
    <x v="7"/>
    <x v="5"/>
    <x v="2"/>
    <x v="5"/>
    <n v="0.85499999999999998"/>
    <x v="1"/>
  </r>
  <r>
    <x v="6"/>
    <x v="1"/>
    <x v="8"/>
    <x v="6"/>
    <x v="2"/>
    <x v="5"/>
    <n v="2.9000000000000001E-2"/>
    <x v="1"/>
  </r>
  <r>
    <x v="6"/>
    <x v="1"/>
    <x v="3"/>
    <x v="2"/>
    <x v="2"/>
    <x v="5"/>
    <n v="0.27700000000000002"/>
    <x v="1"/>
  </r>
  <r>
    <x v="6"/>
    <x v="1"/>
    <x v="9"/>
    <x v="7"/>
    <x v="2"/>
    <x v="5"/>
    <n v="5.8999999999999997E-2"/>
    <x v="1"/>
  </r>
  <r>
    <x v="6"/>
    <x v="1"/>
    <x v="10"/>
    <x v="8"/>
    <x v="2"/>
    <x v="5"/>
    <n v="6.0490000000000004"/>
    <x v="1"/>
  </r>
  <r>
    <x v="6"/>
    <x v="1"/>
    <x v="0"/>
    <x v="0"/>
    <x v="0"/>
    <x v="6"/>
    <n v="34.997"/>
    <x v="1"/>
  </r>
  <r>
    <x v="6"/>
    <x v="1"/>
    <x v="1"/>
    <x v="0"/>
    <x v="0"/>
    <x v="6"/>
    <n v="0.98299999999999998"/>
    <x v="1"/>
  </r>
  <r>
    <x v="6"/>
    <x v="1"/>
    <x v="6"/>
    <x v="4"/>
    <x v="2"/>
    <x v="6"/>
    <n v="1.9470000000000001"/>
    <x v="1"/>
  </r>
  <r>
    <x v="6"/>
    <x v="1"/>
    <x v="7"/>
    <x v="5"/>
    <x v="2"/>
    <x v="6"/>
    <n v="0.94799999999999995"/>
    <x v="1"/>
  </r>
  <r>
    <x v="6"/>
    <x v="1"/>
    <x v="8"/>
    <x v="6"/>
    <x v="2"/>
    <x v="6"/>
    <n v="2.9000000000000001E-2"/>
    <x v="1"/>
  </r>
  <r>
    <x v="6"/>
    <x v="1"/>
    <x v="3"/>
    <x v="2"/>
    <x v="2"/>
    <x v="6"/>
    <n v="0.29799999999999999"/>
    <x v="1"/>
  </r>
  <r>
    <x v="6"/>
    <x v="1"/>
    <x v="9"/>
    <x v="7"/>
    <x v="2"/>
    <x v="6"/>
    <n v="3.3000000000000002E-2"/>
    <x v="1"/>
  </r>
  <r>
    <x v="6"/>
    <x v="1"/>
    <x v="10"/>
    <x v="8"/>
    <x v="2"/>
    <x v="6"/>
    <n v="5.14"/>
    <x v="1"/>
  </r>
  <r>
    <x v="6"/>
    <x v="1"/>
    <x v="0"/>
    <x v="0"/>
    <x v="0"/>
    <x v="7"/>
    <n v="40.86"/>
    <x v="1"/>
  </r>
  <r>
    <x v="6"/>
    <x v="1"/>
    <x v="1"/>
    <x v="0"/>
    <x v="0"/>
    <x v="7"/>
    <n v="0.86699999999999999"/>
    <x v="1"/>
  </r>
  <r>
    <x v="6"/>
    <x v="1"/>
    <x v="6"/>
    <x v="4"/>
    <x v="2"/>
    <x v="7"/>
    <n v="1.829"/>
    <x v="1"/>
  </r>
  <r>
    <x v="6"/>
    <x v="1"/>
    <x v="7"/>
    <x v="5"/>
    <x v="2"/>
    <x v="7"/>
    <n v="0.65700000000000003"/>
    <x v="1"/>
  </r>
  <r>
    <x v="6"/>
    <x v="1"/>
    <x v="8"/>
    <x v="6"/>
    <x v="2"/>
    <x v="7"/>
    <n v="2.5000000000000001E-2"/>
    <x v="1"/>
  </r>
  <r>
    <x v="6"/>
    <x v="1"/>
    <x v="3"/>
    <x v="2"/>
    <x v="2"/>
    <x v="7"/>
    <n v="0.13500000000000001"/>
    <x v="1"/>
  </r>
  <r>
    <x v="6"/>
    <x v="1"/>
    <x v="9"/>
    <x v="7"/>
    <x v="2"/>
    <x v="7"/>
    <n v="3.3000000000000002E-2"/>
    <x v="1"/>
  </r>
  <r>
    <x v="6"/>
    <x v="1"/>
    <x v="10"/>
    <x v="8"/>
    <x v="2"/>
    <x v="7"/>
    <n v="5.0730000000000004"/>
    <x v="1"/>
  </r>
  <r>
    <x v="6"/>
    <x v="2"/>
    <x v="1"/>
    <x v="0"/>
    <x v="0"/>
    <x v="7"/>
    <n v="6.0999999999999999E-2"/>
    <x v="1"/>
  </r>
  <r>
    <x v="6"/>
    <x v="2"/>
    <x v="7"/>
    <x v="5"/>
    <x v="2"/>
    <x v="7"/>
    <n v="8.2000000000000003E-2"/>
    <x v="1"/>
  </r>
  <r>
    <x v="6"/>
    <x v="1"/>
    <x v="0"/>
    <x v="0"/>
    <x v="0"/>
    <x v="8"/>
    <n v="46.146999999999998"/>
    <x v="1"/>
  </r>
  <r>
    <x v="6"/>
    <x v="1"/>
    <x v="1"/>
    <x v="0"/>
    <x v="0"/>
    <x v="8"/>
    <n v="0.89500000000000002"/>
    <x v="1"/>
  </r>
  <r>
    <x v="6"/>
    <x v="1"/>
    <x v="6"/>
    <x v="4"/>
    <x v="2"/>
    <x v="8"/>
    <n v="1.669"/>
    <x v="1"/>
  </r>
  <r>
    <x v="6"/>
    <x v="1"/>
    <x v="7"/>
    <x v="5"/>
    <x v="2"/>
    <x v="8"/>
    <n v="0.67500000000000004"/>
    <x v="1"/>
  </r>
  <r>
    <x v="6"/>
    <x v="1"/>
    <x v="8"/>
    <x v="6"/>
    <x v="2"/>
    <x v="8"/>
    <n v="2.1999999999999999E-2"/>
    <x v="1"/>
  </r>
  <r>
    <x v="6"/>
    <x v="1"/>
    <x v="3"/>
    <x v="2"/>
    <x v="2"/>
    <x v="8"/>
    <n v="0.27500000000000002"/>
    <x v="1"/>
  </r>
  <r>
    <x v="6"/>
    <x v="1"/>
    <x v="9"/>
    <x v="7"/>
    <x v="2"/>
    <x v="8"/>
    <n v="0.126"/>
    <x v="1"/>
  </r>
  <r>
    <x v="6"/>
    <x v="1"/>
    <x v="10"/>
    <x v="8"/>
    <x v="2"/>
    <x v="8"/>
    <n v="4.851"/>
    <x v="1"/>
  </r>
  <r>
    <x v="6"/>
    <x v="2"/>
    <x v="10"/>
    <x v="8"/>
    <x v="2"/>
    <x v="8"/>
    <n v="6.4000000000000001E-2"/>
    <x v="1"/>
  </r>
  <r>
    <x v="6"/>
    <x v="1"/>
    <x v="0"/>
    <x v="0"/>
    <x v="0"/>
    <x v="9"/>
    <n v="53.709000000000003"/>
    <x v="1"/>
  </r>
  <r>
    <x v="6"/>
    <x v="1"/>
    <x v="1"/>
    <x v="0"/>
    <x v="0"/>
    <x v="9"/>
    <n v="1.2130000000000001"/>
    <x v="1"/>
  </r>
  <r>
    <x v="6"/>
    <x v="1"/>
    <x v="6"/>
    <x v="4"/>
    <x v="2"/>
    <x v="9"/>
    <n v="1.6240000000000001"/>
    <x v="1"/>
  </r>
  <r>
    <x v="6"/>
    <x v="1"/>
    <x v="7"/>
    <x v="5"/>
    <x v="2"/>
    <x v="9"/>
    <n v="0.45100000000000001"/>
    <x v="1"/>
  </r>
  <r>
    <x v="6"/>
    <x v="1"/>
    <x v="8"/>
    <x v="6"/>
    <x v="2"/>
    <x v="9"/>
    <n v="2.1000000000000001E-2"/>
    <x v="1"/>
  </r>
  <r>
    <x v="6"/>
    <x v="1"/>
    <x v="3"/>
    <x v="2"/>
    <x v="2"/>
    <x v="9"/>
    <n v="0.27300000000000002"/>
    <x v="1"/>
  </r>
  <r>
    <x v="6"/>
    <x v="1"/>
    <x v="9"/>
    <x v="7"/>
    <x v="2"/>
    <x v="9"/>
    <n v="5.1999999999999998E-2"/>
    <x v="1"/>
  </r>
  <r>
    <x v="6"/>
    <x v="1"/>
    <x v="10"/>
    <x v="8"/>
    <x v="2"/>
    <x v="9"/>
    <n v="4.9560000000000004"/>
    <x v="1"/>
  </r>
  <r>
    <x v="6"/>
    <x v="1"/>
    <x v="11"/>
    <x v="9"/>
    <x v="2"/>
    <x v="9"/>
    <n v="2E-3"/>
    <x v="1"/>
  </r>
  <r>
    <x v="6"/>
    <x v="3"/>
    <x v="0"/>
    <x v="0"/>
    <x v="0"/>
    <x v="10"/>
    <n v="33.662999999999997"/>
    <x v="1"/>
  </r>
  <r>
    <x v="6"/>
    <x v="3"/>
    <x v="1"/>
    <x v="0"/>
    <x v="0"/>
    <x v="10"/>
    <n v="0.39600000000000002"/>
    <x v="1"/>
  </r>
  <r>
    <x v="6"/>
    <x v="3"/>
    <x v="6"/>
    <x v="4"/>
    <x v="2"/>
    <x v="10"/>
    <n v="1.8859999999999999"/>
    <x v="1"/>
  </r>
  <r>
    <x v="6"/>
    <x v="3"/>
    <x v="7"/>
    <x v="5"/>
    <x v="2"/>
    <x v="10"/>
    <n v="0.46300000000000002"/>
    <x v="1"/>
  </r>
  <r>
    <x v="6"/>
    <x v="3"/>
    <x v="8"/>
    <x v="6"/>
    <x v="2"/>
    <x v="10"/>
    <n v="4.3999999999999997E-2"/>
    <x v="1"/>
  </r>
  <r>
    <x v="6"/>
    <x v="3"/>
    <x v="3"/>
    <x v="2"/>
    <x v="2"/>
    <x v="10"/>
    <n v="0.5"/>
    <x v="1"/>
  </r>
  <r>
    <x v="6"/>
    <x v="3"/>
    <x v="9"/>
    <x v="7"/>
    <x v="2"/>
    <x v="10"/>
    <n v="9.6000000000000002E-2"/>
    <x v="1"/>
  </r>
  <r>
    <x v="6"/>
    <x v="3"/>
    <x v="13"/>
    <x v="10"/>
    <x v="2"/>
    <x v="10"/>
    <n v="9.9000000000000005E-2"/>
    <x v="1"/>
  </r>
  <r>
    <x v="6"/>
    <x v="3"/>
    <x v="10"/>
    <x v="8"/>
    <x v="2"/>
    <x v="10"/>
    <n v="2.5219999999999998"/>
    <x v="1"/>
  </r>
  <r>
    <x v="6"/>
    <x v="3"/>
    <x v="11"/>
    <x v="9"/>
    <x v="2"/>
    <x v="10"/>
    <n v="8.0000000000000002E-3"/>
    <x v="1"/>
  </r>
  <r>
    <x v="6"/>
    <x v="1"/>
    <x v="11"/>
    <x v="9"/>
    <x v="2"/>
    <x v="11"/>
    <n v="3.0000000000000001E-3"/>
    <x v="1"/>
  </r>
  <r>
    <x v="6"/>
    <x v="1"/>
    <x v="9"/>
    <x v="7"/>
    <x v="2"/>
    <x v="11"/>
    <n v="0.08"/>
    <x v="1"/>
  </r>
  <r>
    <x v="6"/>
    <x v="1"/>
    <x v="3"/>
    <x v="2"/>
    <x v="2"/>
    <x v="11"/>
    <n v="0.436"/>
    <x v="1"/>
  </r>
  <r>
    <x v="6"/>
    <x v="1"/>
    <x v="7"/>
    <x v="5"/>
    <x v="2"/>
    <x v="11"/>
    <n v="0.62"/>
    <x v="1"/>
  </r>
  <r>
    <x v="6"/>
    <x v="1"/>
    <x v="1"/>
    <x v="0"/>
    <x v="0"/>
    <x v="11"/>
    <n v="0.67"/>
    <x v="1"/>
  </r>
  <r>
    <x v="6"/>
    <x v="1"/>
    <x v="6"/>
    <x v="4"/>
    <x v="2"/>
    <x v="11"/>
    <n v="2.0609999999999999"/>
    <x v="1"/>
  </r>
  <r>
    <x v="6"/>
    <x v="1"/>
    <x v="10"/>
    <x v="8"/>
    <x v="2"/>
    <x v="11"/>
    <n v="4.7949999999999999"/>
    <x v="1"/>
  </r>
  <r>
    <x v="6"/>
    <x v="1"/>
    <x v="0"/>
    <x v="0"/>
    <x v="0"/>
    <x v="11"/>
    <n v="65.168999999999997"/>
    <x v="1"/>
  </r>
  <r>
    <x v="6"/>
    <x v="2"/>
    <x v="0"/>
    <x v="0"/>
    <x v="0"/>
    <x v="11"/>
    <n v="0.106"/>
    <x v="1"/>
  </r>
  <r>
    <x v="6"/>
    <x v="1"/>
    <x v="11"/>
    <x v="9"/>
    <x v="2"/>
    <x v="12"/>
    <n v="4.0000000000000001E-3"/>
    <x v="1"/>
  </r>
  <r>
    <x v="6"/>
    <x v="1"/>
    <x v="9"/>
    <x v="7"/>
    <x v="2"/>
    <x v="12"/>
    <n v="2.5000000000000001E-2"/>
    <x v="1"/>
  </r>
  <r>
    <x v="6"/>
    <x v="1"/>
    <x v="8"/>
    <x v="6"/>
    <x v="2"/>
    <x v="12"/>
    <n v="3.1E-2"/>
    <x v="1"/>
  </r>
  <r>
    <x v="6"/>
    <x v="1"/>
    <x v="3"/>
    <x v="2"/>
    <x v="2"/>
    <x v="12"/>
    <n v="0.14499999999999999"/>
    <x v="1"/>
  </r>
  <r>
    <x v="6"/>
    <x v="1"/>
    <x v="1"/>
    <x v="0"/>
    <x v="0"/>
    <x v="12"/>
    <n v="0.20599999999999999"/>
    <x v="1"/>
  </r>
  <r>
    <x v="6"/>
    <x v="1"/>
    <x v="7"/>
    <x v="5"/>
    <x v="2"/>
    <x v="12"/>
    <n v="0.29499999999999998"/>
    <x v="1"/>
  </r>
  <r>
    <x v="6"/>
    <x v="1"/>
    <x v="6"/>
    <x v="4"/>
    <x v="2"/>
    <x v="12"/>
    <n v="1.181"/>
    <x v="1"/>
  </r>
  <r>
    <x v="6"/>
    <x v="1"/>
    <x v="10"/>
    <x v="8"/>
    <x v="2"/>
    <x v="12"/>
    <n v="3.0110000000000001"/>
    <x v="1"/>
  </r>
  <r>
    <x v="6"/>
    <x v="1"/>
    <x v="0"/>
    <x v="0"/>
    <x v="0"/>
    <x v="12"/>
    <n v="48.209000000000003"/>
    <x v="1"/>
  </r>
  <r>
    <x v="6"/>
    <x v="1"/>
    <x v="11"/>
    <x v="9"/>
    <x v="2"/>
    <x v="13"/>
    <n v="4.0000000000000001E-3"/>
    <x v="1"/>
  </r>
  <r>
    <x v="6"/>
    <x v="1"/>
    <x v="9"/>
    <x v="7"/>
    <x v="2"/>
    <x v="13"/>
    <n v="6.8000000000000005E-2"/>
    <x v="1"/>
  </r>
  <r>
    <x v="6"/>
    <x v="1"/>
    <x v="3"/>
    <x v="2"/>
    <x v="2"/>
    <x v="13"/>
    <n v="0.41599999999999998"/>
    <x v="1"/>
  </r>
  <r>
    <x v="6"/>
    <x v="1"/>
    <x v="7"/>
    <x v="5"/>
    <x v="2"/>
    <x v="13"/>
    <n v="0.60099999999999998"/>
    <x v="1"/>
  </r>
  <r>
    <x v="6"/>
    <x v="1"/>
    <x v="1"/>
    <x v="0"/>
    <x v="0"/>
    <x v="13"/>
    <n v="0.72699999999999998"/>
    <x v="1"/>
  </r>
  <r>
    <x v="6"/>
    <x v="1"/>
    <x v="6"/>
    <x v="4"/>
    <x v="2"/>
    <x v="13"/>
    <n v="1.841"/>
    <x v="1"/>
  </r>
  <r>
    <x v="6"/>
    <x v="1"/>
    <x v="10"/>
    <x v="8"/>
    <x v="2"/>
    <x v="13"/>
    <n v="4.3570000000000002"/>
    <x v="1"/>
  </r>
  <r>
    <x v="6"/>
    <x v="1"/>
    <x v="0"/>
    <x v="0"/>
    <x v="0"/>
    <x v="13"/>
    <n v="56.36"/>
    <x v="1"/>
  </r>
  <r>
    <x v="6"/>
    <x v="2"/>
    <x v="0"/>
    <x v="0"/>
    <x v="0"/>
    <x v="13"/>
    <n v="8.3000000000000004E-2"/>
    <x v="1"/>
  </r>
  <r>
    <x v="7"/>
    <x v="0"/>
    <x v="2"/>
    <x v="1"/>
    <x v="1"/>
    <x v="0"/>
    <n v="0.112"/>
    <x v="0"/>
  </r>
  <r>
    <x v="7"/>
    <x v="1"/>
    <x v="0"/>
    <x v="0"/>
    <x v="0"/>
    <x v="0"/>
    <n v="21.204000000000001"/>
    <x v="0"/>
  </r>
  <r>
    <x v="7"/>
    <x v="1"/>
    <x v="1"/>
    <x v="0"/>
    <x v="0"/>
    <x v="0"/>
    <n v="8.4589999999999996"/>
    <x v="0"/>
  </r>
  <r>
    <x v="7"/>
    <x v="1"/>
    <x v="4"/>
    <x v="3"/>
    <x v="1"/>
    <x v="0"/>
    <n v="3.9E-2"/>
    <x v="0"/>
  </r>
  <r>
    <x v="7"/>
    <x v="1"/>
    <x v="2"/>
    <x v="1"/>
    <x v="1"/>
    <x v="0"/>
    <n v="1.333"/>
    <x v="0"/>
  </r>
  <r>
    <x v="7"/>
    <x v="1"/>
    <x v="6"/>
    <x v="4"/>
    <x v="2"/>
    <x v="0"/>
    <n v="0.35399999999999998"/>
    <x v="0"/>
  </r>
  <r>
    <x v="7"/>
    <x v="1"/>
    <x v="7"/>
    <x v="5"/>
    <x v="2"/>
    <x v="0"/>
    <n v="3.3159999999999998"/>
    <x v="0"/>
  </r>
  <r>
    <x v="7"/>
    <x v="1"/>
    <x v="8"/>
    <x v="6"/>
    <x v="2"/>
    <x v="0"/>
    <n v="3.5999999999999997E-2"/>
    <x v="0"/>
  </r>
  <r>
    <x v="7"/>
    <x v="1"/>
    <x v="3"/>
    <x v="2"/>
    <x v="2"/>
    <x v="0"/>
    <n v="0.26100000000000001"/>
    <x v="0"/>
  </r>
  <r>
    <x v="7"/>
    <x v="1"/>
    <x v="9"/>
    <x v="7"/>
    <x v="2"/>
    <x v="0"/>
    <n v="1.4E-2"/>
    <x v="0"/>
  </r>
  <r>
    <x v="7"/>
    <x v="1"/>
    <x v="10"/>
    <x v="8"/>
    <x v="2"/>
    <x v="0"/>
    <n v="8.8960000000000008"/>
    <x v="0"/>
  </r>
  <r>
    <x v="7"/>
    <x v="2"/>
    <x v="5"/>
    <x v="3"/>
    <x v="1"/>
    <x v="0"/>
    <n v="0.61199999999999999"/>
    <x v="0"/>
  </r>
  <r>
    <x v="7"/>
    <x v="0"/>
    <x v="0"/>
    <x v="0"/>
    <x v="0"/>
    <x v="1"/>
    <n v="1.7999999999999999E-2"/>
    <x v="0"/>
  </r>
  <r>
    <x v="7"/>
    <x v="0"/>
    <x v="1"/>
    <x v="0"/>
    <x v="0"/>
    <x v="1"/>
    <n v="0.112"/>
    <x v="0"/>
  </r>
  <r>
    <x v="7"/>
    <x v="0"/>
    <x v="2"/>
    <x v="1"/>
    <x v="1"/>
    <x v="1"/>
    <n v="7.0000000000000001E-3"/>
    <x v="0"/>
  </r>
  <r>
    <x v="7"/>
    <x v="1"/>
    <x v="0"/>
    <x v="0"/>
    <x v="0"/>
    <x v="1"/>
    <n v="23.648"/>
    <x v="0"/>
  </r>
  <r>
    <x v="7"/>
    <x v="1"/>
    <x v="1"/>
    <x v="0"/>
    <x v="0"/>
    <x v="1"/>
    <n v="9.3930000000000007"/>
    <x v="0"/>
  </r>
  <r>
    <x v="7"/>
    <x v="1"/>
    <x v="4"/>
    <x v="3"/>
    <x v="1"/>
    <x v="1"/>
    <n v="8.7999999999999995E-2"/>
    <x v="0"/>
  </r>
  <r>
    <x v="7"/>
    <x v="1"/>
    <x v="2"/>
    <x v="1"/>
    <x v="1"/>
    <x v="1"/>
    <n v="8.4000000000000005E-2"/>
    <x v="0"/>
  </r>
  <r>
    <x v="7"/>
    <x v="1"/>
    <x v="6"/>
    <x v="4"/>
    <x v="2"/>
    <x v="1"/>
    <n v="0.26"/>
    <x v="0"/>
  </r>
  <r>
    <x v="7"/>
    <x v="1"/>
    <x v="7"/>
    <x v="5"/>
    <x v="2"/>
    <x v="1"/>
    <n v="4.5019999999999998"/>
    <x v="0"/>
  </r>
  <r>
    <x v="7"/>
    <x v="1"/>
    <x v="3"/>
    <x v="2"/>
    <x v="2"/>
    <x v="1"/>
    <n v="0.47299999999999998"/>
    <x v="0"/>
  </r>
  <r>
    <x v="7"/>
    <x v="1"/>
    <x v="9"/>
    <x v="7"/>
    <x v="2"/>
    <x v="1"/>
    <n v="1.2E-2"/>
    <x v="0"/>
  </r>
  <r>
    <x v="7"/>
    <x v="1"/>
    <x v="10"/>
    <x v="8"/>
    <x v="2"/>
    <x v="1"/>
    <n v="10.254"/>
    <x v="0"/>
  </r>
  <r>
    <x v="7"/>
    <x v="1"/>
    <x v="11"/>
    <x v="9"/>
    <x v="2"/>
    <x v="1"/>
    <n v="5.0000000000000001E-3"/>
    <x v="0"/>
  </r>
  <r>
    <x v="7"/>
    <x v="2"/>
    <x v="0"/>
    <x v="0"/>
    <x v="0"/>
    <x v="1"/>
    <n v="4.0000000000000001E-3"/>
    <x v="0"/>
  </r>
  <r>
    <x v="7"/>
    <x v="2"/>
    <x v="5"/>
    <x v="3"/>
    <x v="1"/>
    <x v="1"/>
    <n v="0.60799999999999998"/>
    <x v="0"/>
  </r>
  <r>
    <x v="7"/>
    <x v="0"/>
    <x v="1"/>
    <x v="0"/>
    <x v="0"/>
    <x v="2"/>
    <n v="1.7999999999999999E-2"/>
    <x v="0"/>
  </r>
  <r>
    <x v="7"/>
    <x v="0"/>
    <x v="2"/>
    <x v="1"/>
    <x v="1"/>
    <x v="2"/>
    <n v="0.126"/>
    <x v="0"/>
  </r>
  <r>
    <x v="7"/>
    <x v="1"/>
    <x v="0"/>
    <x v="0"/>
    <x v="0"/>
    <x v="2"/>
    <n v="22.32"/>
    <x v="0"/>
  </r>
  <r>
    <x v="7"/>
    <x v="1"/>
    <x v="1"/>
    <x v="0"/>
    <x v="0"/>
    <x v="2"/>
    <n v="9.9870000000000001"/>
    <x v="0"/>
  </r>
  <r>
    <x v="7"/>
    <x v="1"/>
    <x v="4"/>
    <x v="3"/>
    <x v="1"/>
    <x v="2"/>
    <n v="6.8000000000000005E-2"/>
    <x v="0"/>
  </r>
  <r>
    <x v="7"/>
    <x v="1"/>
    <x v="2"/>
    <x v="1"/>
    <x v="1"/>
    <x v="2"/>
    <n v="0.108"/>
    <x v="0"/>
  </r>
  <r>
    <x v="7"/>
    <x v="1"/>
    <x v="6"/>
    <x v="4"/>
    <x v="2"/>
    <x v="2"/>
    <n v="0.26"/>
    <x v="0"/>
  </r>
  <r>
    <x v="7"/>
    <x v="1"/>
    <x v="15"/>
    <x v="11"/>
    <x v="2"/>
    <x v="2"/>
    <n v="1.0999999999999999E-2"/>
    <x v="0"/>
  </r>
  <r>
    <x v="7"/>
    <x v="1"/>
    <x v="7"/>
    <x v="5"/>
    <x v="2"/>
    <x v="2"/>
    <n v="3.6539999999999999"/>
    <x v="0"/>
  </r>
  <r>
    <x v="7"/>
    <x v="1"/>
    <x v="12"/>
    <x v="8"/>
    <x v="2"/>
    <x v="2"/>
    <n v="0.504"/>
    <x v="0"/>
  </r>
  <r>
    <x v="7"/>
    <x v="1"/>
    <x v="3"/>
    <x v="2"/>
    <x v="2"/>
    <x v="2"/>
    <n v="0.22900000000000001"/>
    <x v="0"/>
  </r>
  <r>
    <x v="7"/>
    <x v="1"/>
    <x v="10"/>
    <x v="8"/>
    <x v="2"/>
    <x v="2"/>
    <n v="15.887"/>
    <x v="0"/>
  </r>
  <r>
    <x v="7"/>
    <x v="1"/>
    <x v="11"/>
    <x v="9"/>
    <x v="2"/>
    <x v="2"/>
    <n v="5.0000000000000001E-3"/>
    <x v="0"/>
  </r>
  <r>
    <x v="7"/>
    <x v="2"/>
    <x v="1"/>
    <x v="0"/>
    <x v="0"/>
    <x v="2"/>
    <n v="1.4E-2"/>
    <x v="0"/>
  </r>
  <r>
    <x v="7"/>
    <x v="2"/>
    <x v="5"/>
    <x v="3"/>
    <x v="1"/>
    <x v="2"/>
    <n v="0.54100000000000004"/>
    <x v="0"/>
  </r>
  <r>
    <x v="7"/>
    <x v="0"/>
    <x v="1"/>
    <x v="0"/>
    <x v="0"/>
    <x v="3"/>
    <n v="2.8000000000000001E-2"/>
    <x v="0"/>
  </r>
  <r>
    <x v="7"/>
    <x v="0"/>
    <x v="2"/>
    <x v="1"/>
    <x v="1"/>
    <x v="3"/>
    <n v="0.14899999999999999"/>
    <x v="0"/>
  </r>
  <r>
    <x v="7"/>
    <x v="1"/>
    <x v="0"/>
    <x v="0"/>
    <x v="0"/>
    <x v="3"/>
    <n v="23.465"/>
    <x v="0"/>
  </r>
  <r>
    <x v="7"/>
    <x v="1"/>
    <x v="1"/>
    <x v="0"/>
    <x v="0"/>
    <x v="3"/>
    <n v="13.452"/>
    <x v="0"/>
  </r>
  <r>
    <x v="7"/>
    <x v="1"/>
    <x v="4"/>
    <x v="3"/>
    <x v="1"/>
    <x v="3"/>
    <n v="4.2000000000000003E-2"/>
    <x v="0"/>
  </r>
  <r>
    <x v="7"/>
    <x v="1"/>
    <x v="2"/>
    <x v="1"/>
    <x v="1"/>
    <x v="3"/>
    <n v="0.112"/>
    <x v="0"/>
  </r>
  <r>
    <x v="7"/>
    <x v="1"/>
    <x v="6"/>
    <x v="4"/>
    <x v="2"/>
    <x v="3"/>
    <n v="0.34399999999999997"/>
    <x v="0"/>
  </r>
  <r>
    <x v="7"/>
    <x v="1"/>
    <x v="15"/>
    <x v="11"/>
    <x v="2"/>
    <x v="3"/>
    <n v="3.3000000000000002E-2"/>
    <x v="0"/>
  </r>
  <r>
    <x v="7"/>
    <x v="1"/>
    <x v="7"/>
    <x v="5"/>
    <x v="2"/>
    <x v="3"/>
    <n v="5.58"/>
    <x v="0"/>
  </r>
  <r>
    <x v="7"/>
    <x v="1"/>
    <x v="12"/>
    <x v="8"/>
    <x v="2"/>
    <x v="3"/>
    <n v="0.42399999999999999"/>
    <x v="0"/>
  </r>
  <r>
    <x v="7"/>
    <x v="1"/>
    <x v="8"/>
    <x v="6"/>
    <x v="2"/>
    <x v="3"/>
    <n v="1.2999999999999999E-2"/>
    <x v="0"/>
  </r>
  <r>
    <x v="7"/>
    <x v="1"/>
    <x v="3"/>
    <x v="2"/>
    <x v="2"/>
    <x v="3"/>
    <n v="0.19400000000000001"/>
    <x v="0"/>
  </r>
  <r>
    <x v="7"/>
    <x v="1"/>
    <x v="10"/>
    <x v="8"/>
    <x v="2"/>
    <x v="3"/>
    <n v="19.937000000000001"/>
    <x v="0"/>
  </r>
  <r>
    <x v="7"/>
    <x v="1"/>
    <x v="11"/>
    <x v="9"/>
    <x v="2"/>
    <x v="3"/>
    <n v="5.0000000000000001E-3"/>
    <x v="0"/>
  </r>
  <r>
    <x v="7"/>
    <x v="2"/>
    <x v="1"/>
    <x v="0"/>
    <x v="0"/>
    <x v="3"/>
    <n v="2.8000000000000001E-2"/>
    <x v="0"/>
  </r>
  <r>
    <x v="7"/>
    <x v="2"/>
    <x v="5"/>
    <x v="3"/>
    <x v="1"/>
    <x v="3"/>
    <n v="0.48599999999999999"/>
    <x v="0"/>
  </r>
  <r>
    <x v="7"/>
    <x v="0"/>
    <x v="1"/>
    <x v="0"/>
    <x v="0"/>
    <x v="4"/>
    <n v="2.3E-2"/>
    <x v="0"/>
  </r>
  <r>
    <x v="7"/>
    <x v="0"/>
    <x v="5"/>
    <x v="3"/>
    <x v="1"/>
    <x v="4"/>
    <n v="0.10100000000000001"/>
    <x v="0"/>
  </r>
  <r>
    <x v="7"/>
    <x v="0"/>
    <x v="10"/>
    <x v="8"/>
    <x v="2"/>
    <x v="4"/>
    <n v="4.0000000000000001E-3"/>
    <x v="0"/>
  </r>
  <r>
    <x v="7"/>
    <x v="1"/>
    <x v="0"/>
    <x v="0"/>
    <x v="0"/>
    <x v="4"/>
    <n v="21.161999999999999"/>
    <x v="0"/>
  </r>
  <r>
    <x v="7"/>
    <x v="1"/>
    <x v="1"/>
    <x v="0"/>
    <x v="0"/>
    <x v="4"/>
    <n v="13.077"/>
    <x v="0"/>
  </r>
  <r>
    <x v="7"/>
    <x v="1"/>
    <x v="4"/>
    <x v="3"/>
    <x v="1"/>
    <x v="4"/>
    <n v="3.9E-2"/>
    <x v="0"/>
  </r>
  <r>
    <x v="7"/>
    <x v="1"/>
    <x v="2"/>
    <x v="1"/>
    <x v="1"/>
    <x v="4"/>
    <n v="0.20499999999999999"/>
    <x v="0"/>
  </r>
  <r>
    <x v="7"/>
    <x v="1"/>
    <x v="6"/>
    <x v="4"/>
    <x v="2"/>
    <x v="4"/>
    <n v="0.33700000000000002"/>
    <x v="0"/>
  </r>
  <r>
    <x v="7"/>
    <x v="1"/>
    <x v="15"/>
    <x v="11"/>
    <x v="2"/>
    <x v="4"/>
    <n v="0.03"/>
    <x v="0"/>
  </r>
  <r>
    <x v="7"/>
    <x v="1"/>
    <x v="7"/>
    <x v="5"/>
    <x v="2"/>
    <x v="4"/>
    <n v="4.8419999999999996"/>
    <x v="0"/>
  </r>
  <r>
    <x v="7"/>
    <x v="1"/>
    <x v="12"/>
    <x v="8"/>
    <x v="2"/>
    <x v="4"/>
    <n v="0.53400000000000003"/>
    <x v="0"/>
  </r>
  <r>
    <x v="7"/>
    <x v="1"/>
    <x v="8"/>
    <x v="6"/>
    <x v="2"/>
    <x v="4"/>
    <n v="1.2E-2"/>
    <x v="0"/>
  </r>
  <r>
    <x v="7"/>
    <x v="1"/>
    <x v="3"/>
    <x v="2"/>
    <x v="2"/>
    <x v="4"/>
    <n v="0.14799999999999999"/>
    <x v="0"/>
  </r>
  <r>
    <x v="7"/>
    <x v="1"/>
    <x v="10"/>
    <x v="8"/>
    <x v="2"/>
    <x v="4"/>
    <n v="21.803000000000001"/>
    <x v="0"/>
  </r>
  <r>
    <x v="7"/>
    <x v="2"/>
    <x v="5"/>
    <x v="3"/>
    <x v="1"/>
    <x v="4"/>
    <n v="0.496"/>
    <x v="0"/>
  </r>
  <r>
    <x v="7"/>
    <x v="0"/>
    <x v="1"/>
    <x v="0"/>
    <x v="0"/>
    <x v="5"/>
    <n v="9.5000000000000001E-2"/>
    <x v="0"/>
  </r>
  <r>
    <x v="7"/>
    <x v="0"/>
    <x v="2"/>
    <x v="1"/>
    <x v="1"/>
    <x v="5"/>
    <n v="7.0000000000000001E-3"/>
    <x v="0"/>
  </r>
  <r>
    <x v="7"/>
    <x v="1"/>
    <x v="0"/>
    <x v="0"/>
    <x v="0"/>
    <x v="5"/>
    <n v="21.760999999999999"/>
    <x v="0"/>
  </r>
  <r>
    <x v="7"/>
    <x v="1"/>
    <x v="1"/>
    <x v="0"/>
    <x v="0"/>
    <x v="5"/>
    <n v="12.587"/>
    <x v="0"/>
  </r>
  <r>
    <x v="7"/>
    <x v="1"/>
    <x v="4"/>
    <x v="3"/>
    <x v="1"/>
    <x v="5"/>
    <n v="0.111"/>
    <x v="0"/>
  </r>
  <r>
    <x v="7"/>
    <x v="1"/>
    <x v="6"/>
    <x v="4"/>
    <x v="2"/>
    <x v="5"/>
    <n v="0.23300000000000001"/>
    <x v="0"/>
  </r>
  <r>
    <x v="7"/>
    <x v="1"/>
    <x v="15"/>
    <x v="11"/>
    <x v="2"/>
    <x v="5"/>
    <n v="2.5999999999999999E-2"/>
    <x v="0"/>
  </r>
  <r>
    <x v="7"/>
    <x v="1"/>
    <x v="7"/>
    <x v="5"/>
    <x v="2"/>
    <x v="5"/>
    <n v="0.68400000000000005"/>
    <x v="0"/>
  </r>
  <r>
    <x v="7"/>
    <x v="1"/>
    <x v="3"/>
    <x v="2"/>
    <x v="2"/>
    <x v="5"/>
    <n v="0.14000000000000001"/>
    <x v="0"/>
  </r>
  <r>
    <x v="7"/>
    <x v="1"/>
    <x v="10"/>
    <x v="8"/>
    <x v="2"/>
    <x v="5"/>
    <n v="19.901"/>
    <x v="0"/>
  </r>
  <r>
    <x v="7"/>
    <x v="2"/>
    <x v="0"/>
    <x v="0"/>
    <x v="0"/>
    <x v="5"/>
    <n v="0.71099999999999997"/>
    <x v="0"/>
  </r>
  <r>
    <x v="7"/>
    <x v="2"/>
    <x v="5"/>
    <x v="3"/>
    <x v="1"/>
    <x v="5"/>
    <n v="0.13100000000000001"/>
    <x v="0"/>
  </r>
  <r>
    <x v="7"/>
    <x v="0"/>
    <x v="1"/>
    <x v="0"/>
    <x v="0"/>
    <x v="6"/>
    <n v="8.2000000000000003E-2"/>
    <x v="0"/>
  </r>
  <r>
    <x v="7"/>
    <x v="1"/>
    <x v="0"/>
    <x v="0"/>
    <x v="0"/>
    <x v="6"/>
    <n v="25.658999999999999"/>
    <x v="0"/>
  </r>
  <r>
    <x v="7"/>
    <x v="1"/>
    <x v="1"/>
    <x v="0"/>
    <x v="0"/>
    <x v="6"/>
    <n v="14.198"/>
    <x v="0"/>
  </r>
  <r>
    <x v="7"/>
    <x v="1"/>
    <x v="4"/>
    <x v="3"/>
    <x v="1"/>
    <x v="6"/>
    <n v="1.9E-2"/>
    <x v="0"/>
  </r>
  <r>
    <x v="7"/>
    <x v="1"/>
    <x v="5"/>
    <x v="3"/>
    <x v="1"/>
    <x v="6"/>
    <n v="0.313"/>
    <x v="0"/>
  </r>
  <r>
    <x v="7"/>
    <x v="1"/>
    <x v="2"/>
    <x v="1"/>
    <x v="1"/>
    <x v="6"/>
    <n v="5.1999999999999998E-2"/>
    <x v="0"/>
  </r>
  <r>
    <x v="7"/>
    <x v="1"/>
    <x v="6"/>
    <x v="4"/>
    <x v="2"/>
    <x v="6"/>
    <n v="0.42499999999999999"/>
    <x v="0"/>
  </r>
  <r>
    <x v="7"/>
    <x v="1"/>
    <x v="15"/>
    <x v="11"/>
    <x v="2"/>
    <x v="6"/>
    <n v="6.0999999999999999E-2"/>
    <x v="0"/>
  </r>
  <r>
    <x v="7"/>
    <x v="1"/>
    <x v="7"/>
    <x v="5"/>
    <x v="2"/>
    <x v="6"/>
    <n v="3.6659999999999999"/>
    <x v="0"/>
  </r>
  <r>
    <x v="7"/>
    <x v="1"/>
    <x v="12"/>
    <x v="8"/>
    <x v="2"/>
    <x v="6"/>
    <n v="0.49099999999999999"/>
    <x v="0"/>
  </r>
  <r>
    <x v="7"/>
    <x v="1"/>
    <x v="8"/>
    <x v="6"/>
    <x v="2"/>
    <x v="6"/>
    <n v="1.2E-2"/>
    <x v="0"/>
  </r>
  <r>
    <x v="7"/>
    <x v="1"/>
    <x v="3"/>
    <x v="2"/>
    <x v="2"/>
    <x v="6"/>
    <n v="0.154"/>
    <x v="0"/>
  </r>
  <r>
    <x v="7"/>
    <x v="1"/>
    <x v="10"/>
    <x v="8"/>
    <x v="2"/>
    <x v="6"/>
    <n v="19.079999999999998"/>
    <x v="0"/>
  </r>
  <r>
    <x v="7"/>
    <x v="2"/>
    <x v="0"/>
    <x v="0"/>
    <x v="0"/>
    <x v="6"/>
    <n v="0.372"/>
    <x v="0"/>
  </r>
  <r>
    <x v="7"/>
    <x v="2"/>
    <x v="5"/>
    <x v="3"/>
    <x v="1"/>
    <x v="6"/>
    <n v="0.17199999999999999"/>
    <x v="0"/>
  </r>
  <r>
    <x v="7"/>
    <x v="0"/>
    <x v="1"/>
    <x v="0"/>
    <x v="0"/>
    <x v="7"/>
    <n v="0.24199999999999999"/>
    <x v="0"/>
  </r>
  <r>
    <x v="7"/>
    <x v="1"/>
    <x v="0"/>
    <x v="0"/>
    <x v="0"/>
    <x v="7"/>
    <n v="25.670999999999999"/>
    <x v="0"/>
  </r>
  <r>
    <x v="7"/>
    <x v="1"/>
    <x v="1"/>
    <x v="0"/>
    <x v="0"/>
    <x v="7"/>
    <n v="12.577999999999999"/>
    <x v="0"/>
  </r>
  <r>
    <x v="7"/>
    <x v="1"/>
    <x v="4"/>
    <x v="3"/>
    <x v="1"/>
    <x v="7"/>
    <n v="0.27200000000000002"/>
    <x v="0"/>
  </r>
  <r>
    <x v="7"/>
    <x v="1"/>
    <x v="2"/>
    <x v="1"/>
    <x v="1"/>
    <x v="7"/>
    <n v="0.09"/>
    <x v="0"/>
  </r>
  <r>
    <x v="7"/>
    <x v="1"/>
    <x v="6"/>
    <x v="4"/>
    <x v="2"/>
    <x v="7"/>
    <n v="0.39400000000000002"/>
    <x v="0"/>
  </r>
  <r>
    <x v="7"/>
    <x v="1"/>
    <x v="15"/>
    <x v="11"/>
    <x v="2"/>
    <x v="7"/>
    <n v="3.6999999999999998E-2"/>
    <x v="0"/>
  </r>
  <r>
    <x v="7"/>
    <x v="1"/>
    <x v="7"/>
    <x v="5"/>
    <x v="2"/>
    <x v="7"/>
    <n v="2.6880000000000002"/>
    <x v="0"/>
  </r>
  <r>
    <x v="7"/>
    <x v="1"/>
    <x v="12"/>
    <x v="8"/>
    <x v="2"/>
    <x v="7"/>
    <n v="0.48"/>
    <x v="0"/>
  </r>
  <r>
    <x v="7"/>
    <x v="1"/>
    <x v="3"/>
    <x v="2"/>
    <x v="2"/>
    <x v="7"/>
    <n v="9.5000000000000001E-2"/>
    <x v="0"/>
  </r>
  <r>
    <x v="7"/>
    <x v="1"/>
    <x v="10"/>
    <x v="8"/>
    <x v="2"/>
    <x v="7"/>
    <n v="18.452000000000002"/>
    <x v="0"/>
  </r>
  <r>
    <x v="7"/>
    <x v="2"/>
    <x v="5"/>
    <x v="3"/>
    <x v="1"/>
    <x v="7"/>
    <n v="0.49299999999999999"/>
    <x v="0"/>
  </r>
  <r>
    <x v="7"/>
    <x v="1"/>
    <x v="0"/>
    <x v="0"/>
    <x v="0"/>
    <x v="8"/>
    <n v="29.628"/>
    <x v="0"/>
  </r>
  <r>
    <x v="7"/>
    <x v="1"/>
    <x v="1"/>
    <x v="0"/>
    <x v="0"/>
    <x v="8"/>
    <n v="15.064"/>
    <x v="0"/>
  </r>
  <r>
    <x v="7"/>
    <x v="1"/>
    <x v="4"/>
    <x v="3"/>
    <x v="1"/>
    <x v="8"/>
    <n v="0.153"/>
    <x v="0"/>
  </r>
  <r>
    <x v="7"/>
    <x v="1"/>
    <x v="2"/>
    <x v="1"/>
    <x v="1"/>
    <x v="8"/>
    <n v="0.13200000000000001"/>
    <x v="0"/>
  </r>
  <r>
    <x v="7"/>
    <x v="1"/>
    <x v="6"/>
    <x v="4"/>
    <x v="2"/>
    <x v="8"/>
    <n v="0.46100000000000002"/>
    <x v="0"/>
  </r>
  <r>
    <x v="7"/>
    <x v="1"/>
    <x v="15"/>
    <x v="11"/>
    <x v="2"/>
    <x v="8"/>
    <n v="2.4E-2"/>
    <x v="0"/>
  </r>
  <r>
    <x v="7"/>
    <x v="1"/>
    <x v="7"/>
    <x v="5"/>
    <x v="2"/>
    <x v="8"/>
    <n v="2.75"/>
    <x v="0"/>
  </r>
  <r>
    <x v="7"/>
    <x v="1"/>
    <x v="12"/>
    <x v="8"/>
    <x v="2"/>
    <x v="8"/>
    <n v="0.21"/>
    <x v="0"/>
  </r>
  <r>
    <x v="7"/>
    <x v="1"/>
    <x v="8"/>
    <x v="6"/>
    <x v="2"/>
    <x v="8"/>
    <n v="6.0000000000000001E-3"/>
    <x v="0"/>
  </r>
  <r>
    <x v="7"/>
    <x v="1"/>
    <x v="3"/>
    <x v="2"/>
    <x v="2"/>
    <x v="8"/>
    <n v="4.8000000000000001E-2"/>
    <x v="0"/>
  </r>
  <r>
    <x v="7"/>
    <x v="1"/>
    <x v="10"/>
    <x v="8"/>
    <x v="2"/>
    <x v="8"/>
    <n v="14.991"/>
    <x v="0"/>
  </r>
  <r>
    <x v="7"/>
    <x v="2"/>
    <x v="5"/>
    <x v="3"/>
    <x v="1"/>
    <x v="8"/>
    <n v="8.5000000000000006E-2"/>
    <x v="0"/>
  </r>
  <r>
    <x v="7"/>
    <x v="0"/>
    <x v="1"/>
    <x v="0"/>
    <x v="0"/>
    <x v="8"/>
    <n v="0.25900000000000001"/>
    <x v="0"/>
  </r>
  <r>
    <x v="7"/>
    <x v="1"/>
    <x v="0"/>
    <x v="0"/>
    <x v="0"/>
    <x v="9"/>
    <n v="27.974"/>
    <x v="0"/>
  </r>
  <r>
    <x v="7"/>
    <x v="1"/>
    <x v="1"/>
    <x v="0"/>
    <x v="0"/>
    <x v="9"/>
    <n v="15.037000000000001"/>
    <x v="0"/>
  </r>
  <r>
    <x v="7"/>
    <x v="1"/>
    <x v="4"/>
    <x v="3"/>
    <x v="1"/>
    <x v="9"/>
    <n v="0.1"/>
    <x v="0"/>
  </r>
  <r>
    <x v="7"/>
    <x v="1"/>
    <x v="6"/>
    <x v="4"/>
    <x v="2"/>
    <x v="9"/>
    <n v="0.253"/>
    <x v="0"/>
  </r>
  <r>
    <x v="7"/>
    <x v="1"/>
    <x v="15"/>
    <x v="11"/>
    <x v="2"/>
    <x v="9"/>
    <n v="4.0000000000000001E-3"/>
    <x v="0"/>
  </r>
  <r>
    <x v="7"/>
    <x v="1"/>
    <x v="7"/>
    <x v="5"/>
    <x v="2"/>
    <x v="9"/>
    <n v="2.5590000000000002"/>
    <x v="0"/>
  </r>
  <r>
    <x v="7"/>
    <x v="1"/>
    <x v="12"/>
    <x v="8"/>
    <x v="2"/>
    <x v="9"/>
    <n v="0.22"/>
    <x v="0"/>
  </r>
  <r>
    <x v="7"/>
    <x v="1"/>
    <x v="8"/>
    <x v="6"/>
    <x v="2"/>
    <x v="9"/>
    <n v="7.0000000000000001E-3"/>
    <x v="0"/>
  </r>
  <r>
    <x v="7"/>
    <x v="1"/>
    <x v="3"/>
    <x v="2"/>
    <x v="2"/>
    <x v="9"/>
    <n v="2.4E-2"/>
    <x v="0"/>
  </r>
  <r>
    <x v="7"/>
    <x v="1"/>
    <x v="10"/>
    <x v="8"/>
    <x v="2"/>
    <x v="9"/>
    <n v="25.062000000000001"/>
    <x v="0"/>
  </r>
  <r>
    <x v="7"/>
    <x v="1"/>
    <x v="11"/>
    <x v="9"/>
    <x v="2"/>
    <x v="9"/>
    <n v="5.0000000000000001E-3"/>
    <x v="0"/>
  </r>
  <r>
    <x v="7"/>
    <x v="2"/>
    <x v="5"/>
    <x v="3"/>
    <x v="1"/>
    <x v="9"/>
    <n v="0.25"/>
    <x v="0"/>
  </r>
  <r>
    <x v="7"/>
    <x v="0"/>
    <x v="1"/>
    <x v="0"/>
    <x v="0"/>
    <x v="9"/>
    <n v="7.9000000000000001E-2"/>
    <x v="0"/>
  </r>
  <r>
    <x v="7"/>
    <x v="0"/>
    <x v="2"/>
    <x v="1"/>
    <x v="1"/>
    <x v="9"/>
    <n v="0.109"/>
    <x v="0"/>
  </r>
  <r>
    <x v="7"/>
    <x v="3"/>
    <x v="0"/>
    <x v="0"/>
    <x v="0"/>
    <x v="10"/>
    <n v="18.873999999999999"/>
    <x v="0"/>
  </r>
  <r>
    <x v="7"/>
    <x v="3"/>
    <x v="1"/>
    <x v="0"/>
    <x v="0"/>
    <x v="10"/>
    <n v="7.2320000000000002"/>
    <x v="0"/>
  </r>
  <r>
    <x v="7"/>
    <x v="3"/>
    <x v="4"/>
    <x v="3"/>
    <x v="1"/>
    <x v="10"/>
    <n v="3.5999999999999997E-2"/>
    <x v="0"/>
  </r>
  <r>
    <x v="7"/>
    <x v="3"/>
    <x v="5"/>
    <x v="3"/>
    <x v="1"/>
    <x v="10"/>
    <n v="0.80400000000000005"/>
    <x v="0"/>
  </r>
  <r>
    <x v="7"/>
    <x v="3"/>
    <x v="2"/>
    <x v="1"/>
    <x v="1"/>
    <x v="10"/>
    <n v="1.498"/>
    <x v="0"/>
  </r>
  <r>
    <x v="7"/>
    <x v="3"/>
    <x v="6"/>
    <x v="4"/>
    <x v="2"/>
    <x v="10"/>
    <n v="0.27100000000000002"/>
    <x v="0"/>
  </r>
  <r>
    <x v="7"/>
    <x v="3"/>
    <x v="7"/>
    <x v="5"/>
    <x v="2"/>
    <x v="10"/>
    <n v="3.0270000000000001"/>
    <x v="0"/>
  </r>
  <r>
    <x v="7"/>
    <x v="3"/>
    <x v="12"/>
    <x v="8"/>
    <x v="2"/>
    <x v="10"/>
    <n v="0.47499999999999998"/>
    <x v="0"/>
  </r>
  <r>
    <x v="7"/>
    <x v="3"/>
    <x v="8"/>
    <x v="6"/>
    <x v="2"/>
    <x v="10"/>
    <n v="3.9E-2"/>
    <x v="0"/>
  </r>
  <r>
    <x v="7"/>
    <x v="3"/>
    <x v="3"/>
    <x v="2"/>
    <x v="2"/>
    <x v="10"/>
    <n v="0.42199999999999999"/>
    <x v="0"/>
  </r>
  <r>
    <x v="7"/>
    <x v="3"/>
    <x v="9"/>
    <x v="7"/>
    <x v="2"/>
    <x v="10"/>
    <n v="1.0999999999999999E-2"/>
    <x v="0"/>
  </r>
  <r>
    <x v="7"/>
    <x v="3"/>
    <x v="10"/>
    <x v="8"/>
    <x v="2"/>
    <x v="10"/>
    <n v="3.5310000000000001"/>
    <x v="0"/>
  </r>
  <r>
    <x v="7"/>
    <x v="3"/>
    <x v="11"/>
    <x v="9"/>
    <x v="2"/>
    <x v="10"/>
    <n v="5.0000000000000001E-3"/>
    <x v="0"/>
  </r>
  <r>
    <x v="7"/>
    <x v="0"/>
    <x v="2"/>
    <x v="1"/>
    <x v="1"/>
    <x v="11"/>
    <n v="0.03"/>
    <x v="0"/>
  </r>
  <r>
    <x v="7"/>
    <x v="0"/>
    <x v="1"/>
    <x v="0"/>
    <x v="0"/>
    <x v="11"/>
    <n v="3.4000000000000002E-2"/>
    <x v="0"/>
  </r>
  <r>
    <x v="7"/>
    <x v="0"/>
    <x v="10"/>
    <x v="8"/>
    <x v="2"/>
    <x v="11"/>
    <n v="8.1000000000000003E-2"/>
    <x v="0"/>
  </r>
  <r>
    <x v="7"/>
    <x v="1"/>
    <x v="11"/>
    <x v="9"/>
    <x v="2"/>
    <x v="11"/>
    <n v="3.0000000000000001E-3"/>
    <x v="0"/>
  </r>
  <r>
    <x v="7"/>
    <x v="1"/>
    <x v="15"/>
    <x v="11"/>
    <x v="2"/>
    <x v="11"/>
    <n v="5.2999999999999999E-2"/>
    <x v="0"/>
  </r>
  <r>
    <x v="7"/>
    <x v="1"/>
    <x v="3"/>
    <x v="2"/>
    <x v="2"/>
    <x v="11"/>
    <n v="0.11700000000000001"/>
    <x v="0"/>
  </r>
  <r>
    <x v="7"/>
    <x v="1"/>
    <x v="6"/>
    <x v="4"/>
    <x v="2"/>
    <x v="11"/>
    <n v="0.221"/>
    <x v="0"/>
  </r>
  <r>
    <x v="7"/>
    <x v="1"/>
    <x v="4"/>
    <x v="3"/>
    <x v="1"/>
    <x v="11"/>
    <n v="0.24299999999999999"/>
    <x v="0"/>
  </r>
  <r>
    <x v="7"/>
    <x v="1"/>
    <x v="12"/>
    <x v="8"/>
    <x v="2"/>
    <x v="11"/>
    <n v="0.71399999999999997"/>
    <x v="0"/>
  </r>
  <r>
    <x v="7"/>
    <x v="1"/>
    <x v="7"/>
    <x v="5"/>
    <x v="2"/>
    <x v="11"/>
    <n v="3.4249999999999998"/>
    <x v="0"/>
  </r>
  <r>
    <x v="7"/>
    <x v="1"/>
    <x v="10"/>
    <x v="8"/>
    <x v="2"/>
    <x v="11"/>
    <n v="13.817"/>
    <x v="0"/>
  </r>
  <r>
    <x v="7"/>
    <x v="1"/>
    <x v="1"/>
    <x v="0"/>
    <x v="0"/>
    <x v="11"/>
    <n v="23.992999999999999"/>
    <x v="0"/>
  </r>
  <r>
    <x v="7"/>
    <x v="1"/>
    <x v="0"/>
    <x v="0"/>
    <x v="0"/>
    <x v="11"/>
    <n v="31.013000000000002"/>
    <x v="0"/>
  </r>
  <r>
    <x v="7"/>
    <x v="2"/>
    <x v="10"/>
    <x v="8"/>
    <x v="2"/>
    <x v="11"/>
    <n v="7.6999999999999999E-2"/>
    <x v="0"/>
  </r>
  <r>
    <x v="7"/>
    <x v="2"/>
    <x v="5"/>
    <x v="3"/>
    <x v="1"/>
    <x v="11"/>
    <n v="0.67700000000000005"/>
    <x v="0"/>
  </r>
  <r>
    <x v="7"/>
    <x v="0"/>
    <x v="1"/>
    <x v="0"/>
    <x v="0"/>
    <x v="12"/>
    <n v="0.23300000000000001"/>
    <x v="0"/>
  </r>
  <r>
    <x v="7"/>
    <x v="1"/>
    <x v="11"/>
    <x v="9"/>
    <x v="2"/>
    <x v="12"/>
    <n v="5.0000000000000001E-3"/>
    <x v="0"/>
  </r>
  <r>
    <x v="7"/>
    <x v="1"/>
    <x v="4"/>
    <x v="3"/>
    <x v="1"/>
    <x v="12"/>
    <n v="0.08"/>
    <x v="0"/>
  </r>
  <r>
    <x v="7"/>
    <x v="1"/>
    <x v="3"/>
    <x v="2"/>
    <x v="2"/>
    <x v="12"/>
    <n v="0.08"/>
    <x v="0"/>
  </r>
  <r>
    <x v="7"/>
    <x v="1"/>
    <x v="12"/>
    <x v="8"/>
    <x v="2"/>
    <x v="12"/>
    <n v="0.154"/>
    <x v="0"/>
  </r>
  <r>
    <x v="7"/>
    <x v="1"/>
    <x v="6"/>
    <x v="4"/>
    <x v="2"/>
    <x v="12"/>
    <n v="0.25800000000000001"/>
    <x v="0"/>
  </r>
  <r>
    <x v="7"/>
    <x v="1"/>
    <x v="7"/>
    <x v="5"/>
    <x v="2"/>
    <x v="12"/>
    <n v="2.2160000000000002"/>
    <x v="0"/>
  </r>
  <r>
    <x v="7"/>
    <x v="1"/>
    <x v="1"/>
    <x v="0"/>
    <x v="0"/>
    <x v="12"/>
    <n v="16.065000000000001"/>
    <x v="0"/>
  </r>
  <r>
    <x v="7"/>
    <x v="1"/>
    <x v="10"/>
    <x v="8"/>
    <x v="2"/>
    <x v="12"/>
    <n v="22.096"/>
    <x v="0"/>
  </r>
  <r>
    <x v="7"/>
    <x v="1"/>
    <x v="0"/>
    <x v="0"/>
    <x v="0"/>
    <x v="12"/>
    <n v="35.988999999999997"/>
    <x v="0"/>
  </r>
  <r>
    <x v="7"/>
    <x v="2"/>
    <x v="0"/>
    <x v="0"/>
    <x v="0"/>
    <x v="12"/>
    <n v="8.5999999999999993E-2"/>
    <x v="0"/>
  </r>
  <r>
    <x v="7"/>
    <x v="2"/>
    <x v="4"/>
    <x v="3"/>
    <x v="1"/>
    <x v="12"/>
    <n v="0.108"/>
    <x v="0"/>
  </r>
  <r>
    <x v="7"/>
    <x v="2"/>
    <x v="5"/>
    <x v="3"/>
    <x v="1"/>
    <x v="12"/>
    <n v="0.255"/>
    <x v="0"/>
  </r>
  <r>
    <x v="7"/>
    <x v="0"/>
    <x v="1"/>
    <x v="0"/>
    <x v="0"/>
    <x v="13"/>
    <n v="7.2999999999999995E-2"/>
    <x v="0"/>
  </r>
  <r>
    <x v="7"/>
    <x v="0"/>
    <x v="2"/>
    <x v="1"/>
    <x v="1"/>
    <x v="13"/>
    <n v="8.5999999999999993E-2"/>
    <x v="0"/>
  </r>
  <r>
    <x v="7"/>
    <x v="1"/>
    <x v="11"/>
    <x v="9"/>
    <x v="2"/>
    <x v="13"/>
    <n v="4.0000000000000001E-3"/>
    <x v="0"/>
  </r>
  <r>
    <x v="7"/>
    <x v="1"/>
    <x v="3"/>
    <x v="2"/>
    <x v="2"/>
    <x v="13"/>
    <n v="1.9E-2"/>
    <x v="0"/>
  </r>
  <r>
    <x v="7"/>
    <x v="1"/>
    <x v="15"/>
    <x v="11"/>
    <x v="2"/>
    <x v="13"/>
    <n v="5.1999999999999998E-2"/>
    <x v="0"/>
  </r>
  <r>
    <x v="7"/>
    <x v="1"/>
    <x v="4"/>
    <x v="3"/>
    <x v="1"/>
    <x v="13"/>
    <n v="0.121"/>
    <x v="0"/>
  </r>
  <r>
    <x v="7"/>
    <x v="1"/>
    <x v="6"/>
    <x v="4"/>
    <x v="2"/>
    <x v="13"/>
    <n v="0.186"/>
    <x v="0"/>
  </r>
  <r>
    <x v="7"/>
    <x v="1"/>
    <x v="12"/>
    <x v="8"/>
    <x v="2"/>
    <x v="13"/>
    <n v="0.371"/>
    <x v="0"/>
  </r>
  <r>
    <x v="7"/>
    <x v="1"/>
    <x v="7"/>
    <x v="5"/>
    <x v="2"/>
    <x v="13"/>
    <n v="2.9590000000000001"/>
    <x v="0"/>
  </r>
  <r>
    <x v="7"/>
    <x v="1"/>
    <x v="10"/>
    <x v="8"/>
    <x v="2"/>
    <x v="13"/>
    <n v="13.84"/>
    <x v="0"/>
  </r>
  <r>
    <x v="7"/>
    <x v="1"/>
    <x v="1"/>
    <x v="0"/>
    <x v="0"/>
    <x v="13"/>
    <n v="22.209"/>
    <x v="0"/>
  </r>
  <r>
    <x v="7"/>
    <x v="1"/>
    <x v="0"/>
    <x v="0"/>
    <x v="0"/>
    <x v="13"/>
    <n v="32.014000000000003"/>
    <x v="0"/>
  </r>
  <r>
    <x v="7"/>
    <x v="2"/>
    <x v="0"/>
    <x v="0"/>
    <x v="0"/>
    <x v="13"/>
    <n v="4.0000000000000001E-3"/>
    <x v="0"/>
  </r>
  <r>
    <x v="7"/>
    <x v="2"/>
    <x v="4"/>
    <x v="3"/>
    <x v="1"/>
    <x v="13"/>
    <n v="0.1"/>
    <x v="0"/>
  </r>
  <r>
    <x v="7"/>
    <x v="2"/>
    <x v="5"/>
    <x v="3"/>
    <x v="1"/>
    <x v="13"/>
    <n v="0.64200000000000002"/>
    <x v="0"/>
  </r>
  <r>
    <x v="8"/>
    <x v="1"/>
    <x v="0"/>
    <x v="0"/>
    <x v="0"/>
    <x v="0"/>
    <n v="21.780999999999999"/>
    <x v="3"/>
  </r>
  <r>
    <x v="8"/>
    <x v="1"/>
    <x v="1"/>
    <x v="0"/>
    <x v="0"/>
    <x v="0"/>
    <n v="0.81299999999999994"/>
    <x v="3"/>
  </r>
  <r>
    <x v="8"/>
    <x v="1"/>
    <x v="2"/>
    <x v="1"/>
    <x v="1"/>
    <x v="0"/>
    <n v="4.4999999999999998E-2"/>
    <x v="3"/>
  </r>
  <r>
    <x v="8"/>
    <x v="1"/>
    <x v="6"/>
    <x v="4"/>
    <x v="2"/>
    <x v="0"/>
    <n v="3.1680000000000001"/>
    <x v="3"/>
  </r>
  <r>
    <x v="8"/>
    <x v="1"/>
    <x v="7"/>
    <x v="5"/>
    <x v="2"/>
    <x v="0"/>
    <n v="0.59599999999999997"/>
    <x v="3"/>
  </r>
  <r>
    <x v="8"/>
    <x v="1"/>
    <x v="8"/>
    <x v="6"/>
    <x v="2"/>
    <x v="0"/>
    <n v="0.19600000000000001"/>
    <x v="3"/>
  </r>
  <r>
    <x v="8"/>
    <x v="1"/>
    <x v="3"/>
    <x v="2"/>
    <x v="2"/>
    <x v="0"/>
    <n v="0.71699999999999997"/>
    <x v="3"/>
  </r>
  <r>
    <x v="8"/>
    <x v="1"/>
    <x v="9"/>
    <x v="7"/>
    <x v="2"/>
    <x v="0"/>
    <n v="2.9000000000000001E-2"/>
    <x v="3"/>
  </r>
  <r>
    <x v="8"/>
    <x v="1"/>
    <x v="13"/>
    <x v="10"/>
    <x v="2"/>
    <x v="0"/>
    <n v="0.20699999999999999"/>
    <x v="3"/>
  </r>
  <r>
    <x v="8"/>
    <x v="1"/>
    <x v="10"/>
    <x v="8"/>
    <x v="2"/>
    <x v="0"/>
    <n v="1.9379999999999999"/>
    <x v="3"/>
  </r>
  <r>
    <x v="8"/>
    <x v="1"/>
    <x v="0"/>
    <x v="0"/>
    <x v="0"/>
    <x v="1"/>
    <n v="36.402000000000001"/>
    <x v="3"/>
  </r>
  <r>
    <x v="8"/>
    <x v="1"/>
    <x v="1"/>
    <x v="0"/>
    <x v="0"/>
    <x v="1"/>
    <n v="2.9620000000000002"/>
    <x v="3"/>
  </r>
  <r>
    <x v="8"/>
    <x v="1"/>
    <x v="4"/>
    <x v="3"/>
    <x v="1"/>
    <x v="1"/>
    <n v="1.6E-2"/>
    <x v="3"/>
  </r>
  <r>
    <x v="8"/>
    <x v="1"/>
    <x v="6"/>
    <x v="4"/>
    <x v="2"/>
    <x v="1"/>
    <n v="3.4769999999999999"/>
    <x v="3"/>
  </r>
  <r>
    <x v="8"/>
    <x v="1"/>
    <x v="7"/>
    <x v="5"/>
    <x v="2"/>
    <x v="1"/>
    <n v="0.77400000000000002"/>
    <x v="3"/>
  </r>
  <r>
    <x v="8"/>
    <x v="1"/>
    <x v="12"/>
    <x v="8"/>
    <x v="2"/>
    <x v="1"/>
    <n v="0.17299999999999999"/>
    <x v="3"/>
  </r>
  <r>
    <x v="8"/>
    <x v="1"/>
    <x v="8"/>
    <x v="6"/>
    <x v="2"/>
    <x v="1"/>
    <n v="0.16400000000000001"/>
    <x v="3"/>
  </r>
  <r>
    <x v="8"/>
    <x v="1"/>
    <x v="3"/>
    <x v="2"/>
    <x v="2"/>
    <x v="1"/>
    <n v="0.73299999999999998"/>
    <x v="3"/>
  </r>
  <r>
    <x v="8"/>
    <x v="1"/>
    <x v="9"/>
    <x v="7"/>
    <x v="2"/>
    <x v="1"/>
    <n v="4.2000000000000003E-2"/>
    <x v="3"/>
  </r>
  <r>
    <x v="8"/>
    <x v="1"/>
    <x v="10"/>
    <x v="8"/>
    <x v="2"/>
    <x v="1"/>
    <n v="2.1070000000000002"/>
    <x v="3"/>
  </r>
  <r>
    <x v="8"/>
    <x v="2"/>
    <x v="5"/>
    <x v="3"/>
    <x v="1"/>
    <x v="1"/>
    <n v="1.9E-2"/>
    <x v="3"/>
  </r>
  <r>
    <x v="8"/>
    <x v="1"/>
    <x v="0"/>
    <x v="0"/>
    <x v="0"/>
    <x v="2"/>
    <n v="38.561"/>
    <x v="3"/>
  </r>
  <r>
    <x v="8"/>
    <x v="1"/>
    <x v="1"/>
    <x v="0"/>
    <x v="0"/>
    <x v="2"/>
    <n v="3.1960000000000002"/>
    <x v="3"/>
  </r>
  <r>
    <x v="8"/>
    <x v="1"/>
    <x v="2"/>
    <x v="1"/>
    <x v="1"/>
    <x v="2"/>
    <n v="3.6999999999999998E-2"/>
    <x v="3"/>
  </r>
  <r>
    <x v="8"/>
    <x v="1"/>
    <x v="6"/>
    <x v="4"/>
    <x v="2"/>
    <x v="2"/>
    <n v="4.1760000000000002"/>
    <x v="3"/>
  </r>
  <r>
    <x v="8"/>
    <x v="1"/>
    <x v="7"/>
    <x v="5"/>
    <x v="2"/>
    <x v="2"/>
    <n v="0.878"/>
    <x v="3"/>
  </r>
  <r>
    <x v="8"/>
    <x v="1"/>
    <x v="8"/>
    <x v="6"/>
    <x v="2"/>
    <x v="2"/>
    <n v="0.182"/>
    <x v="3"/>
  </r>
  <r>
    <x v="8"/>
    <x v="1"/>
    <x v="3"/>
    <x v="2"/>
    <x v="2"/>
    <x v="2"/>
    <n v="0.61899999999999999"/>
    <x v="3"/>
  </r>
  <r>
    <x v="8"/>
    <x v="1"/>
    <x v="9"/>
    <x v="7"/>
    <x v="2"/>
    <x v="2"/>
    <n v="2.9000000000000001E-2"/>
    <x v="3"/>
  </r>
  <r>
    <x v="8"/>
    <x v="1"/>
    <x v="10"/>
    <x v="8"/>
    <x v="2"/>
    <x v="2"/>
    <n v="2.746"/>
    <x v="3"/>
  </r>
  <r>
    <x v="8"/>
    <x v="2"/>
    <x v="5"/>
    <x v="3"/>
    <x v="1"/>
    <x v="2"/>
    <n v="0.63300000000000001"/>
    <x v="3"/>
  </r>
  <r>
    <x v="8"/>
    <x v="1"/>
    <x v="0"/>
    <x v="0"/>
    <x v="0"/>
    <x v="3"/>
    <n v="38.043999999999997"/>
    <x v="3"/>
  </r>
  <r>
    <x v="8"/>
    <x v="1"/>
    <x v="1"/>
    <x v="0"/>
    <x v="0"/>
    <x v="3"/>
    <n v="2.9390000000000001"/>
    <x v="3"/>
  </r>
  <r>
    <x v="8"/>
    <x v="1"/>
    <x v="2"/>
    <x v="1"/>
    <x v="1"/>
    <x v="3"/>
    <n v="4.3999999999999997E-2"/>
    <x v="3"/>
  </r>
  <r>
    <x v="8"/>
    <x v="1"/>
    <x v="6"/>
    <x v="4"/>
    <x v="2"/>
    <x v="3"/>
    <n v="4.9109999999999996"/>
    <x v="3"/>
  </r>
  <r>
    <x v="8"/>
    <x v="1"/>
    <x v="7"/>
    <x v="5"/>
    <x v="2"/>
    <x v="3"/>
    <n v="0.91300000000000003"/>
    <x v="3"/>
  </r>
  <r>
    <x v="8"/>
    <x v="1"/>
    <x v="8"/>
    <x v="6"/>
    <x v="2"/>
    <x v="3"/>
    <n v="0.22500000000000001"/>
    <x v="3"/>
  </r>
  <r>
    <x v="8"/>
    <x v="1"/>
    <x v="3"/>
    <x v="2"/>
    <x v="2"/>
    <x v="3"/>
    <n v="0.91200000000000003"/>
    <x v="3"/>
  </r>
  <r>
    <x v="8"/>
    <x v="1"/>
    <x v="9"/>
    <x v="7"/>
    <x v="2"/>
    <x v="3"/>
    <n v="2.9000000000000001E-2"/>
    <x v="3"/>
  </r>
  <r>
    <x v="8"/>
    <x v="1"/>
    <x v="13"/>
    <x v="10"/>
    <x v="2"/>
    <x v="3"/>
    <n v="0.29399999999999998"/>
    <x v="3"/>
  </r>
  <r>
    <x v="8"/>
    <x v="1"/>
    <x v="10"/>
    <x v="8"/>
    <x v="2"/>
    <x v="3"/>
    <n v="2.3450000000000002"/>
    <x v="3"/>
  </r>
  <r>
    <x v="8"/>
    <x v="2"/>
    <x v="5"/>
    <x v="3"/>
    <x v="1"/>
    <x v="3"/>
    <n v="0.32700000000000001"/>
    <x v="3"/>
  </r>
  <r>
    <x v="8"/>
    <x v="1"/>
    <x v="0"/>
    <x v="0"/>
    <x v="0"/>
    <x v="4"/>
    <n v="37.171999999999997"/>
    <x v="3"/>
  </r>
  <r>
    <x v="8"/>
    <x v="1"/>
    <x v="1"/>
    <x v="0"/>
    <x v="0"/>
    <x v="4"/>
    <n v="3.363"/>
    <x v="3"/>
  </r>
  <r>
    <x v="8"/>
    <x v="1"/>
    <x v="2"/>
    <x v="1"/>
    <x v="1"/>
    <x v="4"/>
    <n v="0.121"/>
    <x v="3"/>
  </r>
  <r>
    <x v="8"/>
    <x v="1"/>
    <x v="6"/>
    <x v="4"/>
    <x v="2"/>
    <x v="4"/>
    <n v="4.51"/>
    <x v="3"/>
  </r>
  <r>
    <x v="8"/>
    <x v="1"/>
    <x v="7"/>
    <x v="5"/>
    <x v="2"/>
    <x v="4"/>
    <n v="0.82099999999999995"/>
    <x v="3"/>
  </r>
  <r>
    <x v="8"/>
    <x v="1"/>
    <x v="8"/>
    <x v="6"/>
    <x v="2"/>
    <x v="4"/>
    <n v="0.27700000000000002"/>
    <x v="3"/>
  </r>
  <r>
    <x v="8"/>
    <x v="1"/>
    <x v="3"/>
    <x v="2"/>
    <x v="2"/>
    <x v="4"/>
    <n v="0.96899999999999997"/>
    <x v="3"/>
  </r>
  <r>
    <x v="8"/>
    <x v="1"/>
    <x v="9"/>
    <x v="7"/>
    <x v="2"/>
    <x v="4"/>
    <n v="3.1E-2"/>
    <x v="3"/>
  </r>
  <r>
    <x v="8"/>
    <x v="1"/>
    <x v="13"/>
    <x v="10"/>
    <x v="2"/>
    <x v="4"/>
    <n v="0.11"/>
    <x v="3"/>
  </r>
  <r>
    <x v="8"/>
    <x v="1"/>
    <x v="10"/>
    <x v="8"/>
    <x v="2"/>
    <x v="4"/>
    <n v="2.8719999999999999"/>
    <x v="3"/>
  </r>
  <r>
    <x v="8"/>
    <x v="2"/>
    <x v="0"/>
    <x v="0"/>
    <x v="0"/>
    <x v="4"/>
    <n v="0.23400000000000001"/>
    <x v="3"/>
  </r>
  <r>
    <x v="8"/>
    <x v="2"/>
    <x v="1"/>
    <x v="0"/>
    <x v="0"/>
    <x v="4"/>
    <n v="3.9E-2"/>
    <x v="3"/>
  </r>
  <r>
    <x v="8"/>
    <x v="2"/>
    <x v="5"/>
    <x v="3"/>
    <x v="1"/>
    <x v="4"/>
    <n v="0.38500000000000001"/>
    <x v="3"/>
  </r>
  <r>
    <x v="8"/>
    <x v="2"/>
    <x v="6"/>
    <x v="4"/>
    <x v="2"/>
    <x v="4"/>
    <n v="0.20599999999999999"/>
    <x v="3"/>
  </r>
  <r>
    <x v="8"/>
    <x v="2"/>
    <x v="7"/>
    <x v="5"/>
    <x v="2"/>
    <x v="4"/>
    <n v="5.0000000000000001E-3"/>
    <x v="3"/>
  </r>
  <r>
    <x v="8"/>
    <x v="2"/>
    <x v="9"/>
    <x v="7"/>
    <x v="2"/>
    <x v="4"/>
    <n v="1.6E-2"/>
    <x v="3"/>
  </r>
  <r>
    <x v="8"/>
    <x v="2"/>
    <x v="13"/>
    <x v="10"/>
    <x v="2"/>
    <x v="4"/>
    <n v="3.0000000000000001E-3"/>
    <x v="3"/>
  </r>
  <r>
    <x v="8"/>
    <x v="2"/>
    <x v="10"/>
    <x v="8"/>
    <x v="2"/>
    <x v="4"/>
    <n v="0.10199999999999999"/>
    <x v="3"/>
  </r>
  <r>
    <x v="8"/>
    <x v="1"/>
    <x v="0"/>
    <x v="0"/>
    <x v="0"/>
    <x v="5"/>
    <n v="43.32"/>
    <x v="3"/>
  </r>
  <r>
    <x v="8"/>
    <x v="1"/>
    <x v="1"/>
    <x v="0"/>
    <x v="0"/>
    <x v="5"/>
    <n v="3.343"/>
    <x v="3"/>
  </r>
  <r>
    <x v="8"/>
    <x v="1"/>
    <x v="4"/>
    <x v="3"/>
    <x v="1"/>
    <x v="5"/>
    <n v="0.109"/>
    <x v="3"/>
  </r>
  <r>
    <x v="8"/>
    <x v="1"/>
    <x v="6"/>
    <x v="4"/>
    <x v="2"/>
    <x v="5"/>
    <n v="4.1349999999999998"/>
    <x v="3"/>
  </r>
  <r>
    <x v="8"/>
    <x v="1"/>
    <x v="7"/>
    <x v="5"/>
    <x v="2"/>
    <x v="5"/>
    <n v="0.77400000000000002"/>
    <x v="3"/>
  </r>
  <r>
    <x v="8"/>
    <x v="1"/>
    <x v="8"/>
    <x v="6"/>
    <x v="2"/>
    <x v="5"/>
    <n v="0.217"/>
    <x v="3"/>
  </r>
  <r>
    <x v="8"/>
    <x v="1"/>
    <x v="3"/>
    <x v="2"/>
    <x v="2"/>
    <x v="5"/>
    <n v="0.871"/>
    <x v="3"/>
  </r>
  <r>
    <x v="8"/>
    <x v="1"/>
    <x v="9"/>
    <x v="7"/>
    <x v="2"/>
    <x v="5"/>
    <n v="2.5000000000000001E-2"/>
    <x v="3"/>
  </r>
  <r>
    <x v="8"/>
    <x v="1"/>
    <x v="13"/>
    <x v="10"/>
    <x v="2"/>
    <x v="5"/>
    <n v="5.0999999999999997E-2"/>
    <x v="3"/>
  </r>
  <r>
    <x v="8"/>
    <x v="1"/>
    <x v="10"/>
    <x v="8"/>
    <x v="2"/>
    <x v="5"/>
    <n v="3.2269999999999999"/>
    <x v="3"/>
  </r>
  <r>
    <x v="8"/>
    <x v="2"/>
    <x v="5"/>
    <x v="3"/>
    <x v="1"/>
    <x v="5"/>
    <n v="0.47099999999999997"/>
    <x v="3"/>
  </r>
  <r>
    <x v="8"/>
    <x v="1"/>
    <x v="0"/>
    <x v="0"/>
    <x v="0"/>
    <x v="6"/>
    <n v="47.811"/>
    <x v="3"/>
  </r>
  <r>
    <x v="8"/>
    <x v="1"/>
    <x v="1"/>
    <x v="0"/>
    <x v="0"/>
    <x v="6"/>
    <n v="3.4940000000000002"/>
    <x v="3"/>
  </r>
  <r>
    <x v="8"/>
    <x v="1"/>
    <x v="5"/>
    <x v="3"/>
    <x v="1"/>
    <x v="6"/>
    <n v="7.5999999999999998E-2"/>
    <x v="3"/>
  </r>
  <r>
    <x v="8"/>
    <x v="1"/>
    <x v="6"/>
    <x v="4"/>
    <x v="2"/>
    <x v="6"/>
    <n v="4.056"/>
    <x v="3"/>
  </r>
  <r>
    <x v="8"/>
    <x v="1"/>
    <x v="7"/>
    <x v="5"/>
    <x v="2"/>
    <x v="6"/>
    <n v="0.61099999999999999"/>
    <x v="3"/>
  </r>
  <r>
    <x v="8"/>
    <x v="1"/>
    <x v="8"/>
    <x v="6"/>
    <x v="2"/>
    <x v="6"/>
    <n v="0.19900000000000001"/>
    <x v="3"/>
  </r>
  <r>
    <x v="8"/>
    <x v="1"/>
    <x v="3"/>
    <x v="2"/>
    <x v="2"/>
    <x v="6"/>
    <n v="0.86399999999999999"/>
    <x v="3"/>
  </r>
  <r>
    <x v="8"/>
    <x v="1"/>
    <x v="9"/>
    <x v="7"/>
    <x v="2"/>
    <x v="6"/>
    <n v="1.7000000000000001E-2"/>
    <x v="3"/>
  </r>
  <r>
    <x v="8"/>
    <x v="1"/>
    <x v="13"/>
    <x v="10"/>
    <x v="2"/>
    <x v="6"/>
    <n v="6.0000000000000001E-3"/>
    <x v="3"/>
  </r>
  <r>
    <x v="8"/>
    <x v="1"/>
    <x v="10"/>
    <x v="8"/>
    <x v="2"/>
    <x v="6"/>
    <n v="2.8170000000000002"/>
    <x v="3"/>
  </r>
  <r>
    <x v="8"/>
    <x v="2"/>
    <x v="5"/>
    <x v="3"/>
    <x v="1"/>
    <x v="6"/>
    <n v="0.52"/>
    <x v="3"/>
  </r>
  <r>
    <x v="8"/>
    <x v="1"/>
    <x v="0"/>
    <x v="0"/>
    <x v="0"/>
    <x v="7"/>
    <n v="45.048000000000002"/>
    <x v="3"/>
  </r>
  <r>
    <x v="8"/>
    <x v="1"/>
    <x v="1"/>
    <x v="0"/>
    <x v="0"/>
    <x v="7"/>
    <n v="3.2410000000000001"/>
    <x v="3"/>
  </r>
  <r>
    <x v="8"/>
    <x v="1"/>
    <x v="4"/>
    <x v="3"/>
    <x v="1"/>
    <x v="7"/>
    <n v="7.0000000000000001E-3"/>
    <x v="3"/>
  </r>
  <r>
    <x v="8"/>
    <x v="1"/>
    <x v="6"/>
    <x v="4"/>
    <x v="2"/>
    <x v="7"/>
    <n v="3.6520000000000001"/>
    <x v="3"/>
  </r>
  <r>
    <x v="8"/>
    <x v="1"/>
    <x v="7"/>
    <x v="5"/>
    <x v="2"/>
    <x v="7"/>
    <n v="0.437"/>
    <x v="3"/>
  </r>
  <r>
    <x v="8"/>
    <x v="1"/>
    <x v="8"/>
    <x v="6"/>
    <x v="2"/>
    <x v="7"/>
    <n v="0.20799999999999999"/>
    <x v="3"/>
  </r>
  <r>
    <x v="8"/>
    <x v="1"/>
    <x v="3"/>
    <x v="2"/>
    <x v="2"/>
    <x v="7"/>
    <n v="0.98599999999999999"/>
    <x v="3"/>
  </r>
  <r>
    <x v="8"/>
    <x v="1"/>
    <x v="9"/>
    <x v="7"/>
    <x v="2"/>
    <x v="7"/>
    <n v="1.4E-2"/>
    <x v="3"/>
  </r>
  <r>
    <x v="8"/>
    <x v="1"/>
    <x v="13"/>
    <x v="10"/>
    <x v="2"/>
    <x v="7"/>
    <n v="2.3E-2"/>
    <x v="3"/>
  </r>
  <r>
    <x v="8"/>
    <x v="1"/>
    <x v="10"/>
    <x v="8"/>
    <x v="2"/>
    <x v="7"/>
    <n v="3.1760000000000002"/>
    <x v="3"/>
  </r>
  <r>
    <x v="8"/>
    <x v="2"/>
    <x v="1"/>
    <x v="0"/>
    <x v="0"/>
    <x v="7"/>
    <n v="0.41799999999999998"/>
    <x v="3"/>
  </r>
  <r>
    <x v="8"/>
    <x v="1"/>
    <x v="0"/>
    <x v="0"/>
    <x v="0"/>
    <x v="8"/>
    <n v="22.109000000000002"/>
    <x v="3"/>
  </r>
  <r>
    <x v="8"/>
    <x v="1"/>
    <x v="1"/>
    <x v="0"/>
    <x v="0"/>
    <x v="8"/>
    <n v="1.82"/>
    <x v="3"/>
  </r>
  <r>
    <x v="8"/>
    <x v="1"/>
    <x v="7"/>
    <x v="5"/>
    <x v="2"/>
    <x v="8"/>
    <n v="0.122"/>
    <x v="3"/>
  </r>
  <r>
    <x v="8"/>
    <x v="1"/>
    <x v="8"/>
    <x v="6"/>
    <x v="2"/>
    <x v="8"/>
    <n v="0.06"/>
    <x v="3"/>
  </r>
  <r>
    <x v="8"/>
    <x v="1"/>
    <x v="3"/>
    <x v="2"/>
    <x v="2"/>
    <x v="8"/>
    <n v="0.13400000000000001"/>
    <x v="3"/>
  </r>
  <r>
    <x v="8"/>
    <x v="1"/>
    <x v="13"/>
    <x v="10"/>
    <x v="2"/>
    <x v="8"/>
    <n v="4.0000000000000001E-3"/>
    <x v="3"/>
  </r>
  <r>
    <x v="8"/>
    <x v="1"/>
    <x v="10"/>
    <x v="8"/>
    <x v="2"/>
    <x v="8"/>
    <n v="1.9950000000000001"/>
    <x v="3"/>
  </r>
  <r>
    <x v="8"/>
    <x v="1"/>
    <x v="0"/>
    <x v="0"/>
    <x v="0"/>
    <x v="9"/>
    <n v="29.155000000000001"/>
    <x v="3"/>
  </r>
  <r>
    <x v="8"/>
    <x v="1"/>
    <x v="1"/>
    <x v="0"/>
    <x v="0"/>
    <x v="9"/>
    <n v="1.7629999999999999"/>
    <x v="3"/>
  </r>
  <r>
    <x v="8"/>
    <x v="1"/>
    <x v="6"/>
    <x v="4"/>
    <x v="2"/>
    <x v="9"/>
    <n v="0.47099999999999997"/>
    <x v="3"/>
  </r>
  <r>
    <x v="8"/>
    <x v="1"/>
    <x v="7"/>
    <x v="5"/>
    <x v="2"/>
    <x v="9"/>
    <n v="0.124"/>
    <x v="3"/>
  </r>
  <r>
    <x v="8"/>
    <x v="1"/>
    <x v="12"/>
    <x v="8"/>
    <x v="2"/>
    <x v="9"/>
    <n v="0.125"/>
    <x v="3"/>
  </r>
  <r>
    <x v="8"/>
    <x v="1"/>
    <x v="8"/>
    <x v="6"/>
    <x v="2"/>
    <x v="9"/>
    <n v="0.06"/>
    <x v="3"/>
  </r>
  <r>
    <x v="8"/>
    <x v="1"/>
    <x v="3"/>
    <x v="2"/>
    <x v="2"/>
    <x v="9"/>
    <n v="7.1999999999999995E-2"/>
    <x v="3"/>
  </r>
  <r>
    <x v="8"/>
    <x v="1"/>
    <x v="13"/>
    <x v="10"/>
    <x v="2"/>
    <x v="9"/>
    <n v="5.0000000000000001E-3"/>
    <x v="3"/>
  </r>
  <r>
    <x v="8"/>
    <x v="1"/>
    <x v="10"/>
    <x v="8"/>
    <x v="2"/>
    <x v="9"/>
    <n v="0.67500000000000004"/>
    <x v="3"/>
  </r>
  <r>
    <x v="8"/>
    <x v="2"/>
    <x v="5"/>
    <x v="3"/>
    <x v="1"/>
    <x v="9"/>
    <n v="0.40799999999999997"/>
    <x v="3"/>
  </r>
  <r>
    <x v="8"/>
    <x v="3"/>
    <x v="0"/>
    <x v="0"/>
    <x v="0"/>
    <x v="10"/>
    <n v="32.040999999999997"/>
    <x v="3"/>
  </r>
  <r>
    <x v="8"/>
    <x v="3"/>
    <x v="1"/>
    <x v="0"/>
    <x v="0"/>
    <x v="10"/>
    <n v="0.55100000000000005"/>
    <x v="3"/>
  </r>
  <r>
    <x v="8"/>
    <x v="3"/>
    <x v="5"/>
    <x v="3"/>
    <x v="1"/>
    <x v="10"/>
    <n v="0.54400000000000004"/>
    <x v="3"/>
  </r>
  <r>
    <x v="8"/>
    <x v="3"/>
    <x v="2"/>
    <x v="1"/>
    <x v="1"/>
    <x v="10"/>
    <n v="1.85"/>
    <x v="3"/>
  </r>
  <r>
    <x v="8"/>
    <x v="3"/>
    <x v="6"/>
    <x v="4"/>
    <x v="2"/>
    <x v="10"/>
    <n v="3.238"/>
    <x v="3"/>
  </r>
  <r>
    <x v="8"/>
    <x v="3"/>
    <x v="7"/>
    <x v="5"/>
    <x v="2"/>
    <x v="10"/>
    <n v="0.13900000000000001"/>
    <x v="3"/>
  </r>
  <r>
    <x v="8"/>
    <x v="3"/>
    <x v="12"/>
    <x v="8"/>
    <x v="2"/>
    <x v="10"/>
    <n v="7.0000000000000001E-3"/>
    <x v="3"/>
  </r>
  <r>
    <x v="8"/>
    <x v="3"/>
    <x v="8"/>
    <x v="6"/>
    <x v="2"/>
    <x v="10"/>
    <n v="0.41"/>
    <x v="3"/>
  </r>
  <r>
    <x v="8"/>
    <x v="3"/>
    <x v="3"/>
    <x v="2"/>
    <x v="2"/>
    <x v="10"/>
    <n v="0.77700000000000002"/>
    <x v="3"/>
  </r>
  <r>
    <x v="8"/>
    <x v="3"/>
    <x v="9"/>
    <x v="7"/>
    <x v="2"/>
    <x v="10"/>
    <n v="0.04"/>
    <x v="3"/>
  </r>
  <r>
    <x v="8"/>
    <x v="3"/>
    <x v="13"/>
    <x v="10"/>
    <x v="2"/>
    <x v="10"/>
    <n v="0.27600000000000002"/>
    <x v="3"/>
  </r>
  <r>
    <x v="8"/>
    <x v="3"/>
    <x v="10"/>
    <x v="8"/>
    <x v="2"/>
    <x v="10"/>
    <n v="1.506"/>
    <x v="3"/>
  </r>
  <r>
    <x v="8"/>
    <x v="3"/>
    <x v="11"/>
    <x v="9"/>
    <x v="2"/>
    <x v="10"/>
    <n v="0.126"/>
    <x v="3"/>
  </r>
  <r>
    <x v="8"/>
    <x v="1"/>
    <x v="12"/>
    <x v="8"/>
    <x v="2"/>
    <x v="11"/>
    <n v="5.1999999999999998E-2"/>
    <x v="3"/>
  </r>
  <r>
    <x v="8"/>
    <x v="1"/>
    <x v="7"/>
    <x v="5"/>
    <x v="2"/>
    <x v="11"/>
    <n v="6.2E-2"/>
    <x v="3"/>
  </r>
  <r>
    <x v="8"/>
    <x v="1"/>
    <x v="8"/>
    <x v="6"/>
    <x v="2"/>
    <x v="11"/>
    <n v="9.6000000000000002E-2"/>
    <x v="3"/>
  </r>
  <r>
    <x v="8"/>
    <x v="1"/>
    <x v="3"/>
    <x v="2"/>
    <x v="2"/>
    <x v="11"/>
    <n v="0.18099999999999999"/>
    <x v="3"/>
  </r>
  <r>
    <x v="8"/>
    <x v="1"/>
    <x v="6"/>
    <x v="4"/>
    <x v="2"/>
    <x v="11"/>
    <n v="0.38300000000000001"/>
    <x v="3"/>
  </r>
  <r>
    <x v="8"/>
    <x v="1"/>
    <x v="10"/>
    <x v="8"/>
    <x v="2"/>
    <x v="11"/>
    <n v="0.69299999999999995"/>
    <x v="3"/>
  </r>
  <r>
    <x v="8"/>
    <x v="1"/>
    <x v="1"/>
    <x v="0"/>
    <x v="0"/>
    <x v="11"/>
    <n v="2.1989999999999998"/>
    <x v="3"/>
  </r>
  <r>
    <x v="8"/>
    <x v="1"/>
    <x v="0"/>
    <x v="0"/>
    <x v="0"/>
    <x v="11"/>
    <n v="32.155999999999999"/>
    <x v="3"/>
  </r>
  <r>
    <x v="8"/>
    <x v="2"/>
    <x v="0"/>
    <x v="0"/>
    <x v="0"/>
    <x v="11"/>
    <n v="2.7E-2"/>
    <x v="3"/>
  </r>
  <r>
    <x v="8"/>
    <x v="2"/>
    <x v="10"/>
    <x v="8"/>
    <x v="2"/>
    <x v="11"/>
    <n v="0.33600000000000002"/>
    <x v="3"/>
  </r>
  <r>
    <x v="8"/>
    <x v="1"/>
    <x v="13"/>
    <x v="10"/>
    <x v="2"/>
    <x v="12"/>
    <n v="2E-3"/>
    <x v="3"/>
  </r>
  <r>
    <x v="8"/>
    <x v="1"/>
    <x v="8"/>
    <x v="6"/>
    <x v="2"/>
    <x v="12"/>
    <n v="4.4999999999999998E-2"/>
    <x v="3"/>
  </r>
  <r>
    <x v="8"/>
    <x v="1"/>
    <x v="3"/>
    <x v="2"/>
    <x v="2"/>
    <x v="12"/>
    <n v="7.8E-2"/>
    <x v="3"/>
  </r>
  <r>
    <x v="8"/>
    <x v="1"/>
    <x v="12"/>
    <x v="8"/>
    <x v="2"/>
    <x v="12"/>
    <n v="9.4E-2"/>
    <x v="3"/>
  </r>
  <r>
    <x v="8"/>
    <x v="1"/>
    <x v="6"/>
    <x v="4"/>
    <x v="2"/>
    <x v="12"/>
    <n v="0.20399999999999999"/>
    <x v="3"/>
  </r>
  <r>
    <x v="8"/>
    <x v="1"/>
    <x v="7"/>
    <x v="5"/>
    <x v="2"/>
    <x v="12"/>
    <n v="0.26500000000000001"/>
    <x v="3"/>
  </r>
  <r>
    <x v="8"/>
    <x v="1"/>
    <x v="10"/>
    <x v="8"/>
    <x v="2"/>
    <x v="12"/>
    <n v="0.82899999999999996"/>
    <x v="3"/>
  </r>
  <r>
    <x v="8"/>
    <x v="1"/>
    <x v="1"/>
    <x v="0"/>
    <x v="0"/>
    <x v="12"/>
    <n v="1.696"/>
    <x v="3"/>
  </r>
  <r>
    <x v="8"/>
    <x v="1"/>
    <x v="0"/>
    <x v="0"/>
    <x v="0"/>
    <x v="12"/>
    <n v="32.195"/>
    <x v="3"/>
  </r>
  <r>
    <x v="8"/>
    <x v="2"/>
    <x v="0"/>
    <x v="0"/>
    <x v="0"/>
    <x v="12"/>
    <n v="0.10199999999999999"/>
    <x v="3"/>
  </r>
  <r>
    <x v="8"/>
    <x v="2"/>
    <x v="4"/>
    <x v="3"/>
    <x v="1"/>
    <x v="12"/>
    <n v="0.372"/>
    <x v="3"/>
  </r>
  <r>
    <x v="8"/>
    <x v="1"/>
    <x v="7"/>
    <x v="5"/>
    <x v="2"/>
    <x v="13"/>
    <n v="6.9000000000000006E-2"/>
    <x v="3"/>
  </r>
  <r>
    <x v="8"/>
    <x v="1"/>
    <x v="8"/>
    <x v="6"/>
    <x v="2"/>
    <x v="13"/>
    <n v="7.1999999999999995E-2"/>
    <x v="3"/>
  </r>
  <r>
    <x v="8"/>
    <x v="1"/>
    <x v="12"/>
    <x v="8"/>
    <x v="2"/>
    <x v="13"/>
    <n v="7.4999999999999997E-2"/>
    <x v="3"/>
  </r>
  <r>
    <x v="8"/>
    <x v="1"/>
    <x v="3"/>
    <x v="2"/>
    <x v="2"/>
    <x v="13"/>
    <n v="8.7999999999999995E-2"/>
    <x v="3"/>
  </r>
  <r>
    <x v="8"/>
    <x v="1"/>
    <x v="6"/>
    <x v="4"/>
    <x v="2"/>
    <x v="13"/>
    <n v="0.252"/>
    <x v="3"/>
  </r>
  <r>
    <x v="8"/>
    <x v="1"/>
    <x v="10"/>
    <x v="8"/>
    <x v="2"/>
    <x v="13"/>
    <n v="0.77200000000000002"/>
    <x v="3"/>
  </r>
  <r>
    <x v="8"/>
    <x v="1"/>
    <x v="1"/>
    <x v="0"/>
    <x v="0"/>
    <x v="13"/>
    <n v="2.0329999999999999"/>
    <x v="3"/>
  </r>
  <r>
    <x v="8"/>
    <x v="1"/>
    <x v="0"/>
    <x v="0"/>
    <x v="0"/>
    <x v="13"/>
    <n v="31.603999999999999"/>
    <x v="3"/>
  </r>
  <r>
    <x v="8"/>
    <x v="2"/>
    <x v="0"/>
    <x v="0"/>
    <x v="0"/>
    <x v="13"/>
    <n v="1.6E-2"/>
    <x v="3"/>
  </r>
  <r>
    <x v="8"/>
    <x v="2"/>
    <x v="4"/>
    <x v="3"/>
    <x v="1"/>
    <x v="13"/>
    <n v="0.50800000000000001"/>
    <x v="3"/>
  </r>
  <r>
    <x v="9"/>
    <x v="1"/>
    <x v="0"/>
    <x v="0"/>
    <x v="0"/>
    <x v="8"/>
    <n v="26.699000000000002"/>
    <x v="3"/>
  </r>
  <r>
    <x v="9"/>
    <x v="1"/>
    <x v="1"/>
    <x v="0"/>
    <x v="0"/>
    <x v="8"/>
    <n v="1.452"/>
    <x v="3"/>
  </r>
  <r>
    <x v="9"/>
    <x v="1"/>
    <x v="8"/>
    <x v="6"/>
    <x v="2"/>
    <x v="8"/>
    <n v="0.17499999999999999"/>
    <x v="3"/>
  </r>
  <r>
    <x v="9"/>
    <x v="1"/>
    <x v="3"/>
    <x v="2"/>
    <x v="2"/>
    <x v="8"/>
    <n v="0.56799999999999995"/>
    <x v="3"/>
  </r>
  <r>
    <x v="9"/>
    <x v="1"/>
    <x v="9"/>
    <x v="7"/>
    <x v="2"/>
    <x v="8"/>
    <n v="1.9E-2"/>
    <x v="3"/>
  </r>
  <r>
    <x v="9"/>
    <x v="1"/>
    <x v="13"/>
    <x v="10"/>
    <x v="2"/>
    <x v="8"/>
    <n v="0.01"/>
    <x v="3"/>
  </r>
  <r>
    <x v="9"/>
    <x v="1"/>
    <x v="10"/>
    <x v="8"/>
    <x v="2"/>
    <x v="8"/>
    <n v="5.0039999999999996"/>
    <x v="3"/>
  </r>
  <r>
    <x v="9"/>
    <x v="1"/>
    <x v="0"/>
    <x v="0"/>
    <x v="0"/>
    <x v="9"/>
    <n v="24.611000000000001"/>
    <x v="3"/>
  </r>
  <r>
    <x v="9"/>
    <x v="1"/>
    <x v="1"/>
    <x v="0"/>
    <x v="0"/>
    <x v="9"/>
    <n v="1.3"/>
    <x v="3"/>
  </r>
  <r>
    <x v="9"/>
    <x v="1"/>
    <x v="6"/>
    <x v="4"/>
    <x v="2"/>
    <x v="9"/>
    <n v="1.4550000000000001"/>
    <x v="3"/>
  </r>
  <r>
    <x v="9"/>
    <x v="1"/>
    <x v="7"/>
    <x v="5"/>
    <x v="2"/>
    <x v="9"/>
    <n v="7.3999999999999996E-2"/>
    <x v="3"/>
  </r>
  <r>
    <x v="9"/>
    <x v="1"/>
    <x v="12"/>
    <x v="8"/>
    <x v="2"/>
    <x v="9"/>
    <n v="6.9000000000000006E-2"/>
    <x v="3"/>
  </r>
  <r>
    <x v="9"/>
    <x v="1"/>
    <x v="8"/>
    <x v="6"/>
    <x v="2"/>
    <x v="9"/>
    <n v="0.17299999999999999"/>
    <x v="3"/>
  </r>
  <r>
    <x v="9"/>
    <x v="1"/>
    <x v="3"/>
    <x v="2"/>
    <x v="2"/>
    <x v="9"/>
    <n v="0.46700000000000003"/>
    <x v="3"/>
  </r>
  <r>
    <x v="9"/>
    <x v="1"/>
    <x v="9"/>
    <x v="7"/>
    <x v="2"/>
    <x v="9"/>
    <n v="1.9E-2"/>
    <x v="3"/>
  </r>
  <r>
    <x v="9"/>
    <x v="1"/>
    <x v="13"/>
    <x v="10"/>
    <x v="2"/>
    <x v="9"/>
    <n v="8.0000000000000002E-3"/>
    <x v="3"/>
  </r>
  <r>
    <x v="9"/>
    <x v="1"/>
    <x v="10"/>
    <x v="8"/>
    <x v="2"/>
    <x v="9"/>
    <n v="2.5510000000000002"/>
    <x v="3"/>
  </r>
  <r>
    <x v="9"/>
    <x v="1"/>
    <x v="11"/>
    <x v="9"/>
    <x v="2"/>
    <x v="9"/>
    <n v="3.5000000000000003E-2"/>
    <x v="3"/>
  </r>
  <r>
    <x v="9"/>
    <x v="1"/>
    <x v="9"/>
    <x v="7"/>
    <x v="2"/>
    <x v="11"/>
    <n v="2.1999999999999999E-2"/>
    <x v="3"/>
  </r>
  <r>
    <x v="9"/>
    <x v="1"/>
    <x v="12"/>
    <x v="8"/>
    <x v="2"/>
    <x v="11"/>
    <n v="0.113"/>
    <x v="3"/>
  </r>
  <r>
    <x v="9"/>
    <x v="1"/>
    <x v="8"/>
    <x v="6"/>
    <x v="2"/>
    <x v="11"/>
    <n v="0.124"/>
    <x v="3"/>
  </r>
  <r>
    <x v="9"/>
    <x v="1"/>
    <x v="7"/>
    <x v="5"/>
    <x v="2"/>
    <x v="11"/>
    <n v="0.192"/>
    <x v="3"/>
  </r>
  <r>
    <x v="9"/>
    <x v="1"/>
    <x v="3"/>
    <x v="2"/>
    <x v="2"/>
    <x v="11"/>
    <n v="0.78300000000000003"/>
    <x v="3"/>
  </r>
  <r>
    <x v="9"/>
    <x v="1"/>
    <x v="1"/>
    <x v="0"/>
    <x v="0"/>
    <x v="11"/>
    <n v="1.677"/>
    <x v="3"/>
  </r>
  <r>
    <x v="9"/>
    <x v="1"/>
    <x v="6"/>
    <x v="4"/>
    <x v="2"/>
    <x v="11"/>
    <n v="1.7070000000000001"/>
    <x v="3"/>
  </r>
  <r>
    <x v="9"/>
    <x v="1"/>
    <x v="10"/>
    <x v="8"/>
    <x v="2"/>
    <x v="11"/>
    <n v="2.2370000000000001"/>
    <x v="3"/>
  </r>
  <r>
    <x v="9"/>
    <x v="1"/>
    <x v="0"/>
    <x v="0"/>
    <x v="0"/>
    <x v="11"/>
    <n v="31.867000000000001"/>
    <x v="3"/>
  </r>
  <r>
    <x v="9"/>
    <x v="1"/>
    <x v="11"/>
    <x v="9"/>
    <x v="2"/>
    <x v="12"/>
    <n v="1.4E-2"/>
    <x v="3"/>
  </r>
  <r>
    <x v="9"/>
    <x v="1"/>
    <x v="9"/>
    <x v="7"/>
    <x v="2"/>
    <x v="12"/>
    <n v="1.6E-2"/>
    <x v="3"/>
  </r>
  <r>
    <x v="9"/>
    <x v="1"/>
    <x v="7"/>
    <x v="5"/>
    <x v="2"/>
    <x v="12"/>
    <n v="7.9000000000000001E-2"/>
    <x v="3"/>
  </r>
  <r>
    <x v="9"/>
    <x v="1"/>
    <x v="12"/>
    <x v="8"/>
    <x v="2"/>
    <x v="12"/>
    <n v="8.4000000000000005E-2"/>
    <x v="3"/>
  </r>
  <r>
    <x v="9"/>
    <x v="1"/>
    <x v="8"/>
    <x v="6"/>
    <x v="2"/>
    <x v="12"/>
    <n v="0.14099999999999999"/>
    <x v="3"/>
  </r>
  <r>
    <x v="9"/>
    <x v="1"/>
    <x v="3"/>
    <x v="2"/>
    <x v="2"/>
    <x v="12"/>
    <n v="0.53300000000000003"/>
    <x v="3"/>
  </r>
  <r>
    <x v="9"/>
    <x v="1"/>
    <x v="1"/>
    <x v="0"/>
    <x v="0"/>
    <x v="12"/>
    <n v="1.0620000000000001"/>
    <x v="3"/>
  </r>
  <r>
    <x v="9"/>
    <x v="1"/>
    <x v="6"/>
    <x v="4"/>
    <x v="2"/>
    <x v="12"/>
    <n v="1.1739999999999999"/>
    <x v="3"/>
  </r>
  <r>
    <x v="9"/>
    <x v="1"/>
    <x v="10"/>
    <x v="8"/>
    <x v="2"/>
    <x v="12"/>
    <n v="2.1309999999999998"/>
    <x v="3"/>
  </r>
  <r>
    <x v="9"/>
    <x v="1"/>
    <x v="0"/>
    <x v="0"/>
    <x v="0"/>
    <x v="12"/>
    <n v="27.992999999999999"/>
    <x v="3"/>
  </r>
  <r>
    <x v="9"/>
    <x v="1"/>
    <x v="9"/>
    <x v="7"/>
    <x v="2"/>
    <x v="13"/>
    <n v="0.02"/>
    <x v="3"/>
  </r>
  <r>
    <x v="9"/>
    <x v="1"/>
    <x v="12"/>
    <x v="8"/>
    <x v="2"/>
    <x v="13"/>
    <n v="9.1999999999999998E-2"/>
    <x v="3"/>
  </r>
  <r>
    <x v="9"/>
    <x v="1"/>
    <x v="8"/>
    <x v="6"/>
    <x v="2"/>
    <x v="13"/>
    <n v="0.123"/>
    <x v="3"/>
  </r>
  <r>
    <x v="9"/>
    <x v="1"/>
    <x v="7"/>
    <x v="5"/>
    <x v="2"/>
    <x v="13"/>
    <n v="0.19800000000000001"/>
    <x v="3"/>
  </r>
  <r>
    <x v="9"/>
    <x v="1"/>
    <x v="3"/>
    <x v="2"/>
    <x v="2"/>
    <x v="13"/>
    <n v="0.65700000000000003"/>
    <x v="3"/>
  </r>
  <r>
    <x v="9"/>
    <x v="1"/>
    <x v="6"/>
    <x v="4"/>
    <x v="2"/>
    <x v="13"/>
    <n v="1.4430000000000001"/>
    <x v="3"/>
  </r>
  <r>
    <x v="9"/>
    <x v="1"/>
    <x v="1"/>
    <x v="0"/>
    <x v="0"/>
    <x v="13"/>
    <n v="1.5129999999999999"/>
    <x v="3"/>
  </r>
  <r>
    <x v="9"/>
    <x v="1"/>
    <x v="10"/>
    <x v="8"/>
    <x v="2"/>
    <x v="13"/>
    <n v="2.5499999999999998"/>
    <x v="3"/>
  </r>
  <r>
    <x v="9"/>
    <x v="1"/>
    <x v="0"/>
    <x v="0"/>
    <x v="0"/>
    <x v="13"/>
    <n v="33.442"/>
    <x v="3"/>
  </r>
  <r>
    <x v="10"/>
    <x v="1"/>
    <x v="6"/>
    <x v="4"/>
    <x v="2"/>
    <x v="0"/>
    <n v="3.4000000000000002E-2"/>
    <x v="4"/>
  </r>
  <r>
    <x v="10"/>
    <x v="1"/>
    <x v="3"/>
    <x v="2"/>
    <x v="2"/>
    <x v="0"/>
    <n v="0.108"/>
    <x v="4"/>
  </r>
  <r>
    <x v="10"/>
    <x v="1"/>
    <x v="10"/>
    <x v="8"/>
    <x v="2"/>
    <x v="0"/>
    <n v="0.16500000000000001"/>
    <x v="4"/>
  </r>
  <r>
    <x v="10"/>
    <x v="1"/>
    <x v="6"/>
    <x v="4"/>
    <x v="2"/>
    <x v="1"/>
    <n v="3.1E-2"/>
    <x v="4"/>
  </r>
  <r>
    <x v="10"/>
    <x v="1"/>
    <x v="3"/>
    <x v="2"/>
    <x v="2"/>
    <x v="1"/>
    <n v="9.0999999999999998E-2"/>
    <x v="4"/>
  </r>
  <r>
    <x v="10"/>
    <x v="1"/>
    <x v="10"/>
    <x v="8"/>
    <x v="2"/>
    <x v="1"/>
    <n v="0.11899999999999999"/>
    <x v="4"/>
  </r>
  <r>
    <x v="10"/>
    <x v="1"/>
    <x v="6"/>
    <x v="4"/>
    <x v="2"/>
    <x v="2"/>
    <n v="2.8000000000000001E-2"/>
    <x v="4"/>
  </r>
  <r>
    <x v="10"/>
    <x v="1"/>
    <x v="3"/>
    <x v="2"/>
    <x v="2"/>
    <x v="2"/>
    <n v="8.6999999999999994E-2"/>
    <x v="4"/>
  </r>
  <r>
    <x v="10"/>
    <x v="1"/>
    <x v="10"/>
    <x v="8"/>
    <x v="2"/>
    <x v="2"/>
    <n v="0.113"/>
    <x v="4"/>
  </r>
  <r>
    <x v="10"/>
    <x v="1"/>
    <x v="6"/>
    <x v="4"/>
    <x v="2"/>
    <x v="4"/>
    <n v="2.9000000000000001E-2"/>
    <x v="4"/>
  </r>
  <r>
    <x v="10"/>
    <x v="1"/>
    <x v="12"/>
    <x v="8"/>
    <x v="2"/>
    <x v="4"/>
    <n v="9.7000000000000003E-2"/>
    <x v="4"/>
  </r>
  <r>
    <x v="10"/>
    <x v="1"/>
    <x v="3"/>
    <x v="2"/>
    <x v="2"/>
    <x v="4"/>
    <n v="9.5000000000000001E-2"/>
    <x v="4"/>
  </r>
  <r>
    <x v="10"/>
    <x v="1"/>
    <x v="10"/>
    <x v="8"/>
    <x v="2"/>
    <x v="4"/>
    <n v="1.7999999999999999E-2"/>
    <x v="4"/>
  </r>
  <r>
    <x v="10"/>
    <x v="1"/>
    <x v="6"/>
    <x v="4"/>
    <x v="2"/>
    <x v="5"/>
    <n v="2.5000000000000001E-2"/>
    <x v="4"/>
  </r>
  <r>
    <x v="10"/>
    <x v="1"/>
    <x v="3"/>
    <x v="2"/>
    <x v="2"/>
    <x v="5"/>
    <n v="4.1000000000000002E-2"/>
    <x v="4"/>
  </r>
  <r>
    <x v="10"/>
    <x v="1"/>
    <x v="10"/>
    <x v="8"/>
    <x v="2"/>
    <x v="5"/>
    <n v="9.2999999999999999E-2"/>
    <x v="4"/>
  </r>
  <r>
    <x v="10"/>
    <x v="1"/>
    <x v="6"/>
    <x v="4"/>
    <x v="2"/>
    <x v="6"/>
    <n v="2.5999999999999999E-2"/>
    <x v="4"/>
  </r>
  <r>
    <x v="10"/>
    <x v="1"/>
    <x v="3"/>
    <x v="2"/>
    <x v="2"/>
    <x v="6"/>
    <n v="4.9000000000000002E-2"/>
    <x v="4"/>
  </r>
  <r>
    <x v="10"/>
    <x v="1"/>
    <x v="10"/>
    <x v="8"/>
    <x v="2"/>
    <x v="6"/>
    <n v="6.9000000000000006E-2"/>
    <x v="4"/>
  </r>
  <r>
    <x v="10"/>
    <x v="1"/>
    <x v="6"/>
    <x v="4"/>
    <x v="2"/>
    <x v="7"/>
    <n v="2.1000000000000001E-2"/>
    <x v="4"/>
  </r>
  <r>
    <x v="10"/>
    <x v="1"/>
    <x v="10"/>
    <x v="8"/>
    <x v="2"/>
    <x v="7"/>
    <n v="5.6000000000000001E-2"/>
    <x v="4"/>
  </r>
  <r>
    <x v="10"/>
    <x v="1"/>
    <x v="6"/>
    <x v="4"/>
    <x v="2"/>
    <x v="8"/>
    <n v="1.7999999999999999E-2"/>
    <x v="4"/>
  </r>
  <r>
    <x v="10"/>
    <x v="1"/>
    <x v="3"/>
    <x v="2"/>
    <x v="2"/>
    <x v="8"/>
    <n v="3.0000000000000001E-3"/>
    <x v="4"/>
  </r>
  <r>
    <x v="10"/>
    <x v="1"/>
    <x v="10"/>
    <x v="8"/>
    <x v="2"/>
    <x v="8"/>
    <n v="0.109"/>
    <x v="4"/>
  </r>
  <r>
    <x v="10"/>
    <x v="1"/>
    <x v="0"/>
    <x v="0"/>
    <x v="0"/>
    <x v="9"/>
    <n v="0.114"/>
    <x v="4"/>
  </r>
  <r>
    <x v="10"/>
    <x v="1"/>
    <x v="6"/>
    <x v="4"/>
    <x v="2"/>
    <x v="9"/>
    <n v="2.1999999999999999E-2"/>
    <x v="4"/>
  </r>
  <r>
    <x v="10"/>
    <x v="1"/>
    <x v="3"/>
    <x v="2"/>
    <x v="2"/>
    <x v="9"/>
    <n v="3.6999999999999998E-2"/>
    <x v="4"/>
  </r>
  <r>
    <x v="10"/>
    <x v="1"/>
    <x v="10"/>
    <x v="8"/>
    <x v="2"/>
    <x v="9"/>
    <n v="5.5E-2"/>
    <x v="4"/>
  </r>
  <r>
    <x v="10"/>
    <x v="3"/>
    <x v="6"/>
    <x v="4"/>
    <x v="2"/>
    <x v="10"/>
    <n v="2.8000000000000001E-2"/>
    <x v="4"/>
  </r>
  <r>
    <x v="10"/>
    <x v="3"/>
    <x v="3"/>
    <x v="2"/>
    <x v="2"/>
    <x v="10"/>
    <n v="0.123"/>
    <x v="4"/>
  </r>
  <r>
    <x v="10"/>
    <x v="3"/>
    <x v="10"/>
    <x v="8"/>
    <x v="2"/>
    <x v="10"/>
    <n v="0.20899999999999999"/>
    <x v="4"/>
  </r>
  <r>
    <x v="10"/>
    <x v="3"/>
    <x v="11"/>
    <x v="9"/>
    <x v="2"/>
    <x v="10"/>
    <n v="3.0000000000000001E-3"/>
    <x v="4"/>
  </r>
  <r>
    <x v="10"/>
    <x v="1"/>
    <x v="1"/>
    <x v="0"/>
    <x v="0"/>
    <x v="11"/>
    <n v="0.01"/>
    <x v="4"/>
  </r>
  <r>
    <x v="10"/>
    <x v="1"/>
    <x v="6"/>
    <x v="4"/>
    <x v="2"/>
    <x v="11"/>
    <n v="3.2000000000000001E-2"/>
    <x v="4"/>
  </r>
  <r>
    <x v="10"/>
    <x v="1"/>
    <x v="10"/>
    <x v="8"/>
    <x v="2"/>
    <x v="11"/>
    <n v="9.1999999999999998E-2"/>
    <x v="4"/>
  </r>
  <r>
    <x v="10"/>
    <x v="1"/>
    <x v="0"/>
    <x v="0"/>
    <x v="0"/>
    <x v="11"/>
    <n v="1.4670000000000001"/>
    <x v="4"/>
  </r>
  <r>
    <x v="10"/>
    <x v="2"/>
    <x v="0"/>
    <x v="0"/>
    <x v="0"/>
    <x v="11"/>
    <n v="7.0000000000000001E-3"/>
    <x v="4"/>
  </r>
  <r>
    <x v="10"/>
    <x v="1"/>
    <x v="1"/>
    <x v="0"/>
    <x v="0"/>
    <x v="12"/>
    <n v="7.0000000000000001E-3"/>
    <x v="4"/>
  </r>
  <r>
    <x v="10"/>
    <x v="1"/>
    <x v="6"/>
    <x v="4"/>
    <x v="2"/>
    <x v="12"/>
    <n v="1.9E-2"/>
    <x v="4"/>
  </r>
  <r>
    <x v="10"/>
    <x v="1"/>
    <x v="3"/>
    <x v="2"/>
    <x v="2"/>
    <x v="12"/>
    <n v="7.1999999999999995E-2"/>
    <x v="4"/>
  </r>
  <r>
    <x v="10"/>
    <x v="1"/>
    <x v="10"/>
    <x v="8"/>
    <x v="2"/>
    <x v="12"/>
    <n v="0.15"/>
    <x v="4"/>
  </r>
  <r>
    <x v="10"/>
    <x v="1"/>
    <x v="0"/>
    <x v="0"/>
    <x v="0"/>
    <x v="12"/>
    <n v="0.67600000000000005"/>
    <x v="4"/>
  </r>
  <r>
    <x v="10"/>
    <x v="1"/>
    <x v="1"/>
    <x v="0"/>
    <x v="0"/>
    <x v="13"/>
    <n v="1.0999999999999999E-2"/>
    <x v="4"/>
  </r>
  <r>
    <x v="10"/>
    <x v="1"/>
    <x v="6"/>
    <x v="4"/>
    <x v="2"/>
    <x v="13"/>
    <n v="2.7E-2"/>
    <x v="4"/>
  </r>
  <r>
    <x v="10"/>
    <x v="1"/>
    <x v="10"/>
    <x v="8"/>
    <x v="2"/>
    <x v="13"/>
    <n v="0.126"/>
    <x v="4"/>
  </r>
  <r>
    <x v="10"/>
    <x v="1"/>
    <x v="0"/>
    <x v="0"/>
    <x v="0"/>
    <x v="13"/>
    <n v="0.82299999999999995"/>
    <x v="4"/>
  </r>
  <r>
    <x v="10"/>
    <x v="2"/>
    <x v="0"/>
    <x v="0"/>
    <x v="0"/>
    <x v="13"/>
    <n v="2.9000000000000001E-2"/>
    <x v="4"/>
  </r>
  <r>
    <x v="11"/>
    <x v="1"/>
    <x v="10"/>
    <x v="8"/>
    <x v="2"/>
    <x v="3"/>
    <n v="0.23499999999999999"/>
    <x v="4"/>
  </r>
  <r>
    <x v="11"/>
    <x v="1"/>
    <x v="10"/>
    <x v="8"/>
    <x v="2"/>
    <x v="4"/>
    <n v="0.26300000000000001"/>
    <x v="4"/>
  </r>
  <r>
    <x v="11"/>
    <x v="1"/>
    <x v="10"/>
    <x v="8"/>
    <x v="2"/>
    <x v="5"/>
    <n v="0.32500000000000001"/>
    <x v="4"/>
  </r>
  <r>
    <x v="11"/>
    <x v="1"/>
    <x v="10"/>
    <x v="8"/>
    <x v="2"/>
    <x v="6"/>
    <n v="5.8000000000000003E-2"/>
    <x v="4"/>
  </r>
  <r>
    <x v="11"/>
    <x v="1"/>
    <x v="10"/>
    <x v="8"/>
    <x v="2"/>
    <x v="8"/>
    <n v="1E-3"/>
    <x v="4"/>
  </r>
  <r>
    <x v="11"/>
    <x v="1"/>
    <x v="10"/>
    <x v="8"/>
    <x v="2"/>
    <x v="12"/>
    <n v="1E-3"/>
    <x v="4"/>
  </r>
  <r>
    <x v="12"/>
    <x v="1"/>
    <x v="10"/>
    <x v="8"/>
    <x v="2"/>
    <x v="0"/>
    <n v="5.7869999999999999"/>
    <x v="4"/>
  </r>
  <r>
    <x v="12"/>
    <x v="1"/>
    <x v="10"/>
    <x v="8"/>
    <x v="2"/>
    <x v="1"/>
    <n v="6.5410000000000004"/>
    <x v="4"/>
  </r>
  <r>
    <x v="12"/>
    <x v="1"/>
    <x v="6"/>
    <x v="4"/>
    <x v="2"/>
    <x v="2"/>
    <n v="2.1999999999999999E-2"/>
    <x v="4"/>
  </r>
  <r>
    <x v="12"/>
    <x v="1"/>
    <x v="10"/>
    <x v="8"/>
    <x v="2"/>
    <x v="2"/>
    <n v="5.4889999999999999"/>
    <x v="4"/>
  </r>
  <r>
    <x v="12"/>
    <x v="1"/>
    <x v="6"/>
    <x v="4"/>
    <x v="2"/>
    <x v="3"/>
    <n v="4.3999999999999997E-2"/>
    <x v="4"/>
  </r>
  <r>
    <x v="12"/>
    <x v="1"/>
    <x v="10"/>
    <x v="8"/>
    <x v="2"/>
    <x v="3"/>
    <n v="5.7759999999999998"/>
    <x v="4"/>
  </r>
  <r>
    <x v="12"/>
    <x v="1"/>
    <x v="6"/>
    <x v="4"/>
    <x v="2"/>
    <x v="4"/>
    <n v="0.04"/>
    <x v="4"/>
  </r>
  <r>
    <x v="12"/>
    <x v="1"/>
    <x v="10"/>
    <x v="8"/>
    <x v="2"/>
    <x v="4"/>
    <n v="6.9820000000000002"/>
    <x v="4"/>
  </r>
  <r>
    <x v="12"/>
    <x v="1"/>
    <x v="6"/>
    <x v="4"/>
    <x v="2"/>
    <x v="5"/>
    <n v="0.01"/>
    <x v="4"/>
  </r>
  <r>
    <x v="12"/>
    <x v="1"/>
    <x v="10"/>
    <x v="8"/>
    <x v="2"/>
    <x v="5"/>
    <n v="7.2060000000000004"/>
    <x v="4"/>
  </r>
  <r>
    <x v="12"/>
    <x v="1"/>
    <x v="10"/>
    <x v="8"/>
    <x v="2"/>
    <x v="6"/>
    <n v="5.64"/>
    <x v="4"/>
  </r>
  <r>
    <x v="12"/>
    <x v="1"/>
    <x v="10"/>
    <x v="8"/>
    <x v="2"/>
    <x v="7"/>
    <n v="5.7320000000000002"/>
    <x v="4"/>
  </r>
  <r>
    <x v="12"/>
    <x v="1"/>
    <x v="10"/>
    <x v="8"/>
    <x v="2"/>
    <x v="8"/>
    <n v="2.524"/>
    <x v="4"/>
  </r>
  <r>
    <x v="12"/>
    <x v="1"/>
    <x v="10"/>
    <x v="8"/>
    <x v="2"/>
    <x v="9"/>
    <n v="3.7120000000000002"/>
    <x v="4"/>
  </r>
  <r>
    <x v="12"/>
    <x v="3"/>
    <x v="10"/>
    <x v="8"/>
    <x v="2"/>
    <x v="10"/>
    <n v="5.63"/>
    <x v="4"/>
  </r>
  <r>
    <x v="12"/>
    <x v="1"/>
    <x v="10"/>
    <x v="8"/>
    <x v="2"/>
    <x v="11"/>
    <n v="1.9E-2"/>
    <x v="4"/>
  </r>
  <r>
    <x v="12"/>
    <x v="1"/>
    <x v="1"/>
    <x v="0"/>
    <x v="0"/>
    <x v="11"/>
    <n v="2.1999999999999999E-2"/>
    <x v="4"/>
  </r>
  <r>
    <x v="12"/>
    <x v="1"/>
    <x v="6"/>
    <x v="4"/>
    <x v="2"/>
    <x v="11"/>
    <n v="4.5999999999999999E-2"/>
    <x v="4"/>
  </r>
  <r>
    <x v="12"/>
    <x v="1"/>
    <x v="6"/>
    <x v="4"/>
    <x v="2"/>
    <x v="12"/>
    <n v="1.0999999999999999E-2"/>
    <x v="4"/>
  </r>
  <r>
    <x v="12"/>
    <x v="1"/>
    <x v="10"/>
    <x v="8"/>
    <x v="2"/>
    <x v="12"/>
    <n v="2.31"/>
    <x v="4"/>
  </r>
  <r>
    <x v="12"/>
    <x v="1"/>
    <x v="1"/>
    <x v="0"/>
    <x v="0"/>
    <x v="13"/>
    <n v="1.7999999999999999E-2"/>
    <x v="4"/>
  </r>
  <r>
    <x v="12"/>
    <x v="1"/>
    <x v="6"/>
    <x v="4"/>
    <x v="2"/>
    <x v="13"/>
    <n v="5.5E-2"/>
    <x v="4"/>
  </r>
  <r>
    <x v="12"/>
    <x v="1"/>
    <x v="10"/>
    <x v="8"/>
    <x v="2"/>
    <x v="13"/>
    <n v="1.5880000000000001"/>
    <x v="4"/>
  </r>
  <r>
    <x v="13"/>
    <x v="1"/>
    <x v="0"/>
    <x v="0"/>
    <x v="0"/>
    <x v="0"/>
    <n v="17.062000000000001"/>
    <x v="1"/>
  </r>
  <r>
    <x v="13"/>
    <x v="1"/>
    <x v="1"/>
    <x v="0"/>
    <x v="0"/>
    <x v="0"/>
    <n v="5.8000000000000003E-2"/>
    <x v="1"/>
  </r>
  <r>
    <x v="13"/>
    <x v="1"/>
    <x v="6"/>
    <x v="4"/>
    <x v="2"/>
    <x v="0"/>
    <n v="0.02"/>
    <x v="1"/>
  </r>
  <r>
    <x v="13"/>
    <x v="1"/>
    <x v="15"/>
    <x v="11"/>
    <x v="2"/>
    <x v="0"/>
    <n v="0.32100000000000001"/>
    <x v="1"/>
  </r>
  <r>
    <x v="13"/>
    <x v="1"/>
    <x v="8"/>
    <x v="6"/>
    <x v="2"/>
    <x v="0"/>
    <n v="0.14799999999999999"/>
    <x v="1"/>
  </r>
  <r>
    <x v="13"/>
    <x v="1"/>
    <x v="3"/>
    <x v="2"/>
    <x v="2"/>
    <x v="0"/>
    <n v="7.1999999999999995E-2"/>
    <x v="1"/>
  </r>
  <r>
    <x v="13"/>
    <x v="1"/>
    <x v="10"/>
    <x v="8"/>
    <x v="2"/>
    <x v="0"/>
    <n v="0.11"/>
    <x v="1"/>
  </r>
  <r>
    <x v="13"/>
    <x v="4"/>
    <x v="0"/>
    <x v="0"/>
    <x v="0"/>
    <x v="0"/>
    <n v="3.202"/>
    <x v="1"/>
  </r>
  <r>
    <x v="13"/>
    <x v="4"/>
    <x v="1"/>
    <x v="0"/>
    <x v="0"/>
    <x v="0"/>
    <n v="0.28799999999999998"/>
    <x v="1"/>
  </r>
  <r>
    <x v="13"/>
    <x v="4"/>
    <x v="4"/>
    <x v="3"/>
    <x v="1"/>
    <x v="0"/>
    <n v="0.111"/>
    <x v="1"/>
  </r>
  <r>
    <x v="13"/>
    <x v="4"/>
    <x v="6"/>
    <x v="4"/>
    <x v="2"/>
    <x v="0"/>
    <n v="0.63200000000000001"/>
    <x v="1"/>
  </r>
  <r>
    <x v="13"/>
    <x v="4"/>
    <x v="7"/>
    <x v="5"/>
    <x v="2"/>
    <x v="0"/>
    <n v="1E-3"/>
    <x v="1"/>
  </r>
  <r>
    <x v="13"/>
    <x v="4"/>
    <x v="12"/>
    <x v="8"/>
    <x v="2"/>
    <x v="0"/>
    <n v="6.0000000000000001E-3"/>
    <x v="1"/>
  </r>
  <r>
    <x v="13"/>
    <x v="4"/>
    <x v="8"/>
    <x v="6"/>
    <x v="2"/>
    <x v="0"/>
    <n v="0.94299999999999995"/>
    <x v="1"/>
  </r>
  <r>
    <x v="13"/>
    <x v="4"/>
    <x v="3"/>
    <x v="2"/>
    <x v="2"/>
    <x v="0"/>
    <n v="0.153"/>
    <x v="1"/>
  </r>
  <r>
    <x v="13"/>
    <x v="4"/>
    <x v="9"/>
    <x v="7"/>
    <x v="2"/>
    <x v="0"/>
    <n v="0.61799999999999999"/>
    <x v="1"/>
  </r>
  <r>
    <x v="13"/>
    <x v="4"/>
    <x v="13"/>
    <x v="10"/>
    <x v="2"/>
    <x v="0"/>
    <n v="0.11700000000000001"/>
    <x v="1"/>
  </r>
  <r>
    <x v="13"/>
    <x v="4"/>
    <x v="10"/>
    <x v="8"/>
    <x v="2"/>
    <x v="0"/>
    <n v="3.7480000000000002"/>
    <x v="1"/>
  </r>
  <r>
    <x v="13"/>
    <x v="1"/>
    <x v="0"/>
    <x v="0"/>
    <x v="0"/>
    <x v="1"/>
    <n v="18.181999999999999"/>
    <x v="1"/>
  </r>
  <r>
    <x v="13"/>
    <x v="1"/>
    <x v="1"/>
    <x v="0"/>
    <x v="0"/>
    <x v="1"/>
    <n v="0.26100000000000001"/>
    <x v="1"/>
  </r>
  <r>
    <x v="13"/>
    <x v="1"/>
    <x v="6"/>
    <x v="4"/>
    <x v="2"/>
    <x v="1"/>
    <n v="2.4E-2"/>
    <x v="1"/>
  </r>
  <r>
    <x v="13"/>
    <x v="1"/>
    <x v="15"/>
    <x v="11"/>
    <x v="2"/>
    <x v="1"/>
    <n v="0.33900000000000002"/>
    <x v="1"/>
  </r>
  <r>
    <x v="13"/>
    <x v="1"/>
    <x v="8"/>
    <x v="6"/>
    <x v="2"/>
    <x v="1"/>
    <n v="0.183"/>
    <x v="1"/>
  </r>
  <r>
    <x v="13"/>
    <x v="1"/>
    <x v="3"/>
    <x v="2"/>
    <x v="2"/>
    <x v="1"/>
    <n v="7.4999999999999997E-2"/>
    <x v="1"/>
  </r>
  <r>
    <x v="13"/>
    <x v="1"/>
    <x v="9"/>
    <x v="7"/>
    <x v="2"/>
    <x v="1"/>
    <n v="2.1999999999999999E-2"/>
    <x v="1"/>
  </r>
  <r>
    <x v="13"/>
    <x v="1"/>
    <x v="10"/>
    <x v="8"/>
    <x v="2"/>
    <x v="1"/>
    <n v="0.112"/>
    <x v="1"/>
  </r>
  <r>
    <x v="13"/>
    <x v="4"/>
    <x v="0"/>
    <x v="0"/>
    <x v="0"/>
    <x v="1"/>
    <n v="4.077"/>
    <x v="1"/>
  </r>
  <r>
    <x v="13"/>
    <x v="4"/>
    <x v="1"/>
    <x v="0"/>
    <x v="0"/>
    <x v="1"/>
    <n v="0.58399999999999996"/>
    <x v="1"/>
  </r>
  <r>
    <x v="13"/>
    <x v="4"/>
    <x v="4"/>
    <x v="3"/>
    <x v="1"/>
    <x v="1"/>
    <n v="0.151"/>
    <x v="1"/>
  </r>
  <r>
    <x v="13"/>
    <x v="4"/>
    <x v="6"/>
    <x v="4"/>
    <x v="2"/>
    <x v="1"/>
    <n v="0.73199999999999998"/>
    <x v="1"/>
  </r>
  <r>
    <x v="13"/>
    <x v="4"/>
    <x v="7"/>
    <x v="5"/>
    <x v="2"/>
    <x v="1"/>
    <n v="4.0000000000000001E-3"/>
    <x v="1"/>
  </r>
  <r>
    <x v="13"/>
    <x v="4"/>
    <x v="12"/>
    <x v="8"/>
    <x v="2"/>
    <x v="1"/>
    <n v="1.2E-2"/>
    <x v="1"/>
  </r>
  <r>
    <x v="13"/>
    <x v="4"/>
    <x v="8"/>
    <x v="6"/>
    <x v="2"/>
    <x v="1"/>
    <n v="0.877"/>
    <x v="1"/>
  </r>
  <r>
    <x v="13"/>
    <x v="4"/>
    <x v="3"/>
    <x v="2"/>
    <x v="2"/>
    <x v="1"/>
    <n v="0.183"/>
    <x v="1"/>
  </r>
  <r>
    <x v="13"/>
    <x v="4"/>
    <x v="9"/>
    <x v="7"/>
    <x v="2"/>
    <x v="1"/>
    <n v="0.71799999999999997"/>
    <x v="1"/>
  </r>
  <r>
    <x v="13"/>
    <x v="4"/>
    <x v="10"/>
    <x v="8"/>
    <x v="2"/>
    <x v="1"/>
    <n v="4.4539999999999997"/>
    <x v="1"/>
  </r>
  <r>
    <x v="13"/>
    <x v="1"/>
    <x v="0"/>
    <x v="0"/>
    <x v="0"/>
    <x v="2"/>
    <n v="18.879000000000001"/>
    <x v="1"/>
  </r>
  <r>
    <x v="13"/>
    <x v="1"/>
    <x v="1"/>
    <x v="0"/>
    <x v="0"/>
    <x v="2"/>
    <n v="0.31900000000000001"/>
    <x v="1"/>
  </r>
  <r>
    <x v="13"/>
    <x v="1"/>
    <x v="6"/>
    <x v="4"/>
    <x v="2"/>
    <x v="2"/>
    <n v="0.156"/>
    <x v="1"/>
  </r>
  <r>
    <x v="13"/>
    <x v="1"/>
    <x v="15"/>
    <x v="11"/>
    <x v="2"/>
    <x v="2"/>
    <n v="0.308"/>
    <x v="1"/>
  </r>
  <r>
    <x v="13"/>
    <x v="1"/>
    <x v="8"/>
    <x v="6"/>
    <x v="2"/>
    <x v="2"/>
    <n v="9.5000000000000001E-2"/>
    <x v="1"/>
  </r>
  <r>
    <x v="13"/>
    <x v="1"/>
    <x v="3"/>
    <x v="2"/>
    <x v="2"/>
    <x v="2"/>
    <n v="8.1000000000000003E-2"/>
    <x v="1"/>
  </r>
  <r>
    <x v="13"/>
    <x v="1"/>
    <x v="9"/>
    <x v="7"/>
    <x v="2"/>
    <x v="2"/>
    <n v="2.4E-2"/>
    <x v="1"/>
  </r>
  <r>
    <x v="13"/>
    <x v="1"/>
    <x v="10"/>
    <x v="8"/>
    <x v="2"/>
    <x v="2"/>
    <n v="0.14399999999999999"/>
    <x v="1"/>
  </r>
  <r>
    <x v="13"/>
    <x v="4"/>
    <x v="0"/>
    <x v="0"/>
    <x v="0"/>
    <x v="2"/>
    <n v="4.4340000000000002"/>
    <x v="1"/>
  </r>
  <r>
    <x v="13"/>
    <x v="4"/>
    <x v="1"/>
    <x v="0"/>
    <x v="0"/>
    <x v="2"/>
    <n v="0.41599999999999998"/>
    <x v="1"/>
  </r>
  <r>
    <x v="13"/>
    <x v="4"/>
    <x v="6"/>
    <x v="4"/>
    <x v="2"/>
    <x v="2"/>
    <n v="0.122"/>
    <x v="1"/>
  </r>
  <r>
    <x v="13"/>
    <x v="4"/>
    <x v="7"/>
    <x v="5"/>
    <x v="2"/>
    <x v="2"/>
    <n v="0.108"/>
    <x v="1"/>
  </r>
  <r>
    <x v="13"/>
    <x v="4"/>
    <x v="8"/>
    <x v="6"/>
    <x v="2"/>
    <x v="2"/>
    <n v="0.61"/>
    <x v="1"/>
  </r>
  <r>
    <x v="13"/>
    <x v="4"/>
    <x v="3"/>
    <x v="2"/>
    <x v="2"/>
    <x v="2"/>
    <n v="0.36399999999999999"/>
    <x v="1"/>
  </r>
  <r>
    <x v="13"/>
    <x v="4"/>
    <x v="9"/>
    <x v="7"/>
    <x v="2"/>
    <x v="2"/>
    <n v="2.218"/>
    <x v="1"/>
  </r>
  <r>
    <x v="13"/>
    <x v="4"/>
    <x v="10"/>
    <x v="8"/>
    <x v="2"/>
    <x v="2"/>
    <n v="1.774"/>
    <x v="1"/>
  </r>
  <r>
    <x v="13"/>
    <x v="1"/>
    <x v="0"/>
    <x v="0"/>
    <x v="0"/>
    <x v="3"/>
    <n v="18.184999999999999"/>
    <x v="1"/>
  </r>
  <r>
    <x v="13"/>
    <x v="1"/>
    <x v="1"/>
    <x v="0"/>
    <x v="0"/>
    <x v="3"/>
    <n v="0.38600000000000001"/>
    <x v="1"/>
  </r>
  <r>
    <x v="13"/>
    <x v="1"/>
    <x v="6"/>
    <x v="4"/>
    <x v="2"/>
    <x v="3"/>
    <n v="0.13300000000000001"/>
    <x v="1"/>
  </r>
  <r>
    <x v="13"/>
    <x v="1"/>
    <x v="15"/>
    <x v="11"/>
    <x v="2"/>
    <x v="3"/>
    <n v="0.36499999999999999"/>
    <x v="1"/>
  </r>
  <r>
    <x v="13"/>
    <x v="1"/>
    <x v="8"/>
    <x v="6"/>
    <x v="2"/>
    <x v="3"/>
    <n v="6.9000000000000006E-2"/>
    <x v="1"/>
  </r>
  <r>
    <x v="13"/>
    <x v="1"/>
    <x v="3"/>
    <x v="2"/>
    <x v="2"/>
    <x v="3"/>
    <n v="8.9999999999999993E-3"/>
    <x v="1"/>
  </r>
  <r>
    <x v="13"/>
    <x v="1"/>
    <x v="9"/>
    <x v="7"/>
    <x v="2"/>
    <x v="3"/>
    <n v="2.5000000000000001E-2"/>
    <x v="1"/>
  </r>
  <r>
    <x v="13"/>
    <x v="1"/>
    <x v="10"/>
    <x v="8"/>
    <x v="2"/>
    <x v="3"/>
    <n v="0.218"/>
    <x v="1"/>
  </r>
  <r>
    <x v="13"/>
    <x v="4"/>
    <x v="0"/>
    <x v="0"/>
    <x v="0"/>
    <x v="3"/>
    <n v="3.3109999999999999"/>
    <x v="1"/>
  </r>
  <r>
    <x v="13"/>
    <x v="4"/>
    <x v="1"/>
    <x v="0"/>
    <x v="0"/>
    <x v="3"/>
    <n v="1.665"/>
    <x v="1"/>
  </r>
  <r>
    <x v="13"/>
    <x v="4"/>
    <x v="2"/>
    <x v="1"/>
    <x v="1"/>
    <x v="3"/>
    <n v="0.26600000000000001"/>
    <x v="1"/>
  </r>
  <r>
    <x v="13"/>
    <x v="4"/>
    <x v="6"/>
    <x v="4"/>
    <x v="2"/>
    <x v="3"/>
    <n v="9.2999999999999999E-2"/>
    <x v="1"/>
  </r>
  <r>
    <x v="13"/>
    <x v="4"/>
    <x v="8"/>
    <x v="6"/>
    <x v="2"/>
    <x v="3"/>
    <n v="0.33200000000000002"/>
    <x v="1"/>
  </r>
  <r>
    <x v="13"/>
    <x v="4"/>
    <x v="3"/>
    <x v="2"/>
    <x v="2"/>
    <x v="3"/>
    <n v="1.718"/>
    <x v="1"/>
  </r>
  <r>
    <x v="13"/>
    <x v="4"/>
    <x v="9"/>
    <x v="7"/>
    <x v="2"/>
    <x v="3"/>
    <n v="0.72799999999999998"/>
    <x v="1"/>
  </r>
  <r>
    <x v="13"/>
    <x v="4"/>
    <x v="13"/>
    <x v="10"/>
    <x v="2"/>
    <x v="3"/>
    <n v="0.40600000000000003"/>
    <x v="1"/>
  </r>
  <r>
    <x v="13"/>
    <x v="4"/>
    <x v="10"/>
    <x v="8"/>
    <x v="2"/>
    <x v="3"/>
    <n v="1.8919999999999999"/>
    <x v="1"/>
  </r>
  <r>
    <x v="13"/>
    <x v="1"/>
    <x v="0"/>
    <x v="0"/>
    <x v="0"/>
    <x v="4"/>
    <n v="18.507000000000001"/>
    <x v="1"/>
  </r>
  <r>
    <x v="13"/>
    <x v="1"/>
    <x v="1"/>
    <x v="0"/>
    <x v="0"/>
    <x v="4"/>
    <n v="0.39400000000000002"/>
    <x v="1"/>
  </r>
  <r>
    <x v="13"/>
    <x v="1"/>
    <x v="6"/>
    <x v="4"/>
    <x v="2"/>
    <x v="4"/>
    <n v="0.16800000000000001"/>
    <x v="1"/>
  </r>
  <r>
    <x v="13"/>
    <x v="1"/>
    <x v="15"/>
    <x v="11"/>
    <x v="2"/>
    <x v="4"/>
    <n v="0.375"/>
    <x v="1"/>
  </r>
  <r>
    <x v="13"/>
    <x v="1"/>
    <x v="8"/>
    <x v="6"/>
    <x v="2"/>
    <x v="4"/>
    <n v="6.3E-2"/>
    <x v="1"/>
  </r>
  <r>
    <x v="13"/>
    <x v="1"/>
    <x v="3"/>
    <x v="2"/>
    <x v="2"/>
    <x v="4"/>
    <n v="4.0000000000000001E-3"/>
    <x v="1"/>
  </r>
  <r>
    <x v="13"/>
    <x v="1"/>
    <x v="9"/>
    <x v="7"/>
    <x v="2"/>
    <x v="4"/>
    <n v="2.3E-2"/>
    <x v="1"/>
  </r>
  <r>
    <x v="13"/>
    <x v="1"/>
    <x v="10"/>
    <x v="8"/>
    <x v="2"/>
    <x v="4"/>
    <n v="0.27100000000000002"/>
    <x v="1"/>
  </r>
  <r>
    <x v="13"/>
    <x v="4"/>
    <x v="0"/>
    <x v="0"/>
    <x v="0"/>
    <x v="4"/>
    <n v="5.8239999999999998"/>
    <x v="1"/>
  </r>
  <r>
    <x v="13"/>
    <x v="4"/>
    <x v="6"/>
    <x v="4"/>
    <x v="2"/>
    <x v="4"/>
    <n v="0.108"/>
    <x v="1"/>
  </r>
  <r>
    <x v="13"/>
    <x v="4"/>
    <x v="8"/>
    <x v="6"/>
    <x v="2"/>
    <x v="4"/>
    <n v="1.1060000000000001"/>
    <x v="1"/>
  </r>
  <r>
    <x v="13"/>
    <x v="4"/>
    <x v="3"/>
    <x v="2"/>
    <x v="2"/>
    <x v="4"/>
    <n v="2.5190000000000001"/>
    <x v="1"/>
  </r>
  <r>
    <x v="13"/>
    <x v="4"/>
    <x v="9"/>
    <x v="7"/>
    <x v="2"/>
    <x v="4"/>
    <n v="1.028"/>
    <x v="1"/>
  </r>
  <r>
    <x v="13"/>
    <x v="4"/>
    <x v="13"/>
    <x v="10"/>
    <x v="2"/>
    <x v="4"/>
    <n v="0.52900000000000003"/>
    <x v="1"/>
  </r>
  <r>
    <x v="13"/>
    <x v="4"/>
    <x v="10"/>
    <x v="8"/>
    <x v="2"/>
    <x v="4"/>
    <n v="1.9650000000000001"/>
    <x v="1"/>
  </r>
  <r>
    <x v="13"/>
    <x v="1"/>
    <x v="0"/>
    <x v="0"/>
    <x v="0"/>
    <x v="5"/>
    <n v="18.114999999999998"/>
    <x v="1"/>
  </r>
  <r>
    <x v="13"/>
    <x v="1"/>
    <x v="1"/>
    <x v="0"/>
    <x v="0"/>
    <x v="5"/>
    <n v="0.45300000000000001"/>
    <x v="1"/>
  </r>
  <r>
    <x v="13"/>
    <x v="1"/>
    <x v="6"/>
    <x v="4"/>
    <x v="2"/>
    <x v="5"/>
    <n v="0.104"/>
    <x v="1"/>
  </r>
  <r>
    <x v="13"/>
    <x v="1"/>
    <x v="15"/>
    <x v="11"/>
    <x v="2"/>
    <x v="5"/>
    <n v="0.39500000000000002"/>
    <x v="1"/>
  </r>
  <r>
    <x v="13"/>
    <x v="1"/>
    <x v="8"/>
    <x v="6"/>
    <x v="2"/>
    <x v="5"/>
    <n v="6.6000000000000003E-2"/>
    <x v="1"/>
  </r>
  <r>
    <x v="13"/>
    <x v="1"/>
    <x v="3"/>
    <x v="2"/>
    <x v="2"/>
    <x v="5"/>
    <n v="5.0000000000000001E-3"/>
    <x v="1"/>
  </r>
  <r>
    <x v="13"/>
    <x v="1"/>
    <x v="9"/>
    <x v="7"/>
    <x v="2"/>
    <x v="5"/>
    <n v="0.03"/>
    <x v="1"/>
  </r>
  <r>
    <x v="13"/>
    <x v="1"/>
    <x v="10"/>
    <x v="8"/>
    <x v="2"/>
    <x v="5"/>
    <n v="0.29299999999999998"/>
    <x v="1"/>
  </r>
  <r>
    <x v="13"/>
    <x v="4"/>
    <x v="0"/>
    <x v="0"/>
    <x v="0"/>
    <x v="5"/>
    <n v="6.1740000000000004"/>
    <x v="1"/>
  </r>
  <r>
    <x v="13"/>
    <x v="4"/>
    <x v="6"/>
    <x v="4"/>
    <x v="2"/>
    <x v="5"/>
    <n v="0.34"/>
    <x v="1"/>
  </r>
  <r>
    <x v="13"/>
    <x v="4"/>
    <x v="8"/>
    <x v="6"/>
    <x v="2"/>
    <x v="5"/>
    <n v="0.83099999999999996"/>
    <x v="1"/>
  </r>
  <r>
    <x v="13"/>
    <x v="4"/>
    <x v="3"/>
    <x v="2"/>
    <x v="2"/>
    <x v="5"/>
    <n v="0.57899999999999996"/>
    <x v="1"/>
  </r>
  <r>
    <x v="13"/>
    <x v="4"/>
    <x v="9"/>
    <x v="7"/>
    <x v="2"/>
    <x v="5"/>
    <n v="3.536"/>
    <x v="1"/>
  </r>
  <r>
    <x v="13"/>
    <x v="4"/>
    <x v="13"/>
    <x v="10"/>
    <x v="2"/>
    <x v="5"/>
    <n v="0.91500000000000004"/>
    <x v="1"/>
  </r>
  <r>
    <x v="13"/>
    <x v="4"/>
    <x v="10"/>
    <x v="8"/>
    <x v="2"/>
    <x v="5"/>
    <n v="2.073"/>
    <x v="1"/>
  </r>
  <r>
    <x v="13"/>
    <x v="1"/>
    <x v="0"/>
    <x v="0"/>
    <x v="0"/>
    <x v="6"/>
    <n v="19.731999999999999"/>
    <x v="1"/>
  </r>
  <r>
    <x v="13"/>
    <x v="1"/>
    <x v="1"/>
    <x v="0"/>
    <x v="0"/>
    <x v="6"/>
    <n v="0.44700000000000001"/>
    <x v="1"/>
  </r>
  <r>
    <x v="13"/>
    <x v="1"/>
    <x v="6"/>
    <x v="4"/>
    <x v="2"/>
    <x v="6"/>
    <n v="8.5999999999999993E-2"/>
    <x v="1"/>
  </r>
  <r>
    <x v="13"/>
    <x v="1"/>
    <x v="15"/>
    <x v="11"/>
    <x v="2"/>
    <x v="6"/>
    <n v="0.39900000000000002"/>
    <x v="1"/>
  </r>
  <r>
    <x v="13"/>
    <x v="1"/>
    <x v="8"/>
    <x v="6"/>
    <x v="2"/>
    <x v="6"/>
    <n v="5.8999999999999997E-2"/>
    <x v="1"/>
  </r>
  <r>
    <x v="13"/>
    <x v="1"/>
    <x v="3"/>
    <x v="2"/>
    <x v="2"/>
    <x v="6"/>
    <n v="4.0000000000000001E-3"/>
    <x v="1"/>
  </r>
  <r>
    <x v="13"/>
    <x v="1"/>
    <x v="9"/>
    <x v="7"/>
    <x v="2"/>
    <x v="6"/>
    <n v="2.1999999999999999E-2"/>
    <x v="1"/>
  </r>
  <r>
    <x v="13"/>
    <x v="1"/>
    <x v="10"/>
    <x v="8"/>
    <x v="2"/>
    <x v="6"/>
    <n v="0.28299999999999997"/>
    <x v="1"/>
  </r>
  <r>
    <x v="13"/>
    <x v="4"/>
    <x v="0"/>
    <x v="0"/>
    <x v="0"/>
    <x v="6"/>
    <n v="7.2069999999999999"/>
    <x v="1"/>
  </r>
  <r>
    <x v="13"/>
    <x v="4"/>
    <x v="6"/>
    <x v="4"/>
    <x v="2"/>
    <x v="6"/>
    <n v="0.254"/>
    <x v="1"/>
  </r>
  <r>
    <x v="13"/>
    <x v="4"/>
    <x v="15"/>
    <x v="11"/>
    <x v="2"/>
    <x v="6"/>
    <n v="1E-3"/>
    <x v="1"/>
  </r>
  <r>
    <x v="13"/>
    <x v="4"/>
    <x v="8"/>
    <x v="6"/>
    <x v="2"/>
    <x v="6"/>
    <n v="0.56200000000000006"/>
    <x v="1"/>
  </r>
  <r>
    <x v="13"/>
    <x v="4"/>
    <x v="3"/>
    <x v="2"/>
    <x v="2"/>
    <x v="6"/>
    <n v="0.66700000000000004"/>
    <x v="1"/>
  </r>
  <r>
    <x v="13"/>
    <x v="4"/>
    <x v="9"/>
    <x v="7"/>
    <x v="2"/>
    <x v="6"/>
    <n v="3.4009999999999998"/>
    <x v="1"/>
  </r>
  <r>
    <x v="13"/>
    <x v="4"/>
    <x v="13"/>
    <x v="10"/>
    <x v="2"/>
    <x v="6"/>
    <n v="0.85699999999999998"/>
    <x v="1"/>
  </r>
  <r>
    <x v="13"/>
    <x v="4"/>
    <x v="10"/>
    <x v="8"/>
    <x v="2"/>
    <x v="6"/>
    <n v="1.7210000000000001"/>
    <x v="1"/>
  </r>
  <r>
    <x v="13"/>
    <x v="1"/>
    <x v="0"/>
    <x v="0"/>
    <x v="0"/>
    <x v="7"/>
    <n v="14.525"/>
    <x v="1"/>
  </r>
  <r>
    <x v="13"/>
    <x v="1"/>
    <x v="1"/>
    <x v="0"/>
    <x v="0"/>
    <x v="7"/>
    <n v="0.43099999999999999"/>
    <x v="1"/>
  </r>
  <r>
    <x v="13"/>
    <x v="1"/>
    <x v="6"/>
    <x v="4"/>
    <x v="2"/>
    <x v="7"/>
    <n v="8.5999999999999993E-2"/>
    <x v="1"/>
  </r>
  <r>
    <x v="13"/>
    <x v="1"/>
    <x v="15"/>
    <x v="11"/>
    <x v="2"/>
    <x v="7"/>
    <n v="0.59599999999999997"/>
    <x v="1"/>
  </r>
  <r>
    <x v="13"/>
    <x v="1"/>
    <x v="8"/>
    <x v="6"/>
    <x v="2"/>
    <x v="7"/>
    <n v="5.1999999999999998E-2"/>
    <x v="1"/>
  </r>
  <r>
    <x v="13"/>
    <x v="1"/>
    <x v="3"/>
    <x v="2"/>
    <x v="2"/>
    <x v="7"/>
    <n v="5.0000000000000001E-3"/>
    <x v="1"/>
  </r>
  <r>
    <x v="13"/>
    <x v="1"/>
    <x v="9"/>
    <x v="7"/>
    <x v="2"/>
    <x v="7"/>
    <n v="2.8000000000000001E-2"/>
    <x v="1"/>
  </r>
  <r>
    <x v="13"/>
    <x v="1"/>
    <x v="10"/>
    <x v="8"/>
    <x v="2"/>
    <x v="7"/>
    <n v="0.29399999999999998"/>
    <x v="1"/>
  </r>
  <r>
    <x v="13"/>
    <x v="4"/>
    <x v="0"/>
    <x v="0"/>
    <x v="0"/>
    <x v="7"/>
    <n v="6.2640000000000002"/>
    <x v="1"/>
  </r>
  <r>
    <x v="13"/>
    <x v="4"/>
    <x v="2"/>
    <x v="1"/>
    <x v="1"/>
    <x v="7"/>
    <n v="4.0000000000000001E-3"/>
    <x v="1"/>
  </r>
  <r>
    <x v="13"/>
    <x v="4"/>
    <x v="6"/>
    <x v="4"/>
    <x v="2"/>
    <x v="7"/>
    <n v="0.32"/>
    <x v="1"/>
  </r>
  <r>
    <x v="13"/>
    <x v="4"/>
    <x v="15"/>
    <x v="11"/>
    <x v="2"/>
    <x v="7"/>
    <n v="3.0000000000000001E-3"/>
    <x v="1"/>
  </r>
  <r>
    <x v="13"/>
    <x v="4"/>
    <x v="8"/>
    <x v="6"/>
    <x v="2"/>
    <x v="7"/>
    <n v="0.14799999999999999"/>
    <x v="1"/>
  </r>
  <r>
    <x v="13"/>
    <x v="4"/>
    <x v="3"/>
    <x v="2"/>
    <x v="2"/>
    <x v="7"/>
    <n v="1.2150000000000001"/>
    <x v="1"/>
  </r>
  <r>
    <x v="13"/>
    <x v="4"/>
    <x v="9"/>
    <x v="7"/>
    <x v="2"/>
    <x v="7"/>
    <n v="0.66400000000000003"/>
    <x v="1"/>
  </r>
  <r>
    <x v="13"/>
    <x v="4"/>
    <x v="13"/>
    <x v="10"/>
    <x v="2"/>
    <x v="7"/>
    <n v="0.99299999999999999"/>
    <x v="1"/>
  </r>
  <r>
    <x v="13"/>
    <x v="4"/>
    <x v="10"/>
    <x v="8"/>
    <x v="2"/>
    <x v="7"/>
    <n v="2.226"/>
    <x v="1"/>
  </r>
  <r>
    <x v="13"/>
    <x v="1"/>
    <x v="0"/>
    <x v="0"/>
    <x v="0"/>
    <x v="8"/>
    <n v="19.617000000000001"/>
    <x v="1"/>
  </r>
  <r>
    <x v="13"/>
    <x v="1"/>
    <x v="1"/>
    <x v="0"/>
    <x v="0"/>
    <x v="8"/>
    <n v="0.48499999999999999"/>
    <x v="1"/>
  </r>
  <r>
    <x v="13"/>
    <x v="1"/>
    <x v="6"/>
    <x v="4"/>
    <x v="2"/>
    <x v="8"/>
    <n v="1.2E-2"/>
    <x v="1"/>
  </r>
  <r>
    <x v="13"/>
    <x v="1"/>
    <x v="15"/>
    <x v="11"/>
    <x v="2"/>
    <x v="8"/>
    <n v="0.78900000000000003"/>
    <x v="1"/>
  </r>
  <r>
    <x v="13"/>
    <x v="1"/>
    <x v="8"/>
    <x v="6"/>
    <x v="2"/>
    <x v="8"/>
    <n v="7.1999999999999995E-2"/>
    <x v="1"/>
  </r>
  <r>
    <x v="13"/>
    <x v="1"/>
    <x v="3"/>
    <x v="2"/>
    <x v="2"/>
    <x v="8"/>
    <n v="4.0000000000000001E-3"/>
    <x v="1"/>
  </r>
  <r>
    <x v="13"/>
    <x v="1"/>
    <x v="9"/>
    <x v="7"/>
    <x v="2"/>
    <x v="8"/>
    <n v="2.5999999999999999E-2"/>
    <x v="1"/>
  </r>
  <r>
    <x v="13"/>
    <x v="1"/>
    <x v="10"/>
    <x v="8"/>
    <x v="2"/>
    <x v="8"/>
    <n v="0.19600000000000001"/>
    <x v="1"/>
  </r>
  <r>
    <x v="13"/>
    <x v="4"/>
    <x v="0"/>
    <x v="0"/>
    <x v="0"/>
    <x v="8"/>
    <n v="6.7750000000000004"/>
    <x v="1"/>
  </r>
  <r>
    <x v="13"/>
    <x v="4"/>
    <x v="6"/>
    <x v="4"/>
    <x v="2"/>
    <x v="8"/>
    <n v="0.318"/>
    <x v="1"/>
  </r>
  <r>
    <x v="13"/>
    <x v="4"/>
    <x v="15"/>
    <x v="11"/>
    <x v="2"/>
    <x v="8"/>
    <n v="5.0000000000000001E-3"/>
    <x v="1"/>
  </r>
  <r>
    <x v="13"/>
    <x v="4"/>
    <x v="8"/>
    <x v="6"/>
    <x v="2"/>
    <x v="8"/>
    <n v="0.32600000000000001"/>
    <x v="1"/>
  </r>
  <r>
    <x v="13"/>
    <x v="4"/>
    <x v="3"/>
    <x v="2"/>
    <x v="2"/>
    <x v="8"/>
    <n v="0.55700000000000005"/>
    <x v="1"/>
  </r>
  <r>
    <x v="13"/>
    <x v="4"/>
    <x v="9"/>
    <x v="7"/>
    <x v="2"/>
    <x v="8"/>
    <n v="2.8410000000000002"/>
    <x v="1"/>
  </r>
  <r>
    <x v="13"/>
    <x v="4"/>
    <x v="13"/>
    <x v="10"/>
    <x v="2"/>
    <x v="8"/>
    <n v="0.65800000000000003"/>
    <x v="1"/>
  </r>
  <r>
    <x v="13"/>
    <x v="4"/>
    <x v="10"/>
    <x v="8"/>
    <x v="2"/>
    <x v="8"/>
    <n v="0.88200000000000001"/>
    <x v="1"/>
  </r>
  <r>
    <x v="13"/>
    <x v="4"/>
    <x v="0"/>
    <x v="0"/>
    <x v="0"/>
    <x v="9"/>
    <n v="6.2919999999999998"/>
    <x v="1"/>
  </r>
  <r>
    <x v="13"/>
    <x v="4"/>
    <x v="2"/>
    <x v="1"/>
    <x v="1"/>
    <x v="9"/>
    <n v="0.114"/>
    <x v="1"/>
  </r>
  <r>
    <x v="13"/>
    <x v="4"/>
    <x v="6"/>
    <x v="4"/>
    <x v="2"/>
    <x v="9"/>
    <n v="0.10299999999999999"/>
    <x v="1"/>
  </r>
  <r>
    <x v="13"/>
    <x v="4"/>
    <x v="15"/>
    <x v="11"/>
    <x v="2"/>
    <x v="9"/>
    <n v="3.0000000000000001E-3"/>
    <x v="1"/>
  </r>
  <r>
    <x v="13"/>
    <x v="4"/>
    <x v="8"/>
    <x v="6"/>
    <x v="2"/>
    <x v="9"/>
    <n v="0.22700000000000001"/>
    <x v="1"/>
  </r>
  <r>
    <x v="13"/>
    <x v="4"/>
    <x v="3"/>
    <x v="2"/>
    <x v="2"/>
    <x v="9"/>
    <n v="0.38400000000000001"/>
    <x v="1"/>
  </r>
  <r>
    <x v="13"/>
    <x v="4"/>
    <x v="9"/>
    <x v="7"/>
    <x v="2"/>
    <x v="9"/>
    <n v="1.7230000000000001"/>
    <x v="1"/>
  </r>
  <r>
    <x v="13"/>
    <x v="4"/>
    <x v="13"/>
    <x v="10"/>
    <x v="2"/>
    <x v="9"/>
    <n v="0.38400000000000001"/>
    <x v="1"/>
  </r>
  <r>
    <x v="13"/>
    <x v="4"/>
    <x v="10"/>
    <x v="8"/>
    <x v="2"/>
    <x v="9"/>
    <n v="1.0089999999999999"/>
    <x v="1"/>
  </r>
  <r>
    <x v="13"/>
    <x v="1"/>
    <x v="0"/>
    <x v="0"/>
    <x v="0"/>
    <x v="9"/>
    <n v="16.166"/>
    <x v="1"/>
  </r>
  <r>
    <x v="13"/>
    <x v="1"/>
    <x v="1"/>
    <x v="0"/>
    <x v="0"/>
    <x v="9"/>
    <n v="0.45600000000000002"/>
    <x v="1"/>
  </r>
  <r>
    <x v="13"/>
    <x v="1"/>
    <x v="15"/>
    <x v="11"/>
    <x v="2"/>
    <x v="9"/>
    <n v="0.76600000000000001"/>
    <x v="1"/>
  </r>
  <r>
    <x v="13"/>
    <x v="1"/>
    <x v="8"/>
    <x v="6"/>
    <x v="2"/>
    <x v="9"/>
    <n v="3.9E-2"/>
    <x v="1"/>
  </r>
  <r>
    <x v="13"/>
    <x v="1"/>
    <x v="3"/>
    <x v="2"/>
    <x v="2"/>
    <x v="9"/>
    <n v="5.0000000000000001E-3"/>
    <x v="1"/>
  </r>
  <r>
    <x v="13"/>
    <x v="1"/>
    <x v="9"/>
    <x v="7"/>
    <x v="2"/>
    <x v="9"/>
    <n v="2.8000000000000001E-2"/>
    <x v="1"/>
  </r>
  <r>
    <x v="13"/>
    <x v="1"/>
    <x v="10"/>
    <x v="8"/>
    <x v="2"/>
    <x v="9"/>
    <n v="0.16400000000000001"/>
    <x v="1"/>
  </r>
  <r>
    <x v="13"/>
    <x v="3"/>
    <x v="0"/>
    <x v="0"/>
    <x v="0"/>
    <x v="10"/>
    <n v="17.202000000000002"/>
    <x v="1"/>
  </r>
  <r>
    <x v="13"/>
    <x v="3"/>
    <x v="6"/>
    <x v="4"/>
    <x v="2"/>
    <x v="10"/>
    <n v="0.159"/>
    <x v="1"/>
  </r>
  <r>
    <x v="13"/>
    <x v="3"/>
    <x v="15"/>
    <x v="11"/>
    <x v="2"/>
    <x v="10"/>
    <n v="0.26600000000000001"/>
    <x v="1"/>
  </r>
  <r>
    <x v="13"/>
    <x v="3"/>
    <x v="8"/>
    <x v="6"/>
    <x v="2"/>
    <x v="10"/>
    <n v="0.254"/>
    <x v="1"/>
  </r>
  <r>
    <x v="13"/>
    <x v="3"/>
    <x v="3"/>
    <x v="2"/>
    <x v="2"/>
    <x v="10"/>
    <n v="5.5E-2"/>
    <x v="1"/>
  </r>
  <r>
    <x v="13"/>
    <x v="3"/>
    <x v="9"/>
    <x v="7"/>
    <x v="2"/>
    <x v="10"/>
    <n v="3.0000000000000001E-3"/>
    <x v="1"/>
  </r>
  <r>
    <x v="13"/>
    <x v="4"/>
    <x v="0"/>
    <x v="0"/>
    <x v="0"/>
    <x v="10"/>
    <n v="2.7160000000000002"/>
    <x v="1"/>
  </r>
  <r>
    <x v="13"/>
    <x v="4"/>
    <x v="2"/>
    <x v="1"/>
    <x v="1"/>
    <x v="10"/>
    <n v="2.9000000000000001E-2"/>
    <x v="1"/>
  </r>
  <r>
    <x v="13"/>
    <x v="4"/>
    <x v="6"/>
    <x v="4"/>
    <x v="2"/>
    <x v="10"/>
    <n v="0.65400000000000003"/>
    <x v="1"/>
  </r>
  <r>
    <x v="13"/>
    <x v="4"/>
    <x v="8"/>
    <x v="6"/>
    <x v="2"/>
    <x v="10"/>
    <n v="0.97499999999999998"/>
    <x v="1"/>
  </r>
  <r>
    <x v="13"/>
    <x v="4"/>
    <x v="3"/>
    <x v="2"/>
    <x v="2"/>
    <x v="10"/>
    <n v="0.17899999999999999"/>
    <x v="1"/>
  </r>
  <r>
    <x v="13"/>
    <x v="4"/>
    <x v="9"/>
    <x v="7"/>
    <x v="2"/>
    <x v="10"/>
    <n v="0.92"/>
    <x v="1"/>
  </r>
  <r>
    <x v="13"/>
    <x v="4"/>
    <x v="13"/>
    <x v="10"/>
    <x v="2"/>
    <x v="10"/>
    <n v="0.159"/>
    <x v="1"/>
  </r>
  <r>
    <x v="13"/>
    <x v="4"/>
    <x v="10"/>
    <x v="8"/>
    <x v="2"/>
    <x v="10"/>
    <n v="3.3119999999999998"/>
    <x v="1"/>
  </r>
  <r>
    <x v="13"/>
    <x v="4"/>
    <x v="15"/>
    <x v="11"/>
    <x v="2"/>
    <x v="11"/>
    <n v="1E-3"/>
    <x v="1"/>
  </r>
  <r>
    <x v="13"/>
    <x v="4"/>
    <x v="7"/>
    <x v="5"/>
    <x v="2"/>
    <x v="11"/>
    <n v="4.8000000000000001E-2"/>
    <x v="1"/>
  </r>
  <r>
    <x v="13"/>
    <x v="4"/>
    <x v="6"/>
    <x v="4"/>
    <x v="2"/>
    <x v="11"/>
    <n v="0.28599999999999998"/>
    <x v="1"/>
  </r>
  <r>
    <x v="13"/>
    <x v="4"/>
    <x v="8"/>
    <x v="6"/>
    <x v="2"/>
    <x v="11"/>
    <n v="0.32400000000000001"/>
    <x v="1"/>
  </r>
  <r>
    <x v="13"/>
    <x v="4"/>
    <x v="3"/>
    <x v="2"/>
    <x v="2"/>
    <x v="11"/>
    <n v="0.46300000000000002"/>
    <x v="1"/>
  </r>
  <r>
    <x v="13"/>
    <x v="4"/>
    <x v="13"/>
    <x v="10"/>
    <x v="2"/>
    <x v="11"/>
    <n v="0.623"/>
    <x v="1"/>
  </r>
  <r>
    <x v="13"/>
    <x v="4"/>
    <x v="10"/>
    <x v="8"/>
    <x v="2"/>
    <x v="11"/>
    <n v="0.95899999999999996"/>
    <x v="1"/>
  </r>
  <r>
    <x v="13"/>
    <x v="4"/>
    <x v="9"/>
    <x v="7"/>
    <x v="2"/>
    <x v="11"/>
    <n v="2.5569999999999999"/>
    <x v="1"/>
  </r>
  <r>
    <x v="13"/>
    <x v="4"/>
    <x v="1"/>
    <x v="0"/>
    <x v="0"/>
    <x v="11"/>
    <n v="7.2939999999999996"/>
    <x v="1"/>
  </r>
  <r>
    <x v="13"/>
    <x v="1"/>
    <x v="9"/>
    <x v="7"/>
    <x v="2"/>
    <x v="11"/>
    <n v="2.5999999999999999E-2"/>
    <x v="1"/>
  </r>
  <r>
    <x v="13"/>
    <x v="1"/>
    <x v="3"/>
    <x v="2"/>
    <x v="2"/>
    <x v="11"/>
    <n v="0.04"/>
    <x v="1"/>
  </r>
  <r>
    <x v="13"/>
    <x v="1"/>
    <x v="10"/>
    <x v="8"/>
    <x v="2"/>
    <x v="11"/>
    <n v="0.25600000000000001"/>
    <x v="1"/>
  </r>
  <r>
    <x v="13"/>
    <x v="1"/>
    <x v="1"/>
    <x v="0"/>
    <x v="0"/>
    <x v="11"/>
    <n v="0.47"/>
    <x v="1"/>
  </r>
  <r>
    <x v="13"/>
    <x v="1"/>
    <x v="15"/>
    <x v="11"/>
    <x v="2"/>
    <x v="11"/>
    <n v="0.47799999999999998"/>
    <x v="1"/>
  </r>
  <r>
    <x v="13"/>
    <x v="1"/>
    <x v="0"/>
    <x v="0"/>
    <x v="0"/>
    <x v="11"/>
    <n v="20.2"/>
    <x v="1"/>
  </r>
  <r>
    <x v="13"/>
    <x v="1"/>
    <x v="3"/>
    <x v="2"/>
    <x v="2"/>
    <x v="12"/>
    <n v="2E-3"/>
    <x v="1"/>
  </r>
  <r>
    <x v="13"/>
    <x v="1"/>
    <x v="9"/>
    <x v="7"/>
    <x v="2"/>
    <x v="12"/>
    <n v="2.5000000000000001E-2"/>
    <x v="1"/>
  </r>
  <r>
    <x v="13"/>
    <x v="1"/>
    <x v="8"/>
    <x v="6"/>
    <x v="2"/>
    <x v="12"/>
    <n v="0.03"/>
    <x v="1"/>
  </r>
  <r>
    <x v="13"/>
    <x v="1"/>
    <x v="1"/>
    <x v="0"/>
    <x v="0"/>
    <x v="12"/>
    <n v="6.5000000000000002E-2"/>
    <x v="1"/>
  </r>
  <r>
    <x v="13"/>
    <x v="1"/>
    <x v="15"/>
    <x v="11"/>
    <x v="2"/>
    <x v="12"/>
    <n v="0.502"/>
    <x v="1"/>
  </r>
  <r>
    <x v="13"/>
    <x v="1"/>
    <x v="10"/>
    <x v="8"/>
    <x v="2"/>
    <x v="12"/>
    <n v="1.0169999999999999"/>
    <x v="1"/>
  </r>
  <r>
    <x v="13"/>
    <x v="1"/>
    <x v="0"/>
    <x v="0"/>
    <x v="0"/>
    <x v="12"/>
    <n v="12.763"/>
    <x v="1"/>
  </r>
  <r>
    <x v="13"/>
    <x v="4"/>
    <x v="13"/>
    <x v="10"/>
    <x v="2"/>
    <x v="12"/>
    <n v="0.40600000000000003"/>
    <x v="1"/>
  </r>
  <r>
    <x v="13"/>
    <x v="4"/>
    <x v="6"/>
    <x v="4"/>
    <x v="2"/>
    <x v="12"/>
    <n v="0.19"/>
    <x v="1"/>
  </r>
  <r>
    <x v="13"/>
    <x v="4"/>
    <x v="8"/>
    <x v="6"/>
    <x v="2"/>
    <x v="12"/>
    <n v="0.19400000000000001"/>
    <x v="1"/>
  </r>
  <r>
    <x v="13"/>
    <x v="4"/>
    <x v="15"/>
    <x v="11"/>
    <x v="2"/>
    <x v="12"/>
    <n v="0"/>
    <x v="1"/>
  </r>
  <r>
    <x v="13"/>
    <x v="4"/>
    <x v="10"/>
    <x v="8"/>
    <x v="2"/>
    <x v="12"/>
    <n v="1.0509999999999999"/>
    <x v="1"/>
  </r>
  <r>
    <x v="13"/>
    <x v="4"/>
    <x v="3"/>
    <x v="2"/>
    <x v="2"/>
    <x v="12"/>
    <n v="0.48399999999999999"/>
    <x v="1"/>
  </r>
  <r>
    <x v="13"/>
    <x v="4"/>
    <x v="1"/>
    <x v="0"/>
    <x v="0"/>
    <x v="12"/>
    <n v="6.89"/>
    <x v="1"/>
  </r>
  <r>
    <x v="13"/>
    <x v="4"/>
    <x v="7"/>
    <x v="5"/>
    <x v="2"/>
    <x v="12"/>
    <n v="3.7999999999999999E-2"/>
    <x v="1"/>
  </r>
  <r>
    <x v="13"/>
    <x v="4"/>
    <x v="9"/>
    <x v="7"/>
    <x v="2"/>
    <x v="12"/>
    <n v="1.292"/>
    <x v="1"/>
  </r>
  <r>
    <x v="13"/>
    <x v="1"/>
    <x v="6"/>
    <x v="4"/>
    <x v="2"/>
    <x v="13"/>
    <n v="4.0000000000000001E-3"/>
    <x v="1"/>
  </r>
  <r>
    <x v="13"/>
    <x v="1"/>
    <x v="9"/>
    <x v="7"/>
    <x v="2"/>
    <x v="13"/>
    <n v="2.8000000000000001E-2"/>
    <x v="1"/>
  </r>
  <r>
    <x v="13"/>
    <x v="1"/>
    <x v="3"/>
    <x v="2"/>
    <x v="2"/>
    <x v="13"/>
    <n v="4.9000000000000002E-2"/>
    <x v="1"/>
  </r>
  <r>
    <x v="13"/>
    <x v="1"/>
    <x v="4"/>
    <x v="3"/>
    <x v="1"/>
    <x v="13"/>
    <n v="5.1999999999999998E-2"/>
    <x v="1"/>
  </r>
  <r>
    <x v="13"/>
    <x v="1"/>
    <x v="10"/>
    <x v="8"/>
    <x v="2"/>
    <x v="13"/>
    <n v="6.3E-2"/>
    <x v="1"/>
  </r>
  <r>
    <x v="13"/>
    <x v="1"/>
    <x v="1"/>
    <x v="0"/>
    <x v="0"/>
    <x v="13"/>
    <n v="0.41499999999999998"/>
    <x v="1"/>
  </r>
  <r>
    <x v="13"/>
    <x v="1"/>
    <x v="15"/>
    <x v="11"/>
    <x v="2"/>
    <x v="13"/>
    <n v="0.54800000000000004"/>
    <x v="1"/>
  </r>
  <r>
    <x v="13"/>
    <x v="1"/>
    <x v="0"/>
    <x v="0"/>
    <x v="0"/>
    <x v="13"/>
    <n v="16.088999999999999"/>
    <x v="1"/>
  </r>
  <r>
    <x v="13"/>
    <x v="4"/>
    <x v="13"/>
    <x v="10"/>
    <x v="2"/>
    <x v="13"/>
    <n v="0.371"/>
    <x v="1"/>
  </r>
  <r>
    <x v="13"/>
    <x v="4"/>
    <x v="6"/>
    <x v="4"/>
    <x v="2"/>
    <x v="13"/>
    <n v="0.60199999999999998"/>
    <x v="1"/>
  </r>
  <r>
    <x v="13"/>
    <x v="4"/>
    <x v="8"/>
    <x v="6"/>
    <x v="2"/>
    <x v="13"/>
    <n v="0.222"/>
    <x v="1"/>
  </r>
  <r>
    <x v="13"/>
    <x v="4"/>
    <x v="15"/>
    <x v="11"/>
    <x v="2"/>
    <x v="13"/>
    <n v="1E-3"/>
    <x v="1"/>
  </r>
  <r>
    <x v="13"/>
    <x v="4"/>
    <x v="10"/>
    <x v="8"/>
    <x v="2"/>
    <x v="13"/>
    <n v="1.5229999999999999"/>
    <x v="1"/>
  </r>
  <r>
    <x v="13"/>
    <x v="4"/>
    <x v="3"/>
    <x v="2"/>
    <x v="2"/>
    <x v="13"/>
    <n v="0.70399999999999996"/>
    <x v="1"/>
  </r>
  <r>
    <x v="13"/>
    <x v="4"/>
    <x v="1"/>
    <x v="0"/>
    <x v="0"/>
    <x v="13"/>
    <n v="7.8109999999999999"/>
    <x v="1"/>
  </r>
  <r>
    <x v="13"/>
    <x v="4"/>
    <x v="7"/>
    <x v="5"/>
    <x v="2"/>
    <x v="13"/>
    <n v="9.2999999999999999E-2"/>
    <x v="1"/>
  </r>
  <r>
    <x v="13"/>
    <x v="4"/>
    <x v="9"/>
    <x v="7"/>
    <x v="2"/>
    <x v="13"/>
    <n v="2.452"/>
    <x v="1"/>
  </r>
  <r>
    <x v="14"/>
    <x v="1"/>
    <x v="6"/>
    <x v="4"/>
    <x v="2"/>
    <x v="0"/>
    <n v="7.1999999999999995E-2"/>
    <x v="2"/>
  </r>
  <r>
    <x v="14"/>
    <x v="1"/>
    <x v="8"/>
    <x v="6"/>
    <x v="2"/>
    <x v="0"/>
    <n v="6.0000000000000001E-3"/>
    <x v="2"/>
  </r>
  <r>
    <x v="14"/>
    <x v="1"/>
    <x v="13"/>
    <x v="10"/>
    <x v="2"/>
    <x v="0"/>
    <n v="2E-3"/>
    <x v="2"/>
  </r>
  <r>
    <x v="14"/>
    <x v="1"/>
    <x v="10"/>
    <x v="8"/>
    <x v="2"/>
    <x v="0"/>
    <n v="3.1E-2"/>
    <x v="2"/>
  </r>
  <r>
    <x v="14"/>
    <x v="1"/>
    <x v="6"/>
    <x v="4"/>
    <x v="2"/>
    <x v="1"/>
    <n v="5.2999999999999999E-2"/>
    <x v="2"/>
  </r>
  <r>
    <x v="14"/>
    <x v="1"/>
    <x v="10"/>
    <x v="8"/>
    <x v="2"/>
    <x v="1"/>
    <n v="7.5999999999999998E-2"/>
    <x v="2"/>
  </r>
  <r>
    <x v="14"/>
    <x v="1"/>
    <x v="6"/>
    <x v="4"/>
    <x v="2"/>
    <x v="2"/>
    <n v="0.06"/>
    <x v="2"/>
  </r>
  <r>
    <x v="14"/>
    <x v="1"/>
    <x v="10"/>
    <x v="8"/>
    <x v="2"/>
    <x v="2"/>
    <n v="6.6000000000000003E-2"/>
    <x v="2"/>
  </r>
  <r>
    <x v="14"/>
    <x v="1"/>
    <x v="6"/>
    <x v="4"/>
    <x v="2"/>
    <x v="3"/>
    <n v="5.7000000000000002E-2"/>
    <x v="2"/>
  </r>
  <r>
    <x v="14"/>
    <x v="1"/>
    <x v="13"/>
    <x v="10"/>
    <x v="2"/>
    <x v="3"/>
    <n v="1.4E-2"/>
    <x v="2"/>
  </r>
  <r>
    <x v="14"/>
    <x v="1"/>
    <x v="10"/>
    <x v="8"/>
    <x v="2"/>
    <x v="3"/>
    <n v="0.104"/>
    <x v="2"/>
  </r>
  <r>
    <x v="14"/>
    <x v="1"/>
    <x v="6"/>
    <x v="4"/>
    <x v="2"/>
    <x v="4"/>
    <n v="5.0999999999999997E-2"/>
    <x v="2"/>
  </r>
  <r>
    <x v="14"/>
    <x v="1"/>
    <x v="10"/>
    <x v="8"/>
    <x v="2"/>
    <x v="4"/>
    <n v="0.108"/>
    <x v="2"/>
  </r>
  <r>
    <x v="14"/>
    <x v="1"/>
    <x v="6"/>
    <x v="4"/>
    <x v="2"/>
    <x v="5"/>
    <n v="0.03"/>
    <x v="2"/>
  </r>
  <r>
    <x v="14"/>
    <x v="1"/>
    <x v="9"/>
    <x v="7"/>
    <x v="2"/>
    <x v="5"/>
    <n v="1E-3"/>
    <x v="2"/>
  </r>
  <r>
    <x v="14"/>
    <x v="1"/>
    <x v="13"/>
    <x v="10"/>
    <x v="2"/>
    <x v="5"/>
    <n v="1.7000000000000001E-2"/>
    <x v="2"/>
  </r>
  <r>
    <x v="14"/>
    <x v="1"/>
    <x v="10"/>
    <x v="8"/>
    <x v="2"/>
    <x v="5"/>
    <n v="4.3999999999999997E-2"/>
    <x v="2"/>
  </r>
  <r>
    <x v="14"/>
    <x v="1"/>
    <x v="6"/>
    <x v="4"/>
    <x v="2"/>
    <x v="7"/>
    <n v="1.4999999999999999E-2"/>
    <x v="2"/>
  </r>
  <r>
    <x v="14"/>
    <x v="1"/>
    <x v="3"/>
    <x v="2"/>
    <x v="2"/>
    <x v="7"/>
    <n v="8.0000000000000002E-3"/>
    <x v="2"/>
  </r>
  <r>
    <x v="14"/>
    <x v="1"/>
    <x v="9"/>
    <x v="7"/>
    <x v="2"/>
    <x v="7"/>
    <n v="1E-3"/>
    <x v="2"/>
  </r>
  <r>
    <x v="14"/>
    <x v="1"/>
    <x v="13"/>
    <x v="10"/>
    <x v="2"/>
    <x v="7"/>
    <n v="1.0999999999999999E-2"/>
    <x v="2"/>
  </r>
  <r>
    <x v="14"/>
    <x v="1"/>
    <x v="10"/>
    <x v="8"/>
    <x v="2"/>
    <x v="7"/>
    <n v="1.2E-2"/>
    <x v="2"/>
  </r>
  <r>
    <x v="14"/>
    <x v="1"/>
    <x v="6"/>
    <x v="4"/>
    <x v="2"/>
    <x v="8"/>
    <n v="2.3E-2"/>
    <x v="2"/>
  </r>
  <r>
    <x v="14"/>
    <x v="1"/>
    <x v="3"/>
    <x v="2"/>
    <x v="2"/>
    <x v="8"/>
    <n v="8.9999999999999993E-3"/>
    <x v="2"/>
  </r>
  <r>
    <x v="14"/>
    <x v="1"/>
    <x v="9"/>
    <x v="7"/>
    <x v="2"/>
    <x v="8"/>
    <n v="1E-3"/>
    <x v="2"/>
  </r>
  <r>
    <x v="14"/>
    <x v="1"/>
    <x v="13"/>
    <x v="10"/>
    <x v="2"/>
    <x v="8"/>
    <n v="1.0999999999999999E-2"/>
    <x v="2"/>
  </r>
  <r>
    <x v="14"/>
    <x v="1"/>
    <x v="10"/>
    <x v="8"/>
    <x v="2"/>
    <x v="8"/>
    <n v="1.2E-2"/>
    <x v="2"/>
  </r>
  <r>
    <x v="14"/>
    <x v="1"/>
    <x v="6"/>
    <x v="4"/>
    <x v="2"/>
    <x v="9"/>
    <n v="3.1E-2"/>
    <x v="2"/>
  </r>
  <r>
    <x v="14"/>
    <x v="1"/>
    <x v="9"/>
    <x v="7"/>
    <x v="2"/>
    <x v="9"/>
    <n v="1E-3"/>
    <x v="2"/>
  </r>
  <r>
    <x v="14"/>
    <x v="1"/>
    <x v="13"/>
    <x v="10"/>
    <x v="2"/>
    <x v="9"/>
    <n v="8.9999999999999993E-3"/>
    <x v="2"/>
  </r>
  <r>
    <x v="14"/>
    <x v="3"/>
    <x v="6"/>
    <x v="4"/>
    <x v="2"/>
    <x v="10"/>
    <n v="0.06"/>
    <x v="2"/>
  </r>
  <r>
    <x v="14"/>
    <x v="3"/>
    <x v="9"/>
    <x v="7"/>
    <x v="2"/>
    <x v="10"/>
    <n v="2E-3"/>
    <x v="2"/>
  </r>
  <r>
    <x v="14"/>
    <x v="3"/>
    <x v="13"/>
    <x v="10"/>
    <x v="2"/>
    <x v="10"/>
    <n v="0.01"/>
    <x v="2"/>
  </r>
  <r>
    <x v="14"/>
    <x v="3"/>
    <x v="10"/>
    <x v="8"/>
    <x v="2"/>
    <x v="10"/>
    <n v="3.3000000000000002E-2"/>
    <x v="2"/>
  </r>
  <r>
    <x v="14"/>
    <x v="1"/>
    <x v="6"/>
    <x v="4"/>
    <x v="2"/>
    <x v="11"/>
    <n v="1.0999999999999999E-2"/>
    <x v="2"/>
  </r>
  <r>
    <x v="14"/>
    <x v="1"/>
    <x v="10"/>
    <x v="8"/>
    <x v="2"/>
    <x v="11"/>
    <n v="2.4E-2"/>
    <x v="2"/>
  </r>
  <r>
    <x v="14"/>
    <x v="1"/>
    <x v="10"/>
    <x v="8"/>
    <x v="2"/>
    <x v="12"/>
    <n v="1E-3"/>
    <x v="2"/>
  </r>
  <r>
    <x v="14"/>
    <x v="1"/>
    <x v="13"/>
    <x v="10"/>
    <x v="2"/>
    <x v="12"/>
    <n v="8.0000000000000002E-3"/>
    <x v="2"/>
  </r>
  <r>
    <x v="14"/>
    <x v="1"/>
    <x v="6"/>
    <x v="4"/>
    <x v="2"/>
    <x v="12"/>
    <n v="8.9999999999999993E-3"/>
    <x v="2"/>
  </r>
  <r>
    <x v="14"/>
    <x v="1"/>
    <x v="6"/>
    <x v="4"/>
    <x v="2"/>
    <x v="13"/>
    <n v="2.7E-2"/>
    <x v="2"/>
  </r>
  <r>
    <x v="14"/>
    <x v="1"/>
    <x v="10"/>
    <x v="8"/>
    <x v="2"/>
    <x v="13"/>
    <n v="3.9E-2"/>
    <x v="2"/>
  </r>
  <r>
    <x v="15"/>
    <x v="1"/>
    <x v="6"/>
    <x v="4"/>
    <x v="2"/>
    <x v="0"/>
    <n v="0.05"/>
    <x v="3"/>
  </r>
  <r>
    <x v="15"/>
    <x v="1"/>
    <x v="6"/>
    <x v="4"/>
    <x v="2"/>
    <x v="1"/>
    <n v="4.8000000000000001E-2"/>
    <x v="3"/>
  </r>
  <r>
    <x v="15"/>
    <x v="1"/>
    <x v="6"/>
    <x v="4"/>
    <x v="2"/>
    <x v="2"/>
    <n v="5.1999999999999998E-2"/>
    <x v="3"/>
  </r>
  <r>
    <x v="15"/>
    <x v="1"/>
    <x v="3"/>
    <x v="2"/>
    <x v="2"/>
    <x v="2"/>
    <n v="7.8E-2"/>
    <x v="3"/>
  </r>
  <r>
    <x v="15"/>
    <x v="1"/>
    <x v="6"/>
    <x v="4"/>
    <x v="2"/>
    <x v="3"/>
    <n v="4.4999999999999998E-2"/>
    <x v="3"/>
  </r>
  <r>
    <x v="15"/>
    <x v="1"/>
    <x v="8"/>
    <x v="6"/>
    <x v="2"/>
    <x v="3"/>
    <n v="1E-3"/>
    <x v="3"/>
  </r>
  <r>
    <x v="15"/>
    <x v="1"/>
    <x v="3"/>
    <x v="2"/>
    <x v="2"/>
    <x v="3"/>
    <n v="0.08"/>
    <x v="3"/>
  </r>
  <r>
    <x v="15"/>
    <x v="1"/>
    <x v="6"/>
    <x v="4"/>
    <x v="2"/>
    <x v="4"/>
    <n v="3.4000000000000002E-2"/>
    <x v="3"/>
  </r>
  <r>
    <x v="15"/>
    <x v="1"/>
    <x v="3"/>
    <x v="2"/>
    <x v="2"/>
    <x v="4"/>
    <n v="0.17899999999999999"/>
    <x v="3"/>
  </r>
  <r>
    <x v="15"/>
    <x v="1"/>
    <x v="6"/>
    <x v="4"/>
    <x v="2"/>
    <x v="5"/>
    <n v="2.5999999999999999E-2"/>
    <x v="3"/>
  </r>
  <r>
    <x v="15"/>
    <x v="1"/>
    <x v="3"/>
    <x v="2"/>
    <x v="2"/>
    <x v="5"/>
    <n v="0.1"/>
    <x v="3"/>
  </r>
  <r>
    <x v="15"/>
    <x v="1"/>
    <x v="6"/>
    <x v="4"/>
    <x v="2"/>
    <x v="6"/>
    <n v="4.4999999999999998E-2"/>
    <x v="3"/>
  </r>
  <r>
    <x v="15"/>
    <x v="1"/>
    <x v="3"/>
    <x v="2"/>
    <x v="2"/>
    <x v="6"/>
    <n v="8.7999999999999995E-2"/>
    <x v="3"/>
  </r>
  <r>
    <x v="15"/>
    <x v="1"/>
    <x v="6"/>
    <x v="4"/>
    <x v="2"/>
    <x v="7"/>
    <n v="3.1E-2"/>
    <x v="3"/>
  </r>
  <r>
    <x v="15"/>
    <x v="1"/>
    <x v="3"/>
    <x v="2"/>
    <x v="2"/>
    <x v="7"/>
    <n v="5.1999999999999998E-2"/>
    <x v="3"/>
  </r>
  <r>
    <x v="15"/>
    <x v="1"/>
    <x v="3"/>
    <x v="2"/>
    <x v="2"/>
    <x v="8"/>
    <n v="7.2999999999999995E-2"/>
    <x v="3"/>
  </r>
  <r>
    <x v="15"/>
    <x v="1"/>
    <x v="10"/>
    <x v="8"/>
    <x v="2"/>
    <x v="8"/>
    <n v="2.7E-2"/>
    <x v="3"/>
  </r>
  <r>
    <x v="15"/>
    <x v="1"/>
    <x v="6"/>
    <x v="4"/>
    <x v="2"/>
    <x v="9"/>
    <n v="3.5000000000000003E-2"/>
    <x v="3"/>
  </r>
  <r>
    <x v="15"/>
    <x v="1"/>
    <x v="3"/>
    <x v="2"/>
    <x v="2"/>
    <x v="9"/>
    <n v="4.5999999999999999E-2"/>
    <x v="3"/>
  </r>
  <r>
    <x v="15"/>
    <x v="3"/>
    <x v="6"/>
    <x v="4"/>
    <x v="2"/>
    <x v="10"/>
    <n v="5.2999999999999999E-2"/>
    <x v="3"/>
  </r>
  <r>
    <x v="15"/>
    <x v="3"/>
    <x v="3"/>
    <x v="2"/>
    <x v="2"/>
    <x v="10"/>
    <n v="9.4E-2"/>
    <x v="3"/>
  </r>
  <r>
    <x v="15"/>
    <x v="1"/>
    <x v="6"/>
    <x v="4"/>
    <x v="2"/>
    <x v="11"/>
    <n v="0.04"/>
    <x v="3"/>
  </r>
  <r>
    <x v="15"/>
    <x v="1"/>
    <x v="1"/>
    <x v="0"/>
    <x v="0"/>
    <x v="12"/>
    <n v="1.7999999999999999E-2"/>
    <x v="3"/>
  </r>
  <r>
    <x v="15"/>
    <x v="1"/>
    <x v="3"/>
    <x v="2"/>
    <x v="2"/>
    <x v="12"/>
    <n v="2.7E-2"/>
    <x v="3"/>
  </r>
  <r>
    <x v="15"/>
    <x v="1"/>
    <x v="6"/>
    <x v="4"/>
    <x v="2"/>
    <x v="12"/>
    <n v="3.1E-2"/>
    <x v="3"/>
  </r>
  <r>
    <x v="15"/>
    <x v="1"/>
    <x v="3"/>
    <x v="2"/>
    <x v="2"/>
    <x v="13"/>
    <n v="2.7E-2"/>
    <x v="3"/>
  </r>
  <r>
    <x v="15"/>
    <x v="1"/>
    <x v="6"/>
    <x v="4"/>
    <x v="2"/>
    <x v="13"/>
    <n v="4.2999999999999997E-2"/>
    <x v="3"/>
  </r>
  <r>
    <x v="16"/>
    <x v="1"/>
    <x v="0"/>
    <x v="0"/>
    <x v="0"/>
    <x v="0"/>
    <n v="11.321"/>
    <x v="2"/>
  </r>
  <r>
    <x v="16"/>
    <x v="1"/>
    <x v="1"/>
    <x v="0"/>
    <x v="0"/>
    <x v="0"/>
    <n v="0.44500000000000001"/>
    <x v="2"/>
  </r>
  <r>
    <x v="16"/>
    <x v="1"/>
    <x v="6"/>
    <x v="4"/>
    <x v="2"/>
    <x v="0"/>
    <n v="1.0960000000000001"/>
    <x v="2"/>
  </r>
  <r>
    <x v="16"/>
    <x v="1"/>
    <x v="15"/>
    <x v="11"/>
    <x v="2"/>
    <x v="0"/>
    <n v="0.41199999999999998"/>
    <x v="2"/>
  </r>
  <r>
    <x v="16"/>
    <x v="1"/>
    <x v="8"/>
    <x v="6"/>
    <x v="2"/>
    <x v="0"/>
    <n v="4.0000000000000001E-3"/>
    <x v="2"/>
  </r>
  <r>
    <x v="16"/>
    <x v="1"/>
    <x v="9"/>
    <x v="7"/>
    <x v="2"/>
    <x v="0"/>
    <n v="3.1E-2"/>
    <x v="2"/>
  </r>
  <r>
    <x v="16"/>
    <x v="1"/>
    <x v="10"/>
    <x v="8"/>
    <x v="2"/>
    <x v="0"/>
    <n v="0.436"/>
    <x v="2"/>
  </r>
  <r>
    <x v="16"/>
    <x v="2"/>
    <x v="0"/>
    <x v="0"/>
    <x v="0"/>
    <x v="0"/>
    <n v="0.5"/>
    <x v="2"/>
  </r>
  <r>
    <x v="16"/>
    <x v="4"/>
    <x v="0"/>
    <x v="0"/>
    <x v="0"/>
    <x v="0"/>
    <n v="0.02"/>
    <x v="2"/>
  </r>
  <r>
    <x v="16"/>
    <x v="4"/>
    <x v="1"/>
    <x v="0"/>
    <x v="0"/>
    <x v="0"/>
    <n v="2.8000000000000001E-2"/>
    <x v="2"/>
  </r>
  <r>
    <x v="16"/>
    <x v="4"/>
    <x v="6"/>
    <x v="4"/>
    <x v="2"/>
    <x v="0"/>
    <n v="2.1000000000000001E-2"/>
    <x v="2"/>
  </r>
  <r>
    <x v="16"/>
    <x v="4"/>
    <x v="15"/>
    <x v="11"/>
    <x v="2"/>
    <x v="0"/>
    <n v="1.6E-2"/>
    <x v="2"/>
  </r>
  <r>
    <x v="16"/>
    <x v="4"/>
    <x v="3"/>
    <x v="2"/>
    <x v="2"/>
    <x v="0"/>
    <n v="2E-3"/>
    <x v="2"/>
  </r>
  <r>
    <x v="16"/>
    <x v="4"/>
    <x v="9"/>
    <x v="7"/>
    <x v="2"/>
    <x v="0"/>
    <n v="0.216"/>
    <x v="2"/>
  </r>
  <r>
    <x v="16"/>
    <x v="4"/>
    <x v="13"/>
    <x v="10"/>
    <x v="2"/>
    <x v="0"/>
    <n v="0.161"/>
    <x v="2"/>
  </r>
  <r>
    <x v="16"/>
    <x v="4"/>
    <x v="10"/>
    <x v="8"/>
    <x v="2"/>
    <x v="0"/>
    <n v="3.0000000000000001E-3"/>
    <x v="2"/>
  </r>
  <r>
    <x v="16"/>
    <x v="0"/>
    <x v="1"/>
    <x v="0"/>
    <x v="0"/>
    <x v="1"/>
    <n v="8.0000000000000002E-3"/>
    <x v="2"/>
  </r>
  <r>
    <x v="16"/>
    <x v="1"/>
    <x v="0"/>
    <x v="0"/>
    <x v="0"/>
    <x v="1"/>
    <n v="13.018000000000001"/>
    <x v="2"/>
  </r>
  <r>
    <x v="16"/>
    <x v="1"/>
    <x v="1"/>
    <x v="0"/>
    <x v="0"/>
    <x v="1"/>
    <n v="0.57599999999999996"/>
    <x v="2"/>
  </r>
  <r>
    <x v="16"/>
    <x v="1"/>
    <x v="6"/>
    <x v="4"/>
    <x v="2"/>
    <x v="1"/>
    <n v="1.1599999999999999"/>
    <x v="2"/>
  </r>
  <r>
    <x v="16"/>
    <x v="1"/>
    <x v="15"/>
    <x v="11"/>
    <x v="2"/>
    <x v="1"/>
    <n v="0.33"/>
    <x v="2"/>
  </r>
  <r>
    <x v="16"/>
    <x v="1"/>
    <x v="9"/>
    <x v="7"/>
    <x v="2"/>
    <x v="1"/>
    <n v="2.8000000000000001E-2"/>
    <x v="2"/>
  </r>
  <r>
    <x v="16"/>
    <x v="1"/>
    <x v="10"/>
    <x v="8"/>
    <x v="2"/>
    <x v="1"/>
    <n v="0.70399999999999996"/>
    <x v="2"/>
  </r>
  <r>
    <x v="16"/>
    <x v="2"/>
    <x v="0"/>
    <x v="0"/>
    <x v="0"/>
    <x v="1"/>
    <n v="0.80500000000000005"/>
    <x v="2"/>
  </r>
  <r>
    <x v="16"/>
    <x v="4"/>
    <x v="0"/>
    <x v="0"/>
    <x v="0"/>
    <x v="1"/>
    <n v="0.38"/>
    <x v="2"/>
  </r>
  <r>
    <x v="16"/>
    <x v="4"/>
    <x v="6"/>
    <x v="4"/>
    <x v="2"/>
    <x v="1"/>
    <n v="0.09"/>
    <x v="2"/>
  </r>
  <r>
    <x v="16"/>
    <x v="4"/>
    <x v="15"/>
    <x v="11"/>
    <x v="2"/>
    <x v="1"/>
    <n v="6.0000000000000001E-3"/>
    <x v="2"/>
  </r>
  <r>
    <x v="16"/>
    <x v="4"/>
    <x v="9"/>
    <x v="7"/>
    <x v="2"/>
    <x v="1"/>
    <n v="4.4999999999999998E-2"/>
    <x v="2"/>
  </r>
  <r>
    <x v="16"/>
    <x v="4"/>
    <x v="10"/>
    <x v="8"/>
    <x v="2"/>
    <x v="1"/>
    <n v="8.5000000000000006E-2"/>
    <x v="2"/>
  </r>
  <r>
    <x v="16"/>
    <x v="1"/>
    <x v="0"/>
    <x v="0"/>
    <x v="0"/>
    <x v="2"/>
    <n v="12.99"/>
    <x v="2"/>
  </r>
  <r>
    <x v="16"/>
    <x v="1"/>
    <x v="1"/>
    <x v="0"/>
    <x v="0"/>
    <x v="2"/>
    <n v="1.0880000000000001"/>
    <x v="2"/>
  </r>
  <r>
    <x v="16"/>
    <x v="1"/>
    <x v="6"/>
    <x v="4"/>
    <x v="2"/>
    <x v="2"/>
    <n v="0.65800000000000003"/>
    <x v="2"/>
  </r>
  <r>
    <x v="16"/>
    <x v="1"/>
    <x v="15"/>
    <x v="11"/>
    <x v="2"/>
    <x v="2"/>
    <n v="0.33200000000000002"/>
    <x v="2"/>
  </r>
  <r>
    <x v="16"/>
    <x v="1"/>
    <x v="9"/>
    <x v="7"/>
    <x v="2"/>
    <x v="2"/>
    <n v="3.4000000000000002E-2"/>
    <x v="2"/>
  </r>
  <r>
    <x v="16"/>
    <x v="1"/>
    <x v="10"/>
    <x v="8"/>
    <x v="2"/>
    <x v="2"/>
    <n v="0.28699999999999998"/>
    <x v="2"/>
  </r>
  <r>
    <x v="16"/>
    <x v="2"/>
    <x v="0"/>
    <x v="0"/>
    <x v="0"/>
    <x v="2"/>
    <n v="0.81899999999999995"/>
    <x v="2"/>
  </r>
  <r>
    <x v="16"/>
    <x v="4"/>
    <x v="0"/>
    <x v="0"/>
    <x v="0"/>
    <x v="2"/>
    <n v="0.46500000000000002"/>
    <x v="2"/>
  </r>
  <r>
    <x v="16"/>
    <x v="4"/>
    <x v="6"/>
    <x v="4"/>
    <x v="2"/>
    <x v="2"/>
    <n v="0.14299999999999999"/>
    <x v="2"/>
  </r>
  <r>
    <x v="16"/>
    <x v="4"/>
    <x v="15"/>
    <x v="11"/>
    <x v="2"/>
    <x v="2"/>
    <n v="7.0000000000000001E-3"/>
    <x v="2"/>
  </r>
  <r>
    <x v="16"/>
    <x v="4"/>
    <x v="8"/>
    <x v="6"/>
    <x v="2"/>
    <x v="2"/>
    <n v="8.3000000000000004E-2"/>
    <x v="2"/>
  </r>
  <r>
    <x v="16"/>
    <x v="4"/>
    <x v="3"/>
    <x v="2"/>
    <x v="2"/>
    <x v="2"/>
    <n v="1E-3"/>
    <x v="2"/>
  </r>
  <r>
    <x v="16"/>
    <x v="4"/>
    <x v="9"/>
    <x v="7"/>
    <x v="2"/>
    <x v="2"/>
    <n v="0.245"/>
    <x v="2"/>
  </r>
  <r>
    <x v="16"/>
    <x v="4"/>
    <x v="10"/>
    <x v="8"/>
    <x v="2"/>
    <x v="2"/>
    <n v="5.5E-2"/>
    <x v="2"/>
  </r>
  <r>
    <x v="16"/>
    <x v="1"/>
    <x v="0"/>
    <x v="0"/>
    <x v="0"/>
    <x v="3"/>
    <n v="13.815"/>
    <x v="2"/>
  </r>
  <r>
    <x v="16"/>
    <x v="1"/>
    <x v="1"/>
    <x v="0"/>
    <x v="0"/>
    <x v="3"/>
    <n v="1.62"/>
    <x v="2"/>
  </r>
  <r>
    <x v="16"/>
    <x v="1"/>
    <x v="6"/>
    <x v="4"/>
    <x v="2"/>
    <x v="3"/>
    <n v="0.83199999999999996"/>
    <x v="2"/>
  </r>
  <r>
    <x v="16"/>
    <x v="1"/>
    <x v="15"/>
    <x v="11"/>
    <x v="2"/>
    <x v="3"/>
    <n v="0.27100000000000002"/>
    <x v="2"/>
  </r>
  <r>
    <x v="16"/>
    <x v="1"/>
    <x v="9"/>
    <x v="7"/>
    <x v="2"/>
    <x v="3"/>
    <n v="3.4000000000000002E-2"/>
    <x v="2"/>
  </r>
  <r>
    <x v="16"/>
    <x v="1"/>
    <x v="10"/>
    <x v="8"/>
    <x v="2"/>
    <x v="3"/>
    <n v="0.123"/>
    <x v="2"/>
  </r>
  <r>
    <x v="16"/>
    <x v="2"/>
    <x v="0"/>
    <x v="0"/>
    <x v="0"/>
    <x v="3"/>
    <n v="1.4910000000000001"/>
    <x v="2"/>
  </r>
  <r>
    <x v="16"/>
    <x v="4"/>
    <x v="0"/>
    <x v="0"/>
    <x v="0"/>
    <x v="3"/>
    <n v="0.76"/>
    <x v="2"/>
  </r>
  <r>
    <x v="16"/>
    <x v="4"/>
    <x v="1"/>
    <x v="0"/>
    <x v="0"/>
    <x v="3"/>
    <n v="2.1000000000000001E-2"/>
    <x v="2"/>
  </r>
  <r>
    <x v="16"/>
    <x v="4"/>
    <x v="6"/>
    <x v="4"/>
    <x v="2"/>
    <x v="3"/>
    <n v="6.9000000000000006E-2"/>
    <x v="2"/>
  </r>
  <r>
    <x v="16"/>
    <x v="4"/>
    <x v="8"/>
    <x v="6"/>
    <x v="2"/>
    <x v="3"/>
    <n v="0.16600000000000001"/>
    <x v="2"/>
  </r>
  <r>
    <x v="16"/>
    <x v="4"/>
    <x v="3"/>
    <x v="2"/>
    <x v="2"/>
    <x v="3"/>
    <n v="2E-3"/>
    <x v="2"/>
  </r>
  <r>
    <x v="16"/>
    <x v="4"/>
    <x v="9"/>
    <x v="7"/>
    <x v="2"/>
    <x v="3"/>
    <n v="5.7000000000000002E-2"/>
    <x v="2"/>
  </r>
  <r>
    <x v="16"/>
    <x v="4"/>
    <x v="13"/>
    <x v="10"/>
    <x v="2"/>
    <x v="3"/>
    <n v="7.0999999999999994E-2"/>
    <x v="2"/>
  </r>
  <r>
    <x v="16"/>
    <x v="4"/>
    <x v="10"/>
    <x v="8"/>
    <x v="2"/>
    <x v="3"/>
    <n v="6.0999999999999999E-2"/>
    <x v="2"/>
  </r>
  <r>
    <x v="16"/>
    <x v="1"/>
    <x v="0"/>
    <x v="0"/>
    <x v="0"/>
    <x v="4"/>
    <n v="12.654"/>
    <x v="2"/>
  </r>
  <r>
    <x v="16"/>
    <x v="1"/>
    <x v="1"/>
    <x v="0"/>
    <x v="0"/>
    <x v="4"/>
    <n v="1.8919999999999999"/>
    <x v="2"/>
  </r>
  <r>
    <x v="16"/>
    <x v="1"/>
    <x v="6"/>
    <x v="4"/>
    <x v="2"/>
    <x v="4"/>
    <n v="0.72199999999999998"/>
    <x v="2"/>
  </r>
  <r>
    <x v="16"/>
    <x v="1"/>
    <x v="15"/>
    <x v="11"/>
    <x v="2"/>
    <x v="4"/>
    <n v="0.32700000000000001"/>
    <x v="2"/>
  </r>
  <r>
    <x v="16"/>
    <x v="1"/>
    <x v="8"/>
    <x v="6"/>
    <x v="2"/>
    <x v="4"/>
    <n v="1.4E-2"/>
    <x v="2"/>
  </r>
  <r>
    <x v="16"/>
    <x v="1"/>
    <x v="10"/>
    <x v="8"/>
    <x v="2"/>
    <x v="4"/>
    <n v="0.191"/>
    <x v="2"/>
  </r>
  <r>
    <x v="16"/>
    <x v="2"/>
    <x v="0"/>
    <x v="0"/>
    <x v="0"/>
    <x v="4"/>
    <n v="1.7250000000000001"/>
    <x v="2"/>
  </r>
  <r>
    <x v="16"/>
    <x v="4"/>
    <x v="0"/>
    <x v="0"/>
    <x v="0"/>
    <x v="4"/>
    <n v="1.353"/>
    <x v="2"/>
  </r>
  <r>
    <x v="16"/>
    <x v="4"/>
    <x v="6"/>
    <x v="4"/>
    <x v="2"/>
    <x v="4"/>
    <n v="1.0999999999999999E-2"/>
    <x v="2"/>
  </r>
  <r>
    <x v="16"/>
    <x v="4"/>
    <x v="8"/>
    <x v="6"/>
    <x v="2"/>
    <x v="4"/>
    <n v="1.4E-2"/>
    <x v="2"/>
  </r>
  <r>
    <x v="16"/>
    <x v="4"/>
    <x v="9"/>
    <x v="7"/>
    <x v="2"/>
    <x v="4"/>
    <n v="0.14699999999999999"/>
    <x v="2"/>
  </r>
  <r>
    <x v="16"/>
    <x v="1"/>
    <x v="0"/>
    <x v="0"/>
    <x v="0"/>
    <x v="5"/>
    <n v="14.467000000000001"/>
    <x v="2"/>
  </r>
  <r>
    <x v="16"/>
    <x v="1"/>
    <x v="1"/>
    <x v="0"/>
    <x v="0"/>
    <x v="5"/>
    <n v="1.956"/>
    <x v="2"/>
  </r>
  <r>
    <x v="16"/>
    <x v="1"/>
    <x v="6"/>
    <x v="4"/>
    <x v="2"/>
    <x v="5"/>
    <n v="0.79900000000000004"/>
    <x v="2"/>
  </r>
  <r>
    <x v="16"/>
    <x v="1"/>
    <x v="15"/>
    <x v="11"/>
    <x v="2"/>
    <x v="5"/>
    <n v="0.34200000000000003"/>
    <x v="2"/>
  </r>
  <r>
    <x v="16"/>
    <x v="1"/>
    <x v="10"/>
    <x v="8"/>
    <x v="2"/>
    <x v="5"/>
    <n v="0.81299999999999994"/>
    <x v="2"/>
  </r>
  <r>
    <x v="16"/>
    <x v="2"/>
    <x v="0"/>
    <x v="0"/>
    <x v="0"/>
    <x v="5"/>
    <n v="1.601"/>
    <x v="2"/>
  </r>
  <r>
    <x v="16"/>
    <x v="4"/>
    <x v="0"/>
    <x v="0"/>
    <x v="0"/>
    <x v="5"/>
    <n v="2.149"/>
    <x v="2"/>
  </r>
  <r>
    <x v="16"/>
    <x v="4"/>
    <x v="2"/>
    <x v="1"/>
    <x v="1"/>
    <x v="5"/>
    <n v="1E-3"/>
    <x v="2"/>
  </r>
  <r>
    <x v="16"/>
    <x v="4"/>
    <x v="6"/>
    <x v="4"/>
    <x v="2"/>
    <x v="5"/>
    <n v="8.7999999999999995E-2"/>
    <x v="2"/>
  </r>
  <r>
    <x v="16"/>
    <x v="4"/>
    <x v="15"/>
    <x v="11"/>
    <x v="2"/>
    <x v="5"/>
    <n v="2E-3"/>
    <x v="2"/>
  </r>
  <r>
    <x v="16"/>
    <x v="4"/>
    <x v="8"/>
    <x v="6"/>
    <x v="2"/>
    <x v="5"/>
    <n v="3.7999999999999999E-2"/>
    <x v="2"/>
  </r>
  <r>
    <x v="16"/>
    <x v="4"/>
    <x v="9"/>
    <x v="7"/>
    <x v="2"/>
    <x v="5"/>
    <n v="0.13200000000000001"/>
    <x v="2"/>
  </r>
  <r>
    <x v="16"/>
    <x v="4"/>
    <x v="13"/>
    <x v="10"/>
    <x v="2"/>
    <x v="5"/>
    <n v="5.2999999999999999E-2"/>
    <x v="2"/>
  </r>
  <r>
    <x v="16"/>
    <x v="4"/>
    <x v="10"/>
    <x v="8"/>
    <x v="2"/>
    <x v="5"/>
    <n v="0.502"/>
    <x v="2"/>
  </r>
  <r>
    <x v="16"/>
    <x v="0"/>
    <x v="1"/>
    <x v="0"/>
    <x v="0"/>
    <x v="6"/>
    <n v="8.4000000000000005E-2"/>
    <x v="2"/>
  </r>
  <r>
    <x v="16"/>
    <x v="1"/>
    <x v="0"/>
    <x v="0"/>
    <x v="0"/>
    <x v="6"/>
    <n v="15.853999999999999"/>
    <x v="2"/>
  </r>
  <r>
    <x v="16"/>
    <x v="1"/>
    <x v="1"/>
    <x v="0"/>
    <x v="0"/>
    <x v="6"/>
    <n v="2.8740000000000001"/>
    <x v="2"/>
  </r>
  <r>
    <x v="16"/>
    <x v="1"/>
    <x v="6"/>
    <x v="4"/>
    <x v="2"/>
    <x v="6"/>
    <n v="0.69399999999999995"/>
    <x v="2"/>
  </r>
  <r>
    <x v="16"/>
    <x v="1"/>
    <x v="15"/>
    <x v="11"/>
    <x v="2"/>
    <x v="6"/>
    <n v="0.29099999999999998"/>
    <x v="2"/>
  </r>
  <r>
    <x v="16"/>
    <x v="1"/>
    <x v="9"/>
    <x v="7"/>
    <x v="2"/>
    <x v="6"/>
    <n v="4.5999999999999999E-2"/>
    <x v="2"/>
  </r>
  <r>
    <x v="16"/>
    <x v="1"/>
    <x v="10"/>
    <x v="8"/>
    <x v="2"/>
    <x v="6"/>
    <n v="0.05"/>
    <x v="2"/>
  </r>
  <r>
    <x v="16"/>
    <x v="2"/>
    <x v="0"/>
    <x v="0"/>
    <x v="0"/>
    <x v="6"/>
    <n v="0.40699999999999997"/>
    <x v="2"/>
  </r>
  <r>
    <x v="16"/>
    <x v="2"/>
    <x v="1"/>
    <x v="0"/>
    <x v="0"/>
    <x v="6"/>
    <n v="0.22900000000000001"/>
    <x v="2"/>
  </r>
  <r>
    <x v="16"/>
    <x v="4"/>
    <x v="0"/>
    <x v="0"/>
    <x v="0"/>
    <x v="6"/>
    <n v="5.1559999999999997"/>
    <x v="2"/>
  </r>
  <r>
    <x v="16"/>
    <x v="4"/>
    <x v="6"/>
    <x v="4"/>
    <x v="2"/>
    <x v="6"/>
    <n v="0.17499999999999999"/>
    <x v="2"/>
  </r>
  <r>
    <x v="16"/>
    <x v="4"/>
    <x v="8"/>
    <x v="6"/>
    <x v="2"/>
    <x v="6"/>
    <n v="1.2999999999999999E-2"/>
    <x v="2"/>
  </r>
  <r>
    <x v="16"/>
    <x v="4"/>
    <x v="9"/>
    <x v="7"/>
    <x v="2"/>
    <x v="6"/>
    <n v="6.4000000000000001E-2"/>
    <x v="2"/>
  </r>
  <r>
    <x v="16"/>
    <x v="4"/>
    <x v="10"/>
    <x v="8"/>
    <x v="2"/>
    <x v="6"/>
    <n v="0.54400000000000004"/>
    <x v="2"/>
  </r>
  <r>
    <x v="16"/>
    <x v="1"/>
    <x v="0"/>
    <x v="0"/>
    <x v="0"/>
    <x v="7"/>
    <n v="14.47"/>
    <x v="2"/>
  </r>
  <r>
    <x v="16"/>
    <x v="1"/>
    <x v="1"/>
    <x v="0"/>
    <x v="0"/>
    <x v="7"/>
    <n v="2.7170000000000001"/>
    <x v="2"/>
  </r>
  <r>
    <x v="16"/>
    <x v="1"/>
    <x v="6"/>
    <x v="4"/>
    <x v="2"/>
    <x v="7"/>
    <n v="0.45800000000000002"/>
    <x v="2"/>
  </r>
  <r>
    <x v="16"/>
    <x v="1"/>
    <x v="15"/>
    <x v="11"/>
    <x v="2"/>
    <x v="7"/>
    <n v="0.27500000000000002"/>
    <x v="2"/>
  </r>
  <r>
    <x v="16"/>
    <x v="1"/>
    <x v="9"/>
    <x v="7"/>
    <x v="2"/>
    <x v="7"/>
    <n v="3.5000000000000003E-2"/>
    <x v="2"/>
  </r>
  <r>
    <x v="16"/>
    <x v="1"/>
    <x v="10"/>
    <x v="8"/>
    <x v="2"/>
    <x v="7"/>
    <n v="3.7999999999999999E-2"/>
    <x v="2"/>
  </r>
  <r>
    <x v="16"/>
    <x v="2"/>
    <x v="0"/>
    <x v="0"/>
    <x v="0"/>
    <x v="7"/>
    <n v="0.38900000000000001"/>
    <x v="2"/>
  </r>
  <r>
    <x v="16"/>
    <x v="2"/>
    <x v="1"/>
    <x v="0"/>
    <x v="0"/>
    <x v="7"/>
    <n v="0.95299999999999996"/>
    <x v="2"/>
  </r>
  <r>
    <x v="16"/>
    <x v="4"/>
    <x v="0"/>
    <x v="0"/>
    <x v="0"/>
    <x v="7"/>
    <n v="5.2530000000000001"/>
    <x v="2"/>
  </r>
  <r>
    <x v="16"/>
    <x v="4"/>
    <x v="6"/>
    <x v="4"/>
    <x v="2"/>
    <x v="7"/>
    <n v="0.17399999999999999"/>
    <x v="2"/>
  </r>
  <r>
    <x v="16"/>
    <x v="4"/>
    <x v="8"/>
    <x v="6"/>
    <x v="2"/>
    <x v="7"/>
    <n v="2E-3"/>
    <x v="2"/>
  </r>
  <r>
    <x v="16"/>
    <x v="4"/>
    <x v="3"/>
    <x v="2"/>
    <x v="2"/>
    <x v="7"/>
    <n v="4.0000000000000001E-3"/>
    <x v="2"/>
  </r>
  <r>
    <x v="16"/>
    <x v="4"/>
    <x v="9"/>
    <x v="7"/>
    <x v="2"/>
    <x v="7"/>
    <n v="6.5000000000000002E-2"/>
    <x v="2"/>
  </r>
  <r>
    <x v="16"/>
    <x v="4"/>
    <x v="10"/>
    <x v="8"/>
    <x v="2"/>
    <x v="7"/>
    <n v="0.57099999999999995"/>
    <x v="2"/>
  </r>
  <r>
    <x v="16"/>
    <x v="1"/>
    <x v="0"/>
    <x v="0"/>
    <x v="0"/>
    <x v="8"/>
    <n v="15.768000000000001"/>
    <x v="2"/>
  </r>
  <r>
    <x v="16"/>
    <x v="1"/>
    <x v="1"/>
    <x v="0"/>
    <x v="0"/>
    <x v="8"/>
    <n v="1.2350000000000001"/>
    <x v="2"/>
  </r>
  <r>
    <x v="16"/>
    <x v="1"/>
    <x v="6"/>
    <x v="4"/>
    <x v="2"/>
    <x v="8"/>
    <n v="0.60299999999999998"/>
    <x v="2"/>
  </r>
  <r>
    <x v="16"/>
    <x v="1"/>
    <x v="15"/>
    <x v="11"/>
    <x v="2"/>
    <x v="8"/>
    <n v="0.28199999999999997"/>
    <x v="2"/>
  </r>
  <r>
    <x v="16"/>
    <x v="1"/>
    <x v="9"/>
    <x v="7"/>
    <x v="2"/>
    <x v="8"/>
    <n v="2.7E-2"/>
    <x v="2"/>
  </r>
  <r>
    <x v="16"/>
    <x v="1"/>
    <x v="10"/>
    <x v="8"/>
    <x v="2"/>
    <x v="8"/>
    <n v="3.7999999999999999E-2"/>
    <x v="2"/>
  </r>
  <r>
    <x v="16"/>
    <x v="2"/>
    <x v="0"/>
    <x v="0"/>
    <x v="0"/>
    <x v="8"/>
    <n v="3.1E-2"/>
    <x v="2"/>
  </r>
  <r>
    <x v="16"/>
    <x v="2"/>
    <x v="1"/>
    <x v="0"/>
    <x v="0"/>
    <x v="8"/>
    <n v="2.9830000000000001"/>
    <x v="2"/>
  </r>
  <r>
    <x v="16"/>
    <x v="4"/>
    <x v="0"/>
    <x v="0"/>
    <x v="0"/>
    <x v="8"/>
    <n v="8.2040000000000006"/>
    <x v="2"/>
  </r>
  <r>
    <x v="16"/>
    <x v="4"/>
    <x v="6"/>
    <x v="4"/>
    <x v="2"/>
    <x v="8"/>
    <n v="0.20100000000000001"/>
    <x v="2"/>
  </r>
  <r>
    <x v="16"/>
    <x v="4"/>
    <x v="15"/>
    <x v="11"/>
    <x v="2"/>
    <x v="8"/>
    <n v="4.1000000000000002E-2"/>
    <x v="2"/>
  </r>
  <r>
    <x v="16"/>
    <x v="4"/>
    <x v="9"/>
    <x v="7"/>
    <x v="2"/>
    <x v="8"/>
    <n v="4.4999999999999998E-2"/>
    <x v="2"/>
  </r>
  <r>
    <x v="16"/>
    <x v="4"/>
    <x v="10"/>
    <x v="8"/>
    <x v="2"/>
    <x v="8"/>
    <n v="0.66"/>
    <x v="2"/>
  </r>
  <r>
    <x v="16"/>
    <x v="4"/>
    <x v="0"/>
    <x v="0"/>
    <x v="0"/>
    <x v="9"/>
    <n v="7.6689999999999996"/>
    <x v="2"/>
  </r>
  <r>
    <x v="16"/>
    <x v="4"/>
    <x v="6"/>
    <x v="4"/>
    <x v="2"/>
    <x v="9"/>
    <n v="8.6999999999999994E-2"/>
    <x v="2"/>
  </r>
  <r>
    <x v="16"/>
    <x v="4"/>
    <x v="9"/>
    <x v="7"/>
    <x v="2"/>
    <x v="9"/>
    <n v="4.0000000000000001E-3"/>
    <x v="2"/>
  </r>
  <r>
    <x v="16"/>
    <x v="4"/>
    <x v="10"/>
    <x v="8"/>
    <x v="2"/>
    <x v="9"/>
    <n v="0.59899999999999998"/>
    <x v="2"/>
  </r>
  <r>
    <x v="16"/>
    <x v="1"/>
    <x v="0"/>
    <x v="0"/>
    <x v="0"/>
    <x v="9"/>
    <n v="11.125999999999999"/>
    <x v="2"/>
  </r>
  <r>
    <x v="16"/>
    <x v="1"/>
    <x v="1"/>
    <x v="0"/>
    <x v="0"/>
    <x v="9"/>
    <n v="1.8140000000000001"/>
    <x v="2"/>
  </r>
  <r>
    <x v="16"/>
    <x v="1"/>
    <x v="6"/>
    <x v="4"/>
    <x v="2"/>
    <x v="9"/>
    <n v="0.35499999999999998"/>
    <x v="2"/>
  </r>
  <r>
    <x v="16"/>
    <x v="1"/>
    <x v="15"/>
    <x v="11"/>
    <x v="2"/>
    <x v="9"/>
    <n v="0.255"/>
    <x v="2"/>
  </r>
  <r>
    <x v="16"/>
    <x v="1"/>
    <x v="9"/>
    <x v="7"/>
    <x v="2"/>
    <x v="9"/>
    <n v="1.9E-2"/>
    <x v="2"/>
  </r>
  <r>
    <x v="16"/>
    <x v="1"/>
    <x v="10"/>
    <x v="8"/>
    <x v="2"/>
    <x v="9"/>
    <n v="6.2E-2"/>
    <x v="2"/>
  </r>
  <r>
    <x v="16"/>
    <x v="2"/>
    <x v="0"/>
    <x v="0"/>
    <x v="0"/>
    <x v="9"/>
    <n v="6.0999999999999999E-2"/>
    <x v="2"/>
  </r>
  <r>
    <x v="16"/>
    <x v="2"/>
    <x v="1"/>
    <x v="0"/>
    <x v="0"/>
    <x v="9"/>
    <n v="5.4790000000000001"/>
    <x v="2"/>
  </r>
  <r>
    <x v="16"/>
    <x v="3"/>
    <x v="0"/>
    <x v="0"/>
    <x v="0"/>
    <x v="10"/>
    <n v="12.231"/>
    <x v="2"/>
  </r>
  <r>
    <x v="16"/>
    <x v="3"/>
    <x v="1"/>
    <x v="0"/>
    <x v="0"/>
    <x v="10"/>
    <n v="0.26500000000000001"/>
    <x v="2"/>
  </r>
  <r>
    <x v="16"/>
    <x v="3"/>
    <x v="6"/>
    <x v="4"/>
    <x v="2"/>
    <x v="10"/>
    <n v="1.018"/>
    <x v="2"/>
  </r>
  <r>
    <x v="16"/>
    <x v="3"/>
    <x v="15"/>
    <x v="11"/>
    <x v="2"/>
    <x v="10"/>
    <n v="0.377"/>
    <x v="2"/>
  </r>
  <r>
    <x v="16"/>
    <x v="3"/>
    <x v="8"/>
    <x v="6"/>
    <x v="2"/>
    <x v="10"/>
    <n v="7.0000000000000001E-3"/>
    <x v="2"/>
  </r>
  <r>
    <x v="16"/>
    <x v="3"/>
    <x v="9"/>
    <x v="7"/>
    <x v="2"/>
    <x v="10"/>
    <n v="3.3000000000000002E-2"/>
    <x v="2"/>
  </r>
  <r>
    <x v="16"/>
    <x v="3"/>
    <x v="10"/>
    <x v="8"/>
    <x v="2"/>
    <x v="10"/>
    <n v="2.9000000000000001E-2"/>
    <x v="2"/>
  </r>
  <r>
    <x v="16"/>
    <x v="4"/>
    <x v="0"/>
    <x v="0"/>
    <x v="0"/>
    <x v="10"/>
    <n v="0.191"/>
    <x v="2"/>
  </r>
  <r>
    <x v="16"/>
    <x v="4"/>
    <x v="6"/>
    <x v="4"/>
    <x v="2"/>
    <x v="10"/>
    <n v="2.3E-2"/>
    <x v="2"/>
  </r>
  <r>
    <x v="16"/>
    <x v="4"/>
    <x v="8"/>
    <x v="6"/>
    <x v="2"/>
    <x v="10"/>
    <n v="3.0000000000000001E-3"/>
    <x v="2"/>
  </r>
  <r>
    <x v="16"/>
    <x v="4"/>
    <x v="3"/>
    <x v="2"/>
    <x v="2"/>
    <x v="10"/>
    <n v="5.0000000000000001E-3"/>
    <x v="2"/>
  </r>
  <r>
    <x v="16"/>
    <x v="4"/>
    <x v="9"/>
    <x v="7"/>
    <x v="2"/>
    <x v="10"/>
    <n v="0.187"/>
    <x v="2"/>
  </r>
  <r>
    <x v="16"/>
    <x v="4"/>
    <x v="13"/>
    <x v="10"/>
    <x v="2"/>
    <x v="10"/>
    <n v="0.26800000000000002"/>
    <x v="2"/>
  </r>
  <r>
    <x v="16"/>
    <x v="4"/>
    <x v="0"/>
    <x v="0"/>
    <x v="0"/>
    <x v="11"/>
    <n v="1.208"/>
    <x v="2"/>
  </r>
  <r>
    <x v="16"/>
    <x v="4"/>
    <x v="1"/>
    <x v="0"/>
    <x v="0"/>
    <x v="11"/>
    <n v="6.22"/>
    <x v="2"/>
  </r>
  <r>
    <x v="16"/>
    <x v="1"/>
    <x v="7"/>
    <x v="5"/>
    <x v="2"/>
    <x v="11"/>
    <n v="4.0000000000000001E-3"/>
    <x v="2"/>
  </r>
  <r>
    <x v="16"/>
    <x v="1"/>
    <x v="6"/>
    <x v="4"/>
    <x v="2"/>
    <x v="11"/>
    <n v="0.16500000000000001"/>
    <x v="2"/>
  </r>
  <r>
    <x v="16"/>
    <x v="1"/>
    <x v="15"/>
    <x v="11"/>
    <x v="2"/>
    <x v="11"/>
    <n v="0.25"/>
    <x v="2"/>
  </r>
  <r>
    <x v="16"/>
    <x v="1"/>
    <x v="10"/>
    <x v="8"/>
    <x v="2"/>
    <x v="11"/>
    <n v="0.27700000000000002"/>
    <x v="2"/>
  </r>
  <r>
    <x v="16"/>
    <x v="1"/>
    <x v="1"/>
    <x v="0"/>
    <x v="0"/>
    <x v="11"/>
    <n v="0.47399999999999998"/>
    <x v="2"/>
  </r>
  <r>
    <x v="16"/>
    <x v="1"/>
    <x v="0"/>
    <x v="0"/>
    <x v="0"/>
    <x v="11"/>
    <n v="13.382999999999999"/>
    <x v="2"/>
  </r>
  <r>
    <x v="16"/>
    <x v="2"/>
    <x v="1"/>
    <x v="0"/>
    <x v="0"/>
    <x v="11"/>
    <n v="12.113"/>
    <x v="2"/>
  </r>
  <r>
    <x v="16"/>
    <x v="1"/>
    <x v="10"/>
    <x v="8"/>
    <x v="2"/>
    <x v="12"/>
    <n v="1.4E-2"/>
    <x v="2"/>
  </r>
  <r>
    <x v="16"/>
    <x v="1"/>
    <x v="9"/>
    <x v="7"/>
    <x v="2"/>
    <x v="12"/>
    <n v="2.8000000000000001E-2"/>
    <x v="2"/>
  </r>
  <r>
    <x v="16"/>
    <x v="1"/>
    <x v="12"/>
    <x v="8"/>
    <x v="2"/>
    <x v="12"/>
    <n v="0.13400000000000001"/>
    <x v="2"/>
  </r>
  <r>
    <x v="16"/>
    <x v="1"/>
    <x v="6"/>
    <x v="4"/>
    <x v="2"/>
    <x v="12"/>
    <n v="0.14799999999999999"/>
    <x v="2"/>
  </r>
  <r>
    <x v="16"/>
    <x v="1"/>
    <x v="15"/>
    <x v="11"/>
    <x v="2"/>
    <x v="12"/>
    <n v="0.307"/>
    <x v="2"/>
  </r>
  <r>
    <x v="16"/>
    <x v="1"/>
    <x v="1"/>
    <x v="0"/>
    <x v="0"/>
    <x v="12"/>
    <n v="0.47099999999999997"/>
    <x v="2"/>
  </r>
  <r>
    <x v="16"/>
    <x v="1"/>
    <x v="0"/>
    <x v="0"/>
    <x v="0"/>
    <x v="12"/>
    <n v="9.593"/>
    <x v="2"/>
  </r>
  <r>
    <x v="16"/>
    <x v="2"/>
    <x v="0"/>
    <x v="0"/>
    <x v="0"/>
    <x v="12"/>
    <n v="0.13500000000000001"/>
    <x v="2"/>
  </r>
  <r>
    <x v="16"/>
    <x v="2"/>
    <x v="1"/>
    <x v="0"/>
    <x v="0"/>
    <x v="12"/>
    <n v="7.3419999999999996"/>
    <x v="2"/>
  </r>
  <r>
    <x v="16"/>
    <x v="4"/>
    <x v="13"/>
    <x v="10"/>
    <x v="2"/>
    <x v="12"/>
    <n v="0"/>
    <x v="2"/>
  </r>
  <r>
    <x v="16"/>
    <x v="4"/>
    <x v="6"/>
    <x v="4"/>
    <x v="2"/>
    <x v="12"/>
    <n v="9.9000000000000005E-2"/>
    <x v="2"/>
  </r>
  <r>
    <x v="16"/>
    <x v="4"/>
    <x v="8"/>
    <x v="6"/>
    <x v="2"/>
    <x v="12"/>
    <n v="2E-3"/>
    <x v="2"/>
  </r>
  <r>
    <x v="16"/>
    <x v="4"/>
    <x v="15"/>
    <x v="11"/>
    <x v="2"/>
    <x v="12"/>
    <n v="0"/>
    <x v="2"/>
  </r>
  <r>
    <x v="16"/>
    <x v="4"/>
    <x v="10"/>
    <x v="8"/>
    <x v="2"/>
    <x v="12"/>
    <n v="0.44800000000000001"/>
    <x v="2"/>
  </r>
  <r>
    <x v="16"/>
    <x v="4"/>
    <x v="1"/>
    <x v="0"/>
    <x v="0"/>
    <x v="12"/>
    <n v="6.4829999999999997"/>
    <x v="2"/>
  </r>
  <r>
    <x v="16"/>
    <x v="4"/>
    <x v="0"/>
    <x v="0"/>
    <x v="0"/>
    <x v="12"/>
    <n v="1.413"/>
    <x v="2"/>
  </r>
  <r>
    <x v="16"/>
    <x v="1"/>
    <x v="9"/>
    <x v="7"/>
    <x v="2"/>
    <x v="13"/>
    <n v="8.0000000000000002E-3"/>
    <x v="2"/>
  </r>
  <r>
    <x v="16"/>
    <x v="1"/>
    <x v="10"/>
    <x v="8"/>
    <x v="2"/>
    <x v="13"/>
    <n v="1.6E-2"/>
    <x v="2"/>
  </r>
  <r>
    <x v="16"/>
    <x v="1"/>
    <x v="6"/>
    <x v="4"/>
    <x v="2"/>
    <x v="13"/>
    <n v="0.184"/>
    <x v="2"/>
  </r>
  <r>
    <x v="16"/>
    <x v="1"/>
    <x v="15"/>
    <x v="11"/>
    <x v="2"/>
    <x v="13"/>
    <n v="0.27100000000000002"/>
    <x v="2"/>
  </r>
  <r>
    <x v="16"/>
    <x v="1"/>
    <x v="1"/>
    <x v="0"/>
    <x v="0"/>
    <x v="13"/>
    <n v="0.56100000000000005"/>
    <x v="2"/>
  </r>
  <r>
    <x v="16"/>
    <x v="1"/>
    <x v="0"/>
    <x v="0"/>
    <x v="0"/>
    <x v="13"/>
    <n v="9.7899999999999991"/>
    <x v="2"/>
  </r>
  <r>
    <x v="16"/>
    <x v="2"/>
    <x v="1"/>
    <x v="0"/>
    <x v="0"/>
    <x v="13"/>
    <n v="7.0519999999999996"/>
    <x v="2"/>
  </r>
  <r>
    <x v="16"/>
    <x v="4"/>
    <x v="13"/>
    <x v="10"/>
    <x v="2"/>
    <x v="13"/>
    <n v="0"/>
    <x v="2"/>
  </r>
  <r>
    <x v="16"/>
    <x v="4"/>
    <x v="6"/>
    <x v="4"/>
    <x v="2"/>
    <x v="13"/>
    <n v="0.26200000000000001"/>
    <x v="2"/>
  </r>
  <r>
    <x v="16"/>
    <x v="4"/>
    <x v="8"/>
    <x v="6"/>
    <x v="2"/>
    <x v="13"/>
    <n v="1E-3"/>
    <x v="2"/>
  </r>
  <r>
    <x v="16"/>
    <x v="4"/>
    <x v="15"/>
    <x v="11"/>
    <x v="2"/>
    <x v="13"/>
    <n v="0"/>
    <x v="2"/>
  </r>
  <r>
    <x v="16"/>
    <x v="4"/>
    <x v="10"/>
    <x v="8"/>
    <x v="2"/>
    <x v="13"/>
    <n v="0.751"/>
    <x v="2"/>
  </r>
  <r>
    <x v="16"/>
    <x v="4"/>
    <x v="1"/>
    <x v="0"/>
    <x v="0"/>
    <x v="13"/>
    <n v="6.5369999999999999"/>
    <x v="2"/>
  </r>
  <r>
    <x v="16"/>
    <x v="4"/>
    <x v="0"/>
    <x v="0"/>
    <x v="0"/>
    <x v="13"/>
    <n v="1.5840000000000001"/>
    <x v="2"/>
  </r>
  <r>
    <x v="16"/>
    <x v="4"/>
    <x v="9"/>
    <x v="7"/>
    <x v="2"/>
    <x v="13"/>
    <n v="5.0000000000000001E-3"/>
    <x v="2"/>
  </r>
  <r>
    <x v="17"/>
    <x v="1"/>
    <x v="0"/>
    <x v="0"/>
    <x v="0"/>
    <x v="0"/>
    <n v="13.334"/>
    <x v="3"/>
  </r>
  <r>
    <x v="17"/>
    <x v="1"/>
    <x v="1"/>
    <x v="0"/>
    <x v="0"/>
    <x v="0"/>
    <n v="0.29899999999999999"/>
    <x v="3"/>
  </r>
  <r>
    <x v="17"/>
    <x v="1"/>
    <x v="6"/>
    <x v="4"/>
    <x v="2"/>
    <x v="0"/>
    <n v="0.14599999999999999"/>
    <x v="3"/>
  </r>
  <r>
    <x v="17"/>
    <x v="1"/>
    <x v="15"/>
    <x v="11"/>
    <x v="2"/>
    <x v="0"/>
    <n v="7.0000000000000001E-3"/>
    <x v="3"/>
  </r>
  <r>
    <x v="17"/>
    <x v="1"/>
    <x v="7"/>
    <x v="5"/>
    <x v="2"/>
    <x v="0"/>
    <n v="4.1000000000000002E-2"/>
    <x v="3"/>
  </r>
  <r>
    <x v="17"/>
    <x v="1"/>
    <x v="10"/>
    <x v="8"/>
    <x v="2"/>
    <x v="0"/>
    <n v="4.7E-2"/>
    <x v="3"/>
  </r>
  <r>
    <x v="17"/>
    <x v="4"/>
    <x v="0"/>
    <x v="0"/>
    <x v="0"/>
    <x v="0"/>
    <n v="20.216000000000001"/>
    <x v="3"/>
  </r>
  <r>
    <x v="17"/>
    <x v="4"/>
    <x v="6"/>
    <x v="4"/>
    <x v="2"/>
    <x v="0"/>
    <n v="0.112"/>
    <x v="3"/>
  </r>
  <r>
    <x v="17"/>
    <x v="4"/>
    <x v="8"/>
    <x v="6"/>
    <x v="2"/>
    <x v="0"/>
    <n v="2.8000000000000001E-2"/>
    <x v="3"/>
  </r>
  <r>
    <x v="17"/>
    <x v="4"/>
    <x v="3"/>
    <x v="2"/>
    <x v="2"/>
    <x v="0"/>
    <n v="0.06"/>
    <x v="3"/>
  </r>
  <r>
    <x v="17"/>
    <x v="4"/>
    <x v="9"/>
    <x v="7"/>
    <x v="2"/>
    <x v="0"/>
    <n v="6.0000000000000001E-3"/>
    <x v="3"/>
  </r>
  <r>
    <x v="17"/>
    <x v="4"/>
    <x v="13"/>
    <x v="10"/>
    <x v="2"/>
    <x v="0"/>
    <n v="8.7999999999999995E-2"/>
    <x v="3"/>
  </r>
  <r>
    <x v="17"/>
    <x v="1"/>
    <x v="0"/>
    <x v="0"/>
    <x v="0"/>
    <x v="1"/>
    <n v="13.486000000000001"/>
    <x v="3"/>
  </r>
  <r>
    <x v="17"/>
    <x v="1"/>
    <x v="1"/>
    <x v="0"/>
    <x v="0"/>
    <x v="1"/>
    <n v="0.30299999999999999"/>
    <x v="3"/>
  </r>
  <r>
    <x v="17"/>
    <x v="1"/>
    <x v="6"/>
    <x v="4"/>
    <x v="2"/>
    <x v="1"/>
    <n v="0.17399999999999999"/>
    <x v="3"/>
  </r>
  <r>
    <x v="17"/>
    <x v="1"/>
    <x v="7"/>
    <x v="5"/>
    <x v="2"/>
    <x v="1"/>
    <n v="4.3999999999999997E-2"/>
    <x v="3"/>
  </r>
  <r>
    <x v="17"/>
    <x v="1"/>
    <x v="3"/>
    <x v="2"/>
    <x v="2"/>
    <x v="1"/>
    <n v="2.1999999999999999E-2"/>
    <x v="3"/>
  </r>
  <r>
    <x v="17"/>
    <x v="1"/>
    <x v="10"/>
    <x v="8"/>
    <x v="2"/>
    <x v="1"/>
    <n v="6.3E-2"/>
    <x v="3"/>
  </r>
  <r>
    <x v="17"/>
    <x v="4"/>
    <x v="0"/>
    <x v="0"/>
    <x v="0"/>
    <x v="1"/>
    <n v="21.792999999999999"/>
    <x v="3"/>
  </r>
  <r>
    <x v="17"/>
    <x v="4"/>
    <x v="6"/>
    <x v="4"/>
    <x v="2"/>
    <x v="1"/>
    <n v="0.13400000000000001"/>
    <x v="3"/>
  </r>
  <r>
    <x v="17"/>
    <x v="4"/>
    <x v="8"/>
    <x v="6"/>
    <x v="2"/>
    <x v="1"/>
    <n v="3.3000000000000002E-2"/>
    <x v="3"/>
  </r>
  <r>
    <x v="17"/>
    <x v="4"/>
    <x v="3"/>
    <x v="2"/>
    <x v="2"/>
    <x v="1"/>
    <n v="0.16300000000000001"/>
    <x v="3"/>
  </r>
  <r>
    <x v="17"/>
    <x v="4"/>
    <x v="9"/>
    <x v="7"/>
    <x v="2"/>
    <x v="1"/>
    <n v="5.0000000000000001E-3"/>
    <x v="3"/>
  </r>
  <r>
    <x v="17"/>
    <x v="4"/>
    <x v="10"/>
    <x v="8"/>
    <x v="2"/>
    <x v="1"/>
    <n v="0.13"/>
    <x v="3"/>
  </r>
  <r>
    <x v="17"/>
    <x v="1"/>
    <x v="0"/>
    <x v="0"/>
    <x v="0"/>
    <x v="2"/>
    <n v="13.525"/>
    <x v="3"/>
  </r>
  <r>
    <x v="17"/>
    <x v="1"/>
    <x v="1"/>
    <x v="0"/>
    <x v="0"/>
    <x v="2"/>
    <n v="0.45500000000000002"/>
    <x v="3"/>
  </r>
  <r>
    <x v="17"/>
    <x v="1"/>
    <x v="6"/>
    <x v="4"/>
    <x v="2"/>
    <x v="2"/>
    <n v="0.185"/>
    <x v="3"/>
  </r>
  <r>
    <x v="17"/>
    <x v="1"/>
    <x v="7"/>
    <x v="5"/>
    <x v="2"/>
    <x v="2"/>
    <n v="0.17"/>
    <x v="3"/>
  </r>
  <r>
    <x v="17"/>
    <x v="1"/>
    <x v="3"/>
    <x v="2"/>
    <x v="2"/>
    <x v="2"/>
    <n v="7.9000000000000001E-2"/>
    <x v="3"/>
  </r>
  <r>
    <x v="17"/>
    <x v="1"/>
    <x v="9"/>
    <x v="7"/>
    <x v="2"/>
    <x v="2"/>
    <n v="2.1999999999999999E-2"/>
    <x v="3"/>
  </r>
  <r>
    <x v="17"/>
    <x v="1"/>
    <x v="10"/>
    <x v="8"/>
    <x v="2"/>
    <x v="2"/>
    <n v="3.2000000000000001E-2"/>
    <x v="3"/>
  </r>
  <r>
    <x v="17"/>
    <x v="4"/>
    <x v="0"/>
    <x v="0"/>
    <x v="0"/>
    <x v="2"/>
    <n v="20.396999999999998"/>
    <x v="3"/>
  </r>
  <r>
    <x v="17"/>
    <x v="4"/>
    <x v="6"/>
    <x v="4"/>
    <x v="2"/>
    <x v="2"/>
    <n v="7.6999999999999999E-2"/>
    <x v="3"/>
  </r>
  <r>
    <x v="17"/>
    <x v="4"/>
    <x v="10"/>
    <x v="8"/>
    <x v="2"/>
    <x v="2"/>
    <n v="0.27400000000000002"/>
    <x v="3"/>
  </r>
  <r>
    <x v="17"/>
    <x v="1"/>
    <x v="0"/>
    <x v="0"/>
    <x v="0"/>
    <x v="3"/>
    <n v="12.972"/>
    <x v="3"/>
  </r>
  <r>
    <x v="17"/>
    <x v="1"/>
    <x v="1"/>
    <x v="0"/>
    <x v="0"/>
    <x v="3"/>
    <n v="0.40100000000000002"/>
    <x v="3"/>
  </r>
  <r>
    <x v="17"/>
    <x v="1"/>
    <x v="6"/>
    <x v="4"/>
    <x v="2"/>
    <x v="3"/>
    <n v="0.29899999999999999"/>
    <x v="3"/>
  </r>
  <r>
    <x v="17"/>
    <x v="1"/>
    <x v="7"/>
    <x v="5"/>
    <x v="2"/>
    <x v="3"/>
    <n v="0.127"/>
    <x v="3"/>
  </r>
  <r>
    <x v="17"/>
    <x v="1"/>
    <x v="13"/>
    <x v="10"/>
    <x v="2"/>
    <x v="3"/>
    <n v="8.0000000000000002E-3"/>
    <x v="3"/>
  </r>
  <r>
    <x v="17"/>
    <x v="1"/>
    <x v="10"/>
    <x v="8"/>
    <x v="2"/>
    <x v="3"/>
    <n v="3.6999999999999998E-2"/>
    <x v="3"/>
  </r>
  <r>
    <x v="17"/>
    <x v="4"/>
    <x v="0"/>
    <x v="0"/>
    <x v="0"/>
    <x v="3"/>
    <n v="22.385000000000002"/>
    <x v="3"/>
  </r>
  <r>
    <x v="17"/>
    <x v="4"/>
    <x v="6"/>
    <x v="4"/>
    <x v="2"/>
    <x v="3"/>
    <n v="0.218"/>
    <x v="3"/>
  </r>
  <r>
    <x v="17"/>
    <x v="4"/>
    <x v="8"/>
    <x v="6"/>
    <x v="2"/>
    <x v="3"/>
    <n v="5.0000000000000001E-3"/>
    <x v="3"/>
  </r>
  <r>
    <x v="17"/>
    <x v="4"/>
    <x v="3"/>
    <x v="2"/>
    <x v="2"/>
    <x v="3"/>
    <n v="9.8000000000000004E-2"/>
    <x v="3"/>
  </r>
  <r>
    <x v="17"/>
    <x v="4"/>
    <x v="13"/>
    <x v="10"/>
    <x v="2"/>
    <x v="3"/>
    <n v="3.5000000000000003E-2"/>
    <x v="3"/>
  </r>
  <r>
    <x v="17"/>
    <x v="4"/>
    <x v="10"/>
    <x v="8"/>
    <x v="2"/>
    <x v="3"/>
    <n v="7.0999999999999994E-2"/>
    <x v="3"/>
  </r>
  <r>
    <x v="17"/>
    <x v="1"/>
    <x v="0"/>
    <x v="0"/>
    <x v="0"/>
    <x v="4"/>
    <n v="12.695"/>
    <x v="3"/>
  </r>
  <r>
    <x v="17"/>
    <x v="1"/>
    <x v="1"/>
    <x v="0"/>
    <x v="0"/>
    <x v="4"/>
    <n v="0.48799999999999999"/>
    <x v="3"/>
  </r>
  <r>
    <x v="17"/>
    <x v="1"/>
    <x v="6"/>
    <x v="4"/>
    <x v="2"/>
    <x v="4"/>
    <n v="0.246"/>
    <x v="3"/>
  </r>
  <r>
    <x v="17"/>
    <x v="1"/>
    <x v="7"/>
    <x v="5"/>
    <x v="2"/>
    <x v="4"/>
    <n v="0.115"/>
    <x v="3"/>
  </r>
  <r>
    <x v="17"/>
    <x v="1"/>
    <x v="3"/>
    <x v="2"/>
    <x v="2"/>
    <x v="4"/>
    <n v="7.2999999999999995E-2"/>
    <x v="3"/>
  </r>
  <r>
    <x v="17"/>
    <x v="1"/>
    <x v="10"/>
    <x v="8"/>
    <x v="2"/>
    <x v="4"/>
    <n v="0.03"/>
    <x v="3"/>
  </r>
  <r>
    <x v="17"/>
    <x v="4"/>
    <x v="0"/>
    <x v="0"/>
    <x v="0"/>
    <x v="4"/>
    <n v="22.722000000000001"/>
    <x v="3"/>
  </r>
  <r>
    <x v="17"/>
    <x v="4"/>
    <x v="6"/>
    <x v="4"/>
    <x v="2"/>
    <x v="4"/>
    <n v="0.24199999999999999"/>
    <x v="3"/>
  </r>
  <r>
    <x v="17"/>
    <x v="4"/>
    <x v="8"/>
    <x v="6"/>
    <x v="2"/>
    <x v="4"/>
    <n v="2E-3"/>
    <x v="3"/>
  </r>
  <r>
    <x v="17"/>
    <x v="4"/>
    <x v="3"/>
    <x v="2"/>
    <x v="2"/>
    <x v="4"/>
    <n v="4.4999999999999998E-2"/>
    <x v="3"/>
  </r>
  <r>
    <x v="17"/>
    <x v="4"/>
    <x v="13"/>
    <x v="10"/>
    <x v="2"/>
    <x v="4"/>
    <n v="1.6E-2"/>
    <x v="3"/>
  </r>
  <r>
    <x v="17"/>
    <x v="4"/>
    <x v="10"/>
    <x v="8"/>
    <x v="2"/>
    <x v="4"/>
    <n v="5.3999999999999999E-2"/>
    <x v="3"/>
  </r>
  <r>
    <x v="17"/>
    <x v="1"/>
    <x v="0"/>
    <x v="0"/>
    <x v="0"/>
    <x v="5"/>
    <n v="12.96"/>
    <x v="3"/>
  </r>
  <r>
    <x v="17"/>
    <x v="1"/>
    <x v="1"/>
    <x v="0"/>
    <x v="0"/>
    <x v="5"/>
    <n v="0.69299999999999995"/>
    <x v="3"/>
  </r>
  <r>
    <x v="17"/>
    <x v="1"/>
    <x v="6"/>
    <x v="4"/>
    <x v="2"/>
    <x v="5"/>
    <n v="0.17100000000000001"/>
    <x v="3"/>
  </r>
  <r>
    <x v="17"/>
    <x v="1"/>
    <x v="7"/>
    <x v="5"/>
    <x v="2"/>
    <x v="5"/>
    <n v="4.8360000000000003"/>
    <x v="3"/>
  </r>
  <r>
    <x v="17"/>
    <x v="1"/>
    <x v="3"/>
    <x v="2"/>
    <x v="2"/>
    <x v="5"/>
    <n v="2.3E-2"/>
    <x v="3"/>
  </r>
  <r>
    <x v="17"/>
    <x v="1"/>
    <x v="10"/>
    <x v="8"/>
    <x v="2"/>
    <x v="5"/>
    <n v="5.2999999999999999E-2"/>
    <x v="3"/>
  </r>
  <r>
    <x v="17"/>
    <x v="4"/>
    <x v="0"/>
    <x v="0"/>
    <x v="0"/>
    <x v="5"/>
    <n v="23.74"/>
    <x v="3"/>
  </r>
  <r>
    <x v="17"/>
    <x v="4"/>
    <x v="2"/>
    <x v="1"/>
    <x v="1"/>
    <x v="5"/>
    <n v="3.1E-2"/>
    <x v="3"/>
  </r>
  <r>
    <x v="17"/>
    <x v="4"/>
    <x v="6"/>
    <x v="4"/>
    <x v="2"/>
    <x v="5"/>
    <n v="0.58599999999999997"/>
    <x v="3"/>
  </r>
  <r>
    <x v="17"/>
    <x v="4"/>
    <x v="8"/>
    <x v="6"/>
    <x v="2"/>
    <x v="5"/>
    <n v="1E-3"/>
    <x v="3"/>
  </r>
  <r>
    <x v="17"/>
    <x v="4"/>
    <x v="3"/>
    <x v="2"/>
    <x v="2"/>
    <x v="5"/>
    <n v="5.1999999999999998E-2"/>
    <x v="3"/>
  </r>
  <r>
    <x v="17"/>
    <x v="4"/>
    <x v="9"/>
    <x v="7"/>
    <x v="2"/>
    <x v="5"/>
    <n v="1E-3"/>
    <x v="3"/>
  </r>
  <r>
    <x v="17"/>
    <x v="4"/>
    <x v="13"/>
    <x v="10"/>
    <x v="2"/>
    <x v="5"/>
    <n v="1.4E-2"/>
    <x v="3"/>
  </r>
  <r>
    <x v="17"/>
    <x v="4"/>
    <x v="10"/>
    <x v="8"/>
    <x v="2"/>
    <x v="5"/>
    <n v="3.6999999999999998E-2"/>
    <x v="3"/>
  </r>
  <r>
    <x v="17"/>
    <x v="1"/>
    <x v="0"/>
    <x v="0"/>
    <x v="0"/>
    <x v="6"/>
    <n v="12.85"/>
    <x v="3"/>
  </r>
  <r>
    <x v="17"/>
    <x v="1"/>
    <x v="1"/>
    <x v="0"/>
    <x v="0"/>
    <x v="6"/>
    <n v="0.58399999999999996"/>
    <x v="3"/>
  </r>
  <r>
    <x v="17"/>
    <x v="1"/>
    <x v="6"/>
    <x v="4"/>
    <x v="2"/>
    <x v="6"/>
    <n v="0.189"/>
    <x v="3"/>
  </r>
  <r>
    <x v="17"/>
    <x v="1"/>
    <x v="7"/>
    <x v="5"/>
    <x v="2"/>
    <x v="6"/>
    <n v="1.0999999999999999E-2"/>
    <x v="3"/>
  </r>
  <r>
    <x v="17"/>
    <x v="1"/>
    <x v="3"/>
    <x v="2"/>
    <x v="2"/>
    <x v="6"/>
    <n v="0.02"/>
    <x v="3"/>
  </r>
  <r>
    <x v="17"/>
    <x v="1"/>
    <x v="10"/>
    <x v="8"/>
    <x v="2"/>
    <x v="6"/>
    <n v="4.2999999999999997E-2"/>
    <x v="3"/>
  </r>
  <r>
    <x v="17"/>
    <x v="4"/>
    <x v="0"/>
    <x v="0"/>
    <x v="0"/>
    <x v="6"/>
    <n v="24.835999999999999"/>
    <x v="3"/>
  </r>
  <r>
    <x v="17"/>
    <x v="4"/>
    <x v="2"/>
    <x v="1"/>
    <x v="1"/>
    <x v="6"/>
    <n v="4.9000000000000002E-2"/>
    <x v="3"/>
  </r>
  <r>
    <x v="17"/>
    <x v="4"/>
    <x v="6"/>
    <x v="4"/>
    <x v="2"/>
    <x v="6"/>
    <n v="0.66800000000000004"/>
    <x v="3"/>
  </r>
  <r>
    <x v="17"/>
    <x v="4"/>
    <x v="8"/>
    <x v="6"/>
    <x v="2"/>
    <x v="6"/>
    <n v="1.7999999999999999E-2"/>
    <x v="3"/>
  </r>
  <r>
    <x v="17"/>
    <x v="4"/>
    <x v="3"/>
    <x v="2"/>
    <x v="2"/>
    <x v="6"/>
    <n v="2.7E-2"/>
    <x v="3"/>
  </r>
  <r>
    <x v="17"/>
    <x v="4"/>
    <x v="9"/>
    <x v="7"/>
    <x v="2"/>
    <x v="6"/>
    <n v="3.0000000000000001E-3"/>
    <x v="3"/>
  </r>
  <r>
    <x v="17"/>
    <x v="4"/>
    <x v="13"/>
    <x v="10"/>
    <x v="2"/>
    <x v="6"/>
    <n v="8.9999999999999993E-3"/>
    <x v="3"/>
  </r>
  <r>
    <x v="17"/>
    <x v="4"/>
    <x v="10"/>
    <x v="8"/>
    <x v="2"/>
    <x v="6"/>
    <n v="8.1000000000000003E-2"/>
    <x v="3"/>
  </r>
  <r>
    <x v="17"/>
    <x v="1"/>
    <x v="0"/>
    <x v="0"/>
    <x v="0"/>
    <x v="7"/>
    <n v="14.863"/>
    <x v="3"/>
  </r>
  <r>
    <x v="17"/>
    <x v="1"/>
    <x v="1"/>
    <x v="0"/>
    <x v="0"/>
    <x v="7"/>
    <n v="0.61399999999999999"/>
    <x v="3"/>
  </r>
  <r>
    <x v="17"/>
    <x v="1"/>
    <x v="6"/>
    <x v="4"/>
    <x v="2"/>
    <x v="7"/>
    <n v="0.127"/>
    <x v="3"/>
  </r>
  <r>
    <x v="17"/>
    <x v="1"/>
    <x v="7"/>
    <x v="5"/>
    <x v="2"/>
    <x v="7"/>
    <n v="1E-3"/>
    <x v="3"/>
  </r>
  <r>
    <x v="17"/>
    <x v="1"/>
    <x v="3"/>
    <x v="2"/>
    <x v="2"/>
    <x v="7"/>
    <n v="1.4999999999999999E-2"/>
    <x v="3"/>
  </r>
  <r>
    <x v="17"/>
    <x v="1"/>
    <x v="10"/>
    <x v="8"/>
    <x v="2"/>
    <x v="7"/>
    <n v="3.1E-2"/>
    <x v="3"/>
  </r>
  <r>
    <x v="17"/>
    <x v="2"/>
    <x v="5"/>
    <x v="3"/>
    <x v="1"/>
    <x v="7"/>
    <n v="2E-3"/>
    <x v="3"/>
  </r>
  <r>
    <x v="17"/>
    <x v="4"/>
    <x v="0"/>
    <x v="0"/>
    <x v="0"/>
    <x v="7"/>
    <n v="24.818999999999999"/>
    <x v="3"/>
  </r>
  <r>
    <x v="17"/>
    <x v="4"/>
    <x v="2"/>
    <x v="1"/>
    <x v="1"/>
    <x v="7"/>
    <n v="2.5999999999999999E-2"/>
    <x v="3"/>
  </r>
  <r>
    <x v="17"/>
    <x v="4"/>
    <x v="6"/>
    <x v="4"/>
    <x v="2"/>
    <x v="7"/>
    <n v="0.995"/>
    <x v="3"/>
  </r>
  <r>
    <x v="17"/>
    <x v="4"/>
    <x v="8"/>
    <x v="6"/>
    <x v="2"/>
    <x v="7"/>
    <n v="1.2999999999999999E-2"/>
    <x v="3"/>
  </r>
  <r>
    <x v="17"/>
    <x v="4"/>
    <x v="3"/>
    <x v="2"/>
    <x v="2"/>
    <x v="7"/>
    <n v="7.0999999999999994E-2"/>
    <x v="3"/>
  </r>
  <r>
    <x v="17"/>
    <x v="4"/>
    <x v="9"/>
    <x v="7"/>
    <x v="2"/>
    <x v="7"/>
    <n v="4.0000000000000001E-3"/>
    <x v="3"/>
  </r>
  <r>
    <x v="17"/>
    <x v="4"/>
    <x v="13"/>
    <x v="10"/>
    <x v="2"/>
    <x v="7"/>
    <n v="0.01"/>
    <x v="3"/>
  </r>
  <r>
    <x v="17"/>
    <x v="4"/>
    <x v="10"/>
    <x v="8"/>
    <x v="2"/>
    <x v="7"/>
    <n v="5.2999999999999999E-2"/>
    <x v="3"/>
  </r>
  <r>
    <x v="17"/>
    <x v="1"/>
    <x v="0"/>
    <x v="0"/>
    <x v="0"/>
    <x v="8"/>
    <n v="16.658999999999999"/>
    <x v="3"/>
  </r>
  <r>
    <x v="17"/>
    <x v="1"/>
    <x v="1"/>
    <x v="0"/>
    <x v="0"/>
    <x v="8"/>
    <n v="1.0029999999999999"/>
    <x v="3"/>
  </r>
  <r>
    <x v="17"/>
    <x v="1"/>
    <x v="3"/>
    <x v="2"/>
    <x v="2"/>
    <x v="8"/>
    <n v="1.2E-2"/>
    <x v="3"/>
  </r>
  <r>
    <x v="17"/>
    <x v="1"/>
    <x v="10"/>
    <x v="8"/>
    <x v="2"/>
    <x v="8"/>
    <n v="0.17399999999999999"/>
    <x v="3"/>
  </r>
  <r>
    <x v="17"/>
    <x v="4"/>
    <x v="0"/>
    <x v="0"/>
    <x v="0"/>
    <x v="8"/>
    <n v="24.494"/>
    <x v="3"/>
  </r>
  <r>
    <x v="17"/>
    <x v="4"/>
    <x v="2"/>
    <x v="1"/>
    <x v="1"/>
    <x v="8"/>
    <n v="2.3E-2"/>
    <x v="3"/>
  </r>
  <r>
    <x v="17"/>
    <x v="4"/>
    <x v="6"/>
    <x v="4"/>
    <x v="2"/>
    <x v="8"/>
    <n v="0.755"/>
    <x v="3"/>
  </r>
  <r>
    <x v="17"/>
    <x v="4"/>
    <x v="8"/>
    <x v="6"/>
    <x v="2"/>
    <x v="8"/>
    <n v="7.0000000000000001E-3"/>
    <x v="3"/>
  </r>
  <r>
    <x v="17"/>
    <x v="4"/>
    <x v="3"/>
    <x v="2"/>
    <x v="2"/>
    <x v="8"/>
    <n v="9.2999999999999999E-2"/>
    <x v="3"/>
  </r>
  <r>
    <x v="17"/>
    <x v="4"/>
    <x v="9"/>
    <x v="7"/>
    <x v="2"/>
    <x v="8"/>
    <n v="1E-3"/>
    <x v="3"/>
  </r>
  <r>
    <x v="17"/>
    <x v="4"/>
    <x v="13"/>
    <x v="10"/>
    <x v="2"/>
    <x v="8"/>
    <n v="1.2999999999999999E-2"/>
    <x v="3"/>
  </r>
  <r>
    <x v="17"/>
    <x v="4"/>
    <x v="10"/>
    <x v="8"/>
    <x v="2"/>
    <x v="8"/>
    <n v="5.5E-2"/>
    <x v="3"/>
  </r>
  <r>
    <x v="17"/>
    <x v="4"/>
    <x v="0"/>
    <x v="0"/>
    <x v="0"/>
    <x v="9"/>
    <n v="23.594000000000001"/>
    <x v="3"/>
  </r>
  <r>
    <x v="17"/>
    <x v="4"/>
    <x v="2"/>
    <x v="1"/>
    <x v="1"/>
    <x v="9"/>
    <n v="2E-3"/>
    <x v="3"/>
  </r>
  <r>
    <x v="17"/>
    <x v="4"/>
    <x v="6"/>
    <x v="4"/>
    <x v="2"/>
    <x v="9"/>
    <n v="3.5000000000000003E-2"/>
    <x v="3"/>
  </r>
  <r>
    <x v="17"/>
    <x v="4"/>
    <x v="3"/>
    <x v="2"/>
    <x v="2"/>
    <x v="9"/>
    <n v="4.2999999999999997E-2"/>
    <x v="3"/>
  </r>
  <r>
    <x v="17"/>
    <x v="4"/>
    <x v="9"/>
    <x v="7"/>
    <x v="2"/>
    <x v="9"/>
    <n v="1E-3"/>
    <x v="3"/>
  </r>
  <r>
    <x v="17"/>
    <x v="4"/>
    <x v="13"/>
    <x v="10"/>
    <x v="2"/>
    <x v="9"/>
    <n v="8.0000000000000002E-3"/>
    <x v="3"/>
  </r>
  <r>
    <x v="17"/>
    <x v="4"/>
    <x v="10"/>
    <x v="8"/>
    <x v="2"/>
    <x v="9"/>
    <n v="3.4000000000000002E-2"/>
    <x v="3"/>
  </r>
  <r>
    <x v="17"/>
    <x v="1"/>
    <x v="0"/>
    <x v="0"/>
    <x v="0"/>
    <x v="9"/>
    <n v="19.765000000000001"/>
    <x v="3"/>
  </r>
  <r>
    <x v="17"/>
    <x v="1"/>
    <x v="1"/>
    <x v="0"/>
    <x v="0"/>
    <x v="9"/>
    <n v="0.71"/>
    <x v="3"/>
  </r>
  <r>
    <x v="17"/>
    <x v="1"/>
    <x v="6"/>
    <x v="4"/>
    <x v="2"/>
    <x v="9"/>
    <n v="0.12"/>
    <x v="3"/>
  </r>
  <r>
    <x v="17"/>
    <x v="1"/>
    <x v="3"/>
    <x v="2"/>
    <x v="2"/>
    <x v="9"/>
    <n v="0.02"/>
    <x v="3"/>
  </r>
  <r>
    <x v="17"/>
    <x v="1"/>
    <x v="10"/>
    <x v="8"/>
    <x v="2"/>
    <x v="9"/>
    <n v="1.9E-2"/>
    <x v="3"/>
  </r>
  <r>
    <x v="17"/>
    <x v="3"/>
    <x v="0"/>
    <x v="0"/>
    <x v="0"/>
    <x v="10"/>
    <n v="13.46"/>
    <x v="3"/>
  </r>
  <r>
    <x v="17"/>
    <x v="3"/>
    <x v="1"/>
    <x v="0"/>
    <x v="0"/>
    <x v="10"/>
    <n v="0.17499999999999999"/>
    <x v="3"/>
  </r>
  <r>
    <x v="17"/>
    <x v="3"/>
    <x v="2"/>
    <x v="1"/>
    <x v="1"/>
    <x v="10"/>
    <n v="3.2000000000000001E-2"/>
    <x v="3"/>
  </r>
  <r>
    <x v="17"/>
    <x v="3"/>
    <x v="6"/>
    <x v="4"/>
    <x v="2"/>
    <x v="10"/>
    <n v="0.224"/>
    <x v="3"/>
  </r>
  <r>
    <x v="17"/>
    <x v="3"/>
    <x v="15"/>
    <x v="11"/>
    <x v="2"/>
    <x v="10"/>
    <n v="7.0000000000000001E-3"/>
    <x v="3"/>
  </r>
  <r>
    <x v="17"/>
    <x v="3"/>
    <x v="12"/>
    <x v="8"/>
    <x v="2"/>
    <x v="10"/>
    <n v="4.0000000000000001E-3"/>
    <x v="3"/>
  </r>
  <r>
    <x v="17"/>
    <x v="3"/>
    <x v="10"/>
    <x v="8"/>
    <x v="2"/>
    <x v="10"/>
    <n v="0.54500000000000004"/>
    <x v="3"/>
  </r>
  <r>
    <x v="17"/>
    <x v="4"/>
    <x v="0"/>
    <x v="0"/>
    <x v="0"/>
    <x v="10"/>
    <n v="20.283000000000001"/>
    <x v="3"/>
  </r>
  <r>
    <x v="17"/>
    <x v="4"/>
    <x v="6"/>
    <x v="4"/>
    <x v="2"/>
    <x v="10"/>
    <n v="0.113"/>
    <x v="3"/>
  </r>
  <r>
    <x v="17"/>
    <x v="4"/>
    <x v="8"/>
    <x v="6"/>
    <x v="2"/>
    <x v="10"/>
    <n v="3.5000000000000003E-2"/>
    <x v="3"/>
  </r>
  <r>
    <x v="17"/>
    <x v="4"/>
    <x v="3"/>
    <x v="2"/>
    <x v="2"/>
    <x v="10"/>
    <n v="4.1000000000000002E-2"/>
    <x v="3"/>
  </r>
  <r>
    <x v="17"/>
    <x v="4"/>
    <x v="13"/>
    <x v="10"/>
    <x v="2"/>
    <x v="10"/>
    <n v="7.9000000000000001E-2"/>
    <x v="3"/>
  </r>
  <r>
    <x v="17"/>
    <x v="4"/>
    <x v="12"/>
    <x v="8"/>
    <x v="2"/>
    <x v="11"/>
    <n v="4.0000000000000001E-3"/>
    <x v="3"/>
  </r>
  <r>
    <x v="17"/>
    <x v="4"/>
    <x v="8"/>
    <x v="6"/>
    <x v="2"/>
    <x v="11"/>
    <n v="4.0000000000000001E-3"/>
    <x v="3"/>
  </r>
  <r>
    <x v="17"/>
    <x v="4"/>
    <x v="13"/>
    <x v="10"/>
    <x v="2"/>
    <x v="11"/>
    <n v="1.0999999999999999E-2"/>
    <x v="3"/>
  </r>
  <r>
    <x v="17"/>
    <x v="4"/>
    <x v="2"/>
    <x v="1"/>
    <x v="1"/>
    <x v="11"/>
    <n v="9.4E-2"/>
    <x v="3"/>
  </r>
  <r>
    <x v="17"/>
    <x v="4"/>
    <x v="10"/>
    <x v="8"/>
    <x v="2"/>
    <x v="11"/>
    <n v="9.9000000000000005E-2"/>
    <x v="3"/>
  </r>
  <r>
    <x v="17"/>
    <x v="4"/>
    <x v="3"/>
    <x v="2"/>
    <x v="2"/>
    <x v="11"/>
    <n v="0.13900000000000001"/>
    <x v="3"/>
  </r>
  <r>
    <x v="17"/>
    <x v="4"/>
    <x v="6"/>
    <x v="4"/>
    <x v="2"/>
    <x v="11"/>
    <n v="1.212"/>
    <x v="3"/>
  </r>
  <r>
    <x v="17"/>
    <x v="4"/>
    <x v="1"/>
    <x v="0"/>
    <x v="0"/>
    <x v="11"/>
    <n v="1.3660000000000001"/>
    <x v="3"/>
  </r>
  <r>
    <x v="17"/>
    <x v="4"/>
    <x v="0"/>
    <x v="0"/>
    <x v="0"/>
    <x v="11"/>
    <n v="21.582000000000001"/>
    <x v="3"/>
  </r>
  <r>
    <x v="17"/>
    <x v="1"/>
    <x v="3"/>
    <x v="2"/>
    <x v="2"/>
    <x v="11"/>
    <n v="1.2E-2"/>
    <x v="3"/>
  </r>
  <r>
    <x v="17"/>
    <x v="1"/>
    <x v="10"/>
    <x v="8"/>
    <x v="2"/>
    <x v="11"/>
    <n v="2.5999999999999999E-2"/>
    <x v="3"/>
  </r>
  <r>
    <x v="17"/>
    <x v="1"/>
    <x v="6"/>
    <x v="4"/>
    <x v="2"/>
    <x v="11"/>
    <n v="9.6000000000000002E-2"/>
    <x v="3"/>
  </r>
  <r>
    <x v="17"/>
    <x v="1"/>
    <x v="1"/>
    <x v="0"/>
    <x v="0"/>
    <x v="11"/>
    <n v="0.35699999999999998"/>
    <x v="3"/>
  </r>
  <r>
    <x v="17"/>
    <x v="1"/>
    <x v="0"/>
    <x v="0"/>
    <x v="0"/>
    <x v="11"/>
    <n v="24.167000000000002"/>
    <x v="3"/>
  </r>
  <r>
    <x v="17"/>
    <x v="1"/>
    <x v="3"/>
    <x v="2"/>
    <x v="2"/>
    <x v="12"/>
    <n v="1.6E-2"/>
    <x v="3"/>
  </r>
  <r>
    <x v="17"/>
    <x v="1"/>
    <x v="1"/>
    <x v="0"/>
    <x v="0"/>
    <x v="12"/>
    <n v="3.9E-2"/>
    <x v="3"/>
  </r>
  <r>
    <x v="17"/>
    <x v="1"/>
    <x v="6"/>
    <x v="4"/>
    <x v="2"/>
    <x v="12"/>
    <n v="7.9000000000000001E-2"/>
    <x v="3"/>
  </r>
  <r>
    <x v="17"/>
    <x v="1"/>
    <x v="10"/>
    <x v="8"/>
    <x v="2"/>
    <x v="12"/>
    <n v="0.28399999999999997"/>
    <x v="3"/>
  </r>
  <r>
    <x v="17"/>
    <x v="1"/>
    <x v="0"/>
    <x v="0"/>
    <x v="0"/>
    <x v="12"/>
    <n v="19.170999999999999"/>
    <x v="3"/>
  </r>
  <r>
    <x v="17"/>
    <x v="4"/>
    <x v="13"/>
    <x v="10"/>
    <x v="2"/>
    <x v="12"/>
    <n v="8.9999999999999993E-3"/>
    <x v="3"/>
  </r>
  <r>
    <x v="17"/>
    <x v="4"/>
    <x v="6"/>
    <x v="4"/>
    <x v="2"/>
    <x v="12"/>
    <n v="2E-3"/>
    <x v="3"/>
  </r>
  <r>
    <x v="17"/>
    <x v="4"/>
    <x v="8"/>
    <x v="6"/>
    <x v="2"/>
    <x v="12"/>
    <n v="0"/>
    <x v="3"/>
  </r>
  <r>
    <x v="17"/>
    <x v="4"/>
    <x v="15"/>
    <x v="11"/>
    <x v="2"/>
    <x v="12"/>
    <n v="0"/>
    <x v="3"/>
  </r>
  <r>
    <x v="17"/>
    <x v="4"/>
    <x v="10"/>
    <x v="8"/>
    <x v="2"/>
    <x v="12"/>
    <n v="3.9E-2"/>
    <x v="3"/>
  </r>
  <r>
    <x v="17"/>
    <x v="4"/>
    <x v="3"/>
    <x v="2"/>
    <x v="2"/>
    <x v="12"/>
    <n v="4.2000000000000003E-2"/>
    <x v="3"/>
  </r>
  <r>
    <x v="17"/>
    <x v="4"/>
    <x v="1"/>
    <x v="0"/>
    <x v="0"/>
    <x v="12"/>
    <n v="1.167"/>
    <x v="3"/>
  </r>
  <r>
    <x v="17"/>
    <x v="4"/>
    <x v="0"/>
    <x v="0"/>
    <x v="0"/>
    <x v="12"/>
    <n v="22.870999999999999"/>
    <x v="3"/>
  </r>
  <r>
    <x v="17"/>
    <x v="4"/>
    <x v="2"/>
    <x v="1"/>
    <x v="1"/>
    <x v="12"/>
    <n v="3.5000000000000003E-2"/>
    <x v="3"/>
  </r>
  <r>
    <x v="17"/>
    <x v="1"/>
    <x v="3"/>
    <x v="2"/>
    <x v="2"/>
    <x v="13"/>
    <n v="2.3E-2"/>
    <x v="3"/>
  </r>
  <r>
    <x v="17"/>
    <x v="1"/>
    <x v="10"/>
    <x v="8"/>
    <x v="2"/>
    <x v="13"/>
    <n v="2.3E-2"/>
    <x v="3"/>
  </r>
  <r>
    <x v="17"/>
    <x v="1"/>
    <x v="6"/>
    <x v="4"/>
    <x v="2"/>
    <x v="13"/>
    <n v="7.1999999999999995E-2"/>
    <x v="3"/>
  </r>
  <r>
    <x v="17"/>
    <x v="1"/>
    <x v="1"/>
    <x v="0"/>
    <x v="0"/>
    <x v="13"/>
    <n v="0.47399999999999998"/>
    <x v="3"/>
  </r>
  <r>
    <x v="17"/>
    <x v="1"/>
    <x v="0"/>
    <x v="0"/>
    <x v="0"/>
    <x v="13"/>
    <n v="22.701000000000001"/>
    <x v="3"/>
  </r>
  <r>
    <x v="17"/>
    <x v="2"/>
    <x v="0"/>
    <x v="0"/>
    <x v="0"/>
    <x v="13"/>
    <n v="0.13"/>
    <x v="3"/>
  </r>
  <r>
    <x v="17"/>
    <x v="4"/>
    <x v="13"/>
    <x v="10"/>
    <x v="2"/>
    <x v="13"/>
    <n v="8.9999999999999993E-3"/>
    <x v="3"/>
  </r>
  <r>
    <x v="17"/>
    <x v="4"/>
    <x v="6"/>
    <x v="4"/>
    <x v="2"/>
    <x v="13"/>
    <n v="0.22700000000000001"/>
    <x v="3"/>
  </r>
  <r>
    <x v="17"/>
    <x v="4"/>
    <x v="8"/>
    <x v="6"/>
    <x v="2"/>
    <x v="13"/>
    <n v="0"/>
    <x v="3"/>
  </r>
  <r>
    <x v="17"/>
    <x v="4"/>
    <x v="15"/>
    <x v="11"/>
    <x v="2"/>
    <x v="13"/>
    <n v="0"/>
    <x v="3"/>
  </r>
  <r>
    <x v="17"/>
    <x v="4"/>
    <x v="10"/>
    <x v="8"/>
    <x v="2"/>
    <x v="13"/>
    <n v="8.1000000000000003E-2"/>
    <x v="3"/>
  </r>
  <r>
    <x v="17"/>
    <x v="4"/>
    <x v="3"/>
    <x v="2"/>
    <x v="2"/>
    <x v="13"/>
    <n v="5.3999999999999999E-2"/>
    <x v="3"/>
  </r>
  <r>
    <x v="17"/>
    <x v="4"/>
    <x v="1"/>
    <x v="0"/>
    <x v="0"/>
    <x v="13"/>
    <n v="1.046"/>
    <x v="3"/>
  </r>
  <r>
    <x v="17"/>
    <x v="4"/>
    <x v="0"/>
    <x v="0"/>
    <x v="0"/>
    <x v="13"/>
    <n v="21.861000000000001"/>
    <x v="3"/>
  </r>
  <r>
    <x v="17"/>
    <x v="4"/>
    <x v="2"/>
    <x v="1"/>
    <x v="1"/>
    <x v="13"/>
    <n v="0.12"/>
    <x v="3"/>
  </r>
  <r>
    <x v="18"/>
    <x v="0"/>
    <x v="0"/>
    <x v="0"/>
    <x v="0"/>
    <x v="0"/>
    <n v="0.47599999999999998"/>
    <x v="2"/>
  </r>
  <r>
    <x v="18"/>
    <x v="1"/>
    <x v="0"/>
    <x v="0"/>
    <x v="0"/>
    <x v="0"/>
    <n v="2.2869999999999999"/>
    <x v="2"/>
  </r>
  <r>
    <x v="18"/>
    <x v="1"/>
    <x v="10"/>
    <x v="8"/>
    <x v="2"/>
    <x v="0"/>
    <n v="1E-3"/>
    <x v="2"/>
  </r>
  <r>
    <x v="18"/>
    <x v="2"/>
    <x v="0"/>
    <x v="0"/>
    <x v="0"/>
    <x v="0"/>
    <n v="2.68"/>
    <x v="2"/>
  </r>
  <r>
    <x v="18"/>
    <x v="2"/>
    <x v="5"/>
    <x v="3"/>
    <x v="1"/>
    <x v="0"/>
    <n v="0.57199999999999995"/>
    <x v="2"/>
  </r>
  <r>
    <x v="18"/>
    <x v="0"/>
    <x v="0"/>
    <x v="0"/>
    <x v="0"/>
    <x v="1"/>
    <n v="0.26"/>
    <x v="2"/>
  </r>
  <r>
    <x v="18"/>
    <x v="1"/>
    <x v="0"/>
    <x v="0"/>
    <x v="0"/>
    <x v="1"/>
    <n v="4.7569999999999997"/>
    <x v="2"/>
  </r>
  <r>
    <x v="18"/>
    <x v="1"/>
    <x v="10"/>
    <x v="8"/>
    <x v="2"/>
    <x v="1"/>
    <n v="3.7999999999999999E-2"/>
    <x v="2"/>
  </r>
  <r>
    <x v="18"/>
    <x v="2"/>
    <x v="0"/>
    <x v="0"/>
    <x v="0"/>
    <x v="1"/>
    <n v="2.2549999999999999"/>
    <x v="2"/>
  </r>
  <r>
    <x v="18"/>
    <x v="0"/>
    <x v="0"/>
    <x v="0"/>
    <x v="0"/>
    <x v="2"/>
    <n v="0.19400000000000001"/>
    <x v="2"/>
  </r>
  <r>
    <x v="18"/>
    <x v="1"/>
    <x v="0"/>
    <x v="0"/>
    <x v="0"/>
    <x v="2"/>
    <n v="3.1720000000000002"/>
    <x v="2"/>
  </r>
  <r>
    <x v="18"/>
    <x v="1"/>
    <x v="10"/>
    <x v="8"/>
    <x v="2"/>
    <x v="2"/>
    <n v="1.7000000000000001E-2"/>
    <x v="2"/>
  </r>
  <r>
    <x v="18"/>
    <x v="2"/>
    <x v="0"/>
    <x v="0"/>
    <x v="0"/>
    <x v="2"/>
    <n v="2.472"/>
    <x v="2"/>
  </r>
  <r>
    <x v="18"/>
    <x v="1"/>
    <x v="0"/>
    <x v="0"/>
    <x v="0"/>
    <x v="3"/>
    <n v="4.3099999999999996"/>
    <x v="2"/>
  </r>
  <r>
    <x v="18"/>
    <x v="1"/>
    <x v="10"/>
    <x v="8"/>
    <x v="2"/>
    <x v="3"/>
    <n v="0.1"/>
    <x v="2"/>
  </r>
  <r>
    <x v="18"/>
    <x v="2"/>
    <x v="0"/>
    <x v="0"/>
    <x v="0"/>
    <x v="3"/>
    <n v="2.0009999999999999"/>
    <x v="2"/>
  </r>
  <r>
    <x v="18"/>
    <x v="1"/>
    <x v="0"/>
    <x v="0"/>
    <x v="0"/>
    <x v="4"/>
    <n v="1.34"/>
    <x v="2"/>
  </r>
  <r>
    <x v="18"/>
    <x v="1"/>
    <x v="10"/>
    <x v="8"/>
    <x v="2"/>
    <x v="4"/>
    <n v="0.13100000000000001"/>
    <x v="2"/>
  </r>
  <r>
    <x v="18"/>
    <x v="2"/>
    <x v="0"/>
    <x v="0"/>
    <x v="0"/>
    <x v="4"/>
    <n v="1.599"/>
    <x v="2"/>
  </r>
  <r>
    <x v="18"/>
    <x v="1"/>
    <x v="0"/>
    <x v="0"/>
    <x v="0"/>
    <x v="5"/>
    <n v="3.5609999999999999"/>
    <x v="2"/>
  </r>
  <r>
    <x v="18"/>
    <x v="1"/>
    <x v="10"/>
    <x v="8"/>
    <x v="2"/>
    <x v="5"/>
    <n v="0.24299999999999999"/>
    <x v="2"/>
  </r>
  <r>
    <x v="18"/>
    <x v="2"/>
    <x v="0"/>
    <x v="0"/>
    <x v="0"/>
    <x v="5"/>
    <n v="1.06"/>
    <x v="2"/>
  </r>
  <r>
    <x v="18"/>
    <x v="0"/>
    <x v="0"/>
    <x v="0"/>
    <x v="0"/>
    <x v="6"/>
    <n v="4.0000000000000001E-3"/>
    <x v="2"/>
  </r>
  <r>
    <x v="18"/>
    <x v="1"/>
    <x v="0"/>
    <x v="0"/>
    <x v="0"/>
    <x v="6"/>
    <n v="3.66"/>
    <x v="2"/>
  </r>
  <r>
    <x v="18"/>
    <x v="1"/>
    <x v="1"/>
    <x v="0"/>
    <x v="0"/>
    <x v="6"/>
    <n v="7.1999999999999995E-2"/>
    <x v="2"/>
  </r>
  <r>
    <x v="18"/>
    <x v="1"/>
    <x v="6"/>
    <x v="4"/>
    <x v="2"/>
    <x v="6"/>
    <n v="1.4999999999999999E-2"/>
    <x v="2"/>
  </r>
  <r>
    <x v="18"/>
    <x v="1"/>
    <x v="9"/>
    <x v="7"/>
    <x v="2"/>
    <x v="6"/>
    <n v="2E-3"/>
    <x v="2"/>
  </r>
  <r>
    <x v="18"/>
    <x v="1"/>
    <x v="10"/>
    <x v="8"/>
    <x v="2"/>
    <x v="6"/>
    <n v="0.108"/>
    <x v="2"/>
  </r>
  <r>
    <x v="18"/>
    <x v="2"/>
    <x v="0"/>
    <x v="0"/>
    <x v="0"/>
    <x v="6"/>
    <n v="0.998"/>
    <x v="2"/>
  </r>
  <r>
    <x v="18"/>
    <x v="0"/>
    <x v="0"/>
    <x v="0"/>
    <x v="0"/>
    <x v="7"/>
    <n v="2.3E-2"/>
    <x v="2"/>
  </r>
  <r>
    <x v="18"/>
    <x v="1"/>
    <x v="0"/>
    <x v="0"/>
    <x v="0"/>
    <x v="7"/>
    <n v="4.2789999999999999"/>
    <x v="2"/>
  </r>
  <r>
    <x v="18"/>
    <x v="1"/>
    <x v="6"/>
    <x v="4"/>
    <x v="2"/>
    <x v="7"/>
    <n v="1.4999999999999999E-2"/>
    <x v="2"/>
  </r>
  <r>
    <x v="18"/>
    <x v="1"/>
    <x v="3"/>
    <x v="2"/>
    <x v="2"/>
    <x v="7"/>
    <n v="8.4000000000000005E-2"/>
    <x v="2"/>
  </r>
  <r>
    <x v="18"/>
    <x v="1"/>
    <x v="10"/>
    <x v="8"/>
    <x v="2"/>
    <x v="7"/>
    <n v="0.113"/>
    <x v="2"/>
  </r>
  <r>
    <x v="18"/>
    <x v="2"/>
    <x v="0"/>
    <x v="0"/>
    <x v="0"/>
    <x v="7"/>
    <n v="0.98499999999999999"/>
    <x v="2"/>
  </r>
  <r>
    <x v="18"/>
    <x v="1"/>
    <x v="0"/>
    <x v="0"/>
    <x v="0"/>
    <x v="8"/>
    <n v="4.2350000000000003"/>
    <x v="2"/>
  </r>
  <r>
    <x v="18"/>
    <x v="1"/>
    <x v="1"/>
    <x v="0"/>
    <x v="0"/>
    <x v="8"/>
    <n v="3.9E-2"/>
    <x v="2"/>
  </r>
  <r>
    <x v="18"/>
    <x v="1"/>
    <x v="6"/>
    <x v="4"/>
    <x v="2"/>
    <x v="8"/>
    <n v="0.03"/>
    <x v="2"/>
  </r>
  <r>
    <x v="18"/>
    <x v="1"/>
    <x v="3"/>
    <x v="2"/>
    <x v="2"/>
    <x v="8"/>
    <n v="3.4000000000000002E-2"/>
    <x v="2"/>
  </r>
  <r>
    <x v="18"/>
    <x v="1"/>
    <x v="10"/>
    <x v="8"/>
    <x v="2"/>
    <x v="8"/>
    <n v="8.3000000000000004E-2"/>
    <x v="2"/>
  </r>
  <r>
    <x v="18"/>
    <x v="2"/>
    <x v="0"/>
    <x v="0"/>
    <x v="0"/>
    <x v="8"/>
    <n v="0.82199999999999995"/>
    <x v="2"/>
  </r>
  <r>
    <x v="18"/>
    <x v="0"/>
    <x v="0"/>
    <x v="0"/>
    <x v="0"/>
    <x v="8"/>
    <n v="4.0000000000000001E-3"/>
    <x v="2"/>
  </r>
  <r>
    <x v="18"/>
    <x v="1"/>
    <x v="0"/>
    <x v="0"/>
    <x v="0"/>
    <x v="9"/>
    <n v="2.1429999999999998"/>
    <x v="2"/>
  </r>
  <r>
    <x v="18"/>
    <x v="1"/>
    <x v="1"/>
    <x v="0"/>
    <x v="0"/>
    <x v="9"/>
    <n v="6.4000000000000001E-2"/>
    <x v="2"/>
  </r>
  <r>
    <x v="18"/>
    <x v="1"/>
    <x v="6"/>
    <x v="4"/>
    <x v="2"/>
    <x v="9"/>
    <n v="0.03"/>
    <x v="2"/>
  </r>
  <r>
    <x v="18"/>
    <x v="1"/>
    <x v="3"/>
    <x v="2"/>
    <x v="2"/>
    <x v="9"/>
    <n v="2.9000000000000001E-2"/>
    <x v="2"/>
  </r>
  <r>
    <x v="18"/>
    <x v="1"/>
    <x v="10"/>
    <x v="8"/>
    <x v="2"/>
    <x v="9"/>
    <n v="3.6999999999999998E-2"/>
    <x v="2"/>
  </r>
  <r>
    <x v="18"/>
    <x v="2"/>
    <x v="0"/>
    <x v="0"/>
    <x v="0"/>
    <x v="9"/>
    <n v="4.2000000000000003E-2"/>
    <x v="2"/>
  </r>
  <r>
    <x v="18"/>
    <x v="0"/>
    <x v="0"/>
    <x v="0"/>
    <x v="0"/>
    <x v="9"/>
    <n v="8.0000000000000002E-3"/>
    <x v="2"/>
  </r>
  <r>
    <x v="18"/>
    <x v="3"/>
    <x v="0"/>
    <x v="0"/>
    <x v="0"/>
    <x v="10"/>
    <n v="6.859"/>
    <x v="2"/>
  </r>
  <r>
    <x v="18"/>
    <x v="0"/>
    <x v="0"/>
    <x v="0"/>
    <x v="0"/>
    <x v="11"/>
    <n v="5.5E-2"/>
    <x v="2"/>
  </r>
  <r>
    <x v="18"/>
    <x v="1"/>
    <x v="10"/>
    <x v="8"/>
    <x v="2"/>
    <x v="11"/>
    <n v="1E-3"/>
    <x v="2"/>
  </r>
  <r>
    <x v="18"/>
    <x v="1"/>
    <x v="0"/>
    <x v="0"/>
    <x v="0"/>
    <x v="11"/>
    <n v="0.46800000000000003"/>
    <x v="2"/>
  </r>
  <r>
    <x v="18"/>
    <x v="2"/>
    <x v="0"/>
    <x v="0"/>
    <x v="0"/>
    <x v="11"/>
    <n v="0.33"/>
    <x v="2"/>
  </r>
  <r>
    <x v="18"/>
    <x v="0"/>
    <x v="0"/>
    <x v="0"/>
    <x v="0"/>
    <x v="12"/>
    <n v="4.4999999999999998E-2"/>
    <x v="2"/>
  </r>
  <r>
    <x v="18"/>
    <x v="1"/>
    <x v="1"/>
    <x v="0"/>
    <x v="0"/>
    <x v="12"/>
    <n v="4.0000000000000001E-3"/>
    <x v="2"/>
  </r>
  <r>
    <x v="18"/>
    <x v="1"/>
    <x v="0"/>
    <x v="0"/>
    <x v="0"/>
    <x v="12"/>
    <n v="8.0000000000000002E-3"/>
    <x v="2"/>
  </r>
  <r>
    <x v="18"/>
    <x v="2"/>
    <x v="0"/>
    <x v="0"/>
    <x v="0"/>
    <x v="12"/>
    <n v="1.139"/>
    <x v="2"/>
  </r>
  <r>
    <x v="18"/>
    <x v="0"/>
    <x v="0"/>
    <x v="0"/>
    <x v="0"/>
    <x v="13"/>
    <n v="3.9E-2"/>
    <x v="2"/>
  </r>
  <r>
    <x v="18"/>
    <x v="1"/>
    <x v="10"/>
    <x v="8"/>
    <x v="2"/>
    <x v="13"/>
    <n v="3.0000000000000001E-3"/>
    <x v="2"/>
  </r>
  <r>
    <x v="18"/>
    <x v="1"/>
    <x v="0"/>
    <x v="0"/>
    <x v="0"/>
    <x v="13"/>
    <n v="0.21099999999999999"/>
    <x v="2"/>
  </r>
  <r>
    <x v="18"/>
    <x v="2"/>
    <x v="0"/>
    <x v="0"/>
    <x v="0"/>
    <x v="13"/>
    <n v="0.83099999999999996"/>
    <x v="2"/>
  </r>
  <r>
    <x v="19"/>
    <x v="0"/>
    <x v="0"/>
    <x v="0"/>
    <x v="0"/>
    <x v="0"/>
    <n v="4.0000000000000001E-3"/>
    <x v="2"/>
  </r>
  <r>
    <x v="19"/>
    <x v="1"/>
    <x v="0"/>
    <x v="0"/>
    <x v="0"/>
    <x v="0"/>
    <n v="6.1559999999999997"/>
    <x v="2"/>
  </r>
  <r>
    <x v="19"/>
    <x v="1"/>
    <x v="1"/>
    <x v="0"/>
    <x v="0"/>
    <x v="0"/>
    <n v="8.6999999999999994E-2"/>
    <x v="2"/>
  </r>
  <r>
    <x v="19"/>
    <x v="1"/>
    <x v="15"/>
    <x v="11"/>
    <x v="2"/>
    <x v="0"/>
    <n v="0.56799999999999995"/>
    <x v="2"/>
  </r>
  <r>
    <x v="19"/>
    <x v="1"/>
    <x v="8"/>
    <x v="6"/>
    <x v="2"/>
    <x v="0"/>
    <n v="1E-3"/>
    <x v="2"/>
  </r>
  <r>
    <x v="19"/>
    <x v="1"/>
    <x v="3"/>
    <x v="2"/>
    <x v="2"/>
    <x v="0"/>
    <n v="6.3E-2"/>
    <x v="2"/>
  </r>
  <r>
    <x v="19"/>
    <x v="1"/>
    <x v="10"/>
    <x v="8"/>
    <x v="2"/>
    <x v="0"/>
    <n v="0.104"/>
    <x v="2"/>
  </r>
  <r>
    <x v="19"/>
    <x v="2"/>
    <x v="0"/>
    <x v="0"/>
    <x v="0"/>
    <x v="0"/>
    <n v="1.3089999999999999"/>
    <x v="2"/>
  </r>
  <r>
    <x v="19"/>
    <x v="1"/>
    <x v="0"/>
    <x v="0"/>
    <x v="0"/>
    <x v="1"/>
    <n v="7.2220000000000004"/>
    <x v="2"/>
  </r>
  <r>
    <x v="19"/>
    <x v="1"/>
    <x v="1"/>
    <x v="0"/>
    <x v="0"/>
    <x v="1"/>
    <n v="8.2000000000000003E-2"/>
    <x v="2"/>
  </r>
  <r>
    <x v="19"/>
    <x v="1"/>
    <x v="15"/>
    <x v="11"/>
    <x v="2"/>
    <x v="1"/>
    <n v="0.55900000000000005"/>
    <x v="2"/>
  </r>
  <r>
    <x v="19"/>
    <x v="1"/>
    <x v="8"/>
    <x v="6"/>
    <x v="2"/>
    <x v="1"/>
    <n v="1E-3"/>
    <x v="2"/>
  </r>
  <r>
    <x v="19"/>
    <x v="1"/>
    <x v="3"/>
    <x v="2"/>
    <x v="2"/>
    <x v="1"/>
    <n v="7.0000000000000007E-2"/>
    <x v="2"/>
  </r>
  <r>
    <x v="19"/>
    <x v="1"/>
    <x v="9"/>
    <x v="7"/>
    <x v="2"/>
    <x v="1"/>
    <n v="9.1999999999999998E-2"/>
    <x v="2"/>
  </r>
  <r>
    <x v="19"/>
    <x v="2"/>
    <x v="0"/>
    <x v="0"/>
    <x v="0"/>
    <x v="1"/>
    <n v="1.4139999999999999"/>
    <x v="2"/>
  </r>
  <r>
    <x v="19"/>
    <x v="1"/>
    <x v="0"/>
    <x v="0"/>
    <x v="0"/>
    <x v="2"/>
    <n v="8.0449999999999999"/>
    <x v="2"/>
  </r>
  <r>
    <x v="19"/>
    <x v="1"/>
    <x v="1"/>
    <x v="0"/>
    <x v="0"/>
    <x v="2"/>
    <n v="8.3000000000000004E-2"/>
    <x v="2"/>
  </r>
  <r>
    <x v="19"/>
    <x v="1"/>
    <x v="15"/>
    <x v="11"/>
    <x v="2"/>
    <x v="2"/>
    <n v="0.56200000000000006"/>
    <x v="2"/>
  </r>
  <r>
    <x v="19"/>
    <x v="1"/>
    <x v="8"/>
    <x v="6"/>
    <x v="2"/>
    <x v="2"/>
    <n v="1E-3"/>
    <x v="2"/>
  </r>
  <r>
    <x v="19"/>
    <x v="1"/>
    <x v="3"/>
    <x v="2"/>
    <x v="2"/>
    <x v="2"/>
    <n v="8.1000000000000003E-2"/>
    <x v="2"/>
  </r>
  <r>
    <x v="19"/>
    <x v="1"/>
    <x v="10"/>
    <x v="8"/>
    <x v="2"/>
    <x v="2"/>
    <n v="8.4000000000000005E-2"/>
    <x v="2"/>
  </r>
  <r>
    <x v="19"/>
    <x v="2"/>
    <x v="0"/>
    <x v="0"/>
    <x v="0"/>
    <x v="2"/>
    <n v="1.456"/>
    <x v="2"/>
  </r>
  <r>
    <x v="19"/>
    <x v="0"/>
    <x v="0"/>
    <x v="0"/>
    <x v="0"/>
    <x v="3"/>
    <n v="8.0000000000000002E-3"/>
    <x v="2"/>
  </r>
  <r>
    <x v="19"/>
    <x v="1"/>
    <x v="0"/>
    <x v="0"/>
    <x v="0"/>
    <x v="3"/>
    <n v="10.252000000000001"/>
    <x v="2"/>
  </r>
  <r>
    <x v="19"/>
    <x v="1"/>
    <x v="1"/>
    <x v="0"/>
    <x v="0"/>
    <x v="3"/>
    <n v="8.2000000000000003E-2"/>
    <x v="2"/>
  </r>
  <r>
    <x v="19"/>
    <x v="1"/>
    <x v="8"/>
    <x v="6"/>
    <x v="2"/>
    <x v="3"/>
    <n v="1E-3"/>
    <x v="2"/>
  </r>
  <r>
    <x v="19"/>
    <x v="1"/>
    <x v="3"/>
    <x v="2"/>
    <x v="2"/>
    <x v="3"/>
    <n v="6.4000000000000001E-2"/>
    <x v="2"/>
  </r>
  <r>
    <x v="19"/>
    <x v="1"/>
    <x v="10"/>
    <x v="8"/>
    <x v="2"/>
    <x v="3"/>
    <n v="7.3999999999999996E-2"/>
    <x v="2"/>
  </r>
  <r>
    <x v="19"/>
    <x v="2"/>
    <x v="0"/>
    <x v="0"/>
    <x v="0"/>
    <x v="3"/>
    <n v="1.3089999999999999"/>
    <x v="2"/>
  </r>
  <r>
    <x v="19"/>
    <x v="1"/>
    <x v="0"/>
    <x v="0"/>
    <x v="0"/>
    <x v="4"/>
    <n v="12.27"/>
    <x v="2"/>
  </r>
  <r>
    <x v="19"/>
    <x v="1"/>
    <x v="1"/>
    <x v="0"/>
    <x v="0"/>
    <x v="4"/>
    <n v="0.06"/>
    <x v="2"/>
  </r>
  <r>
    <x v="19"/>
    <x v="1"/>
    <x v="15"/>
    <x v="11"/>
    <x v="2"/>
    <x v="4"/>
    <n v="0.622"/>
    <x v="2"/>
  </r>
  <r>
    <x v="19"/>
    <x v="1"/>
    <x v="12"/>
    <x v="8"/>
    <x v="2"/>
    <x v="4"/>
    <n v="3.5000000000000003E-2"/>
    <x v="2"/>
  </r>
  <r>
    <x v="19"/>
    <x v="1"/>
    <x v="8"/>
    <x v="6"/>
    <x v="2"/>
    <x v="4"/>
    <n v="1E-3"/>
    <x v="2"/>
  </r>
  <r>
    <x v="19"/>
    <x v="1"/>
    <x v="3"/>
    <x v="2"/>
    <x v="2"/>
    <x v="4"/>
    <n v="6.0999999999999999E-2"/>
    <x v="2"/>
  </r>
  <r>
    <x v="19"/>
    <x v="1"/>
    <x v="10"/>
    <x v="8"/>
    <x v="2"/>
    <x v="4"/>
    <n v="7.8E-2"/>
    <x v="2"/>
  </r>
  <r>
    <x v="19"/>
    <x v="2"/>
    <x v="0"/>
    <x v="0"/>
    <x v="0"/>
    <x v="4"/>
    <n v="0.49399999999999999"/>
    <x v="2"/>
  </r>
  <r>
    <x v="19"/>
    <x v="1"/>
    <x v="0"/>
    <x v="0"/>
    <x v="0"/>
    <x v="5"/>
    <n v="16.265999999999998"/>
    <x v="2"/>
  </r>
  <r>
    <x v="19"/>
    <x v="1"/>
    <x v="1"/>
    <x v="0"/>
    <x v="0"/>
    <x v="5"/>
    <n v="4.1000000000000002E-2"/>
    <x v="2"/>
  </r>
  <r>
    <x v="19"/>
    <x v="1"/>
    <x v="15"/>
    <x v="11"/>
    <x v="2"/>
    <x v="5"/>
    <n v="0.66"/>
    <x v="2"/>
  </r>
  <r>
    <x v="19"/>
    <x v="1"/>
    <x v="10"/>
    <x v="8"/>
    <x v="2"/>
    <x v="5"/>
    <n v="4.7E-2"/>
    <x v="2"/>
  </r>
  <r>
    <x v="19"/>
    <x v="2"/>
    <x v="0"/>
    <x v="0"/>
    <x v="0"/>
    <x v="5"/>
    <n v="0.55700000000000005"/>
    <x v="2"/>
  </r>
  <r>
    <x v="19"/>
    <x v="0"/>
    <x v="0"/>
    <x v="0"/>
    <x v="0"/>
    <x v="6"/>
    <n v="0.104"/>
    <x v="2"/>
  </r>
  <r>
    <x v="19"/>
    <x v="1"/>
    <x v="0"/>
    <x v="0"/>
    <x v="0"/>
    <x v="6"/>
    <n v="15.632999999999999"/>
    <x v="2"/>
  </r>
  <r>
    <x v="19"/>
    <x v="1"/>
    <x v="1"/>
    <x v="0"/>
    <x v="0"/>
    <x v="6"/>
    <n v="4.0000000000000001E-3"/>
    <x v="2"/>
  </r>
  <r>
    <x v="19"/>
    <x v="1"/>
    <x v="15"/>
    <x v="11"/>
    <x v="2"/>
    <x v="6"/>
    <n v="0.50800000000000001"/>
    <x v="2"/>
  </r>
  <r>
    <x v="19"/>
    <x v="1"/>
    <x v="3"/>
    <x v="2"/>
    <x v="2"/>
    <x v="6"/>
    <n v="4.9000000000000002E-2"/>
    <x v="2"/>
  </r>
  <r>
    <x v="19"/>
    <x v="1"/>
    <x v="10"/>
    <x v="8"/>
    <x v="2"/>
    <x v="6"/>
    <n v="6.2E-2"/>
    <x v="2"/>
  </r>
  <r>
    <x v="19"/>
    <x v="2"/>
    <x v="0"/>
    <x v="0"/>
    <x v="0"/>
    <x v="6"/>
    <n v="8.3000000000000004E-2"/>
    <x v="2"/>
  </r>
  <r>
    <x v="19"/>
    <x v="1"/>
    <x v="0"/>
    <x v="0"/>
    <x v="0"/>
    <x v="7"/>
    <n v="13.292999999999999"/>
    <x v="2"/>
  </r>
  <r>
    <x v="19"/>
    <x v="1"/>
    <x v="6"/>
    <x v="4"/>
    <x v="2"/>
    <x v="7"/>
    <n v="1.6E-2"/>
    <x v="2"/>
  </r>
  <r>
    <x v="19"/>
    <x v="1"/>
    <x v="15"/>
    <x v="11"/>
    <x v="2"/>
    <x v="7"/>
    <n v="0.439"/>
    <x v="2"/>
  </r>
  <r>
    <x v="19"/>
    <x v="1"/>
    <x v="10"/>
    <x v="8"/>
    <x v="2"/>
    <x v="7"/>
    <n v="6.5000000000000002E-2"/>
    <x v="2"/>
  </r>
  <r>
    <x v="19"/>
    <x v="2"/>
    <x v="0"/>
    <x v="0"/>
    <x v="0"/>
    <x v="7"/>
    <n v="7.9000000000000001E-2"/>
    <x v="2"/>
  </r>
  <r>
    <x v="19"/>
    <x v="1"/>
    <x v="0"/>
    <x v="0"/>
    <x v="0"/>
    <x v="8"/>
    <n v="13.944000000000001"/>
    <x v="2"/>
  </r>
  <r>
    <x v="19"/>
    <x v="1"/>
    <x v="15"/>
    <x v="11"/>
    <x v="2"/>
    <x v="8"/>
    <n v="0.36199999999999999"/>
    <x v="2"/>
  </r>
  <r>
    <x v="19"/>
    <x v="1"/>
    <x v="10"/>
    <x v="8"/>
    <x v="2"/>
    <x v="8"/>
    <n v="4.2999999999999997E-2"/>
    <x v="2"/>
  </r>
  <r>
    <x v="19"/>
    <x v="2"/>
    <x v="0"/>
    <x v="0"/>
    <x v="0"/>
    <x v="8"/>
    <n v="3.9E-2"/>
    <x v="2"/>
  </r>
  <r>
    <x v="19"/>
    <x v="0"/>
    <x v="0"/>
    <x v="0"/>
    <x v="0"/>
    <x v="8"/>
    <n v="0.20399999999999999"/>
    <x v="2"/>
  </r>
  <r>
    <x v="19"/>
    <x v="1"/>
    <x v="0"/>
    <x v="0"/>
    <x v="0"/>
    <x v="9"/>
    <n v="13.311"/>
    <x v="2"/>
  </r>
  <r>
    <x v="19"/>
    <x v="1"/>
    <x v="15"/>
    <x v="11"/>
    <x v="2"/>
    <x v="9"/>
    <n v="0.65800000000000003"/>
    <x v="2"/>
  </r>
  <r>
    <x v="19"/>
    <x v="1"/>
    <x v="10"/>
    <x v="8"/>
    <x v="2"/>
    <x v="9"/>
    <n v="4.4999999999999998E-2"/>
    <x v="2"/>
  </r>
  <r>
    <x v="19"/>
    <x v="2"/>
    <x v="0"/>
    <x v="0"/>
    <x v="0"/>
    <x v="9"/>
    <n v="0.219"/>
    <x v="2"/>
  </r>
  <r>
    <x v="19"/>
    <x v="0"/>
    <x v="0"/>
    <x v="0"/>
    <x v="0"/>
    <x v="9"/>
    <n v="0.17499999999999999"/>
    <x v="2"/>
  </r>
  <r>
    <x v="19"/>
    <x v="3"/>
    <x v="0"/>
    <x v="0"/>
    <x v="0"/>
    <x v="10"/>
    <n v="7.8650000000000002"/>
    <x v="2"/>
  </r>
  <r>
    <x v="19"/>
    <x v="3"/>
    <x v="1"/>
    <x v="0"/>
    <x v="0"/>
    <x v="10"/>
    <n v="8.6999999999999994E-2"/>
    <x v="2"/>
  </r>
  <r>
    <x v="19"/>
    <x v="3"/>
    <x v="15"/>
    <x v="11"/>
    <x v="2"/>
    <x v="10"/>
    <n v="0.61099999999999999"/>
    <x v="2"/>
  </r>
  <r>
    <x v="19"/>
    <x v="3"/>
    <x v="8"/>
    <x v="6"/>
    <x v="2"/>
    <x v="10"/>
    <n v="1E-3"/>
    <x v="2"/>
  </r>
  <r>
    <x v="19"/>
    <x v="3"/>
    <x v="3"/>
    <x v="2"/>
    <x v="2"/>
    <x v="10"/>
    <n v="6.6000000000000003E-2"/>
    <x v="2"/>
  </r>
  <r>
    <x v="19"/>
    <x v="3"/>
    <x v="13"/>
    <x v="10"/>
    <x v="2"/>
    <x v="10"/>
    <n v="2.5000000000000001E-2"/>
    <x v="2"/>
  </r>
  <r>
    <x v="19"/>
    <x v="3"/>
    <x v="10"/>
    <x v="8"/>
    <x v="2"/>
    <x v="10"/>
    <n v="7.4999999999999997E-2"/>
    <x v="2"/>
  </r>
  <r>
    <x v="19"/>
    <x v="0"/>
    <x v="0"/>
    <x v="0"/>
    <x v="0"/>
    <x v="11"/>
    <n v="8.0000000000000002E-3"/>
    <x v="2"/>
  </r>
  <r>
    <x v="19"/>
    <x v="1"/>
    <x v="10"/>
    <x v="8"/>
    <x v="2"/>
    <x v="11"/>
    <n v="7.5999999999999998E-2"/>
    <x v="2"/>
  </r>
  <r>
    <x v="19"/>
    <x v="1"/>
    <x v="15"/>
    <x v="11"/>
    <x v="2"/>
    <x v="11"/>
    <n v="0.36399999999999999"/>
    <x v="2"/>
  </r>
  <r>
    <x v="19"/>
    <x v="1"/>
    <x v="0"/>
    <x v="0"/>
    <x v="0"/>
    <x v="11"/>
    <n v="17.146999999999998"/>
    <x v="2"/>
  </r>
  <r>
    <x v="19"/>
    <x v="2"/>
    <x v="0"/>
    <x v="0"/>
    <x v="0"/>
    <x v="11"/>
    <n v="0.51600000000000001"/>
    <x v="2"/>
  </r>
  <r>
    <x v="19"/>
    <x v="1"/>
    <x v="10"/>
    <x v="8"/>
    <x v="2"/>
    <x v="12"/>
    <n v="0.251"/>
    <x v="2"/>
  </r>
  <r>
    <x v="19"/>
    <x v="1"/>
    <x v="15"/>
    <x v="11"/>
    <x v="2"/>
    <x v="12"/>
    <n v="0.41"/>
    <x v="2"/>
  </r>
  <r>
    <x v="19"/>
    <x v="1"/>
    <x v="0"/>
    <x v="0"/>
    <x v="0"/>
    <x v="12"/>
    <n v="11.279"/>
    <x v="2"/>
  </r>
  <r>
    <x v="19"/>
    <x v="2"/>
    <x v="0"/>
    <x v="0"/>
    <x v="0"/>
    <x v="12"/>
    <n v="0.52800000000000002"/>
    <x v="2"/>
  </r>
  <r>
    <x v="19"/>
    <x v="1"/>
    <x v="10"/>
    <x v="8"/>
    <x v="2"/>
    <x v="13"/>
    <n v="1.2E-2"/>
    <x v="2"/>
  </r>
  <r>
    <x v="19"/>
    <x v="1"/>
    <x v="15"/>
    <x v="11"/>
    <x v="2"/>
    <x v="13"/>
    <n v="0.34200000000000003"/>
    <x v="2"/>
  </r>
  <r>
    <x v="19"/>
    <x v="1"/>
    <x v="0"/>
    <x v="0"/>
    <x v="0"/>
    <x v="13"/>
    <n v="14.509"/>
    <x v="2"/>
  </r>
  <r>
    <x v="19"/>
    <x v="2"/>
    <x v="0"/>
    <x v="0"/>
    <x v="0"/>
    <x v="13"/>
    <n v="0.41199999999999998"/>
    <x v="2"/>
  </r>
  <r>
    <x v="20"/>
    <x v="1"/>
    <x v="6"/>
    <x v="4"/>
    <x v="2"/>
    <x v="0"/>
    <n v="0.752"/>
    <x v="2"/>
  </r>
  <r>
    <x v="20"/>
    <x v="1"/>
    <x v="10"/>
    <x v="8"/>
    <x v="2"/>
    <x v="0"/>
    <n v="3.0000000000000001E-3"/>
    <x v="2"/>
  </r>
  <r>
    <x v="20"/>
    <x v="1"/>
    <x v="6"/>
    <x v="4"/>
    <x v="2"/>
    <x v="1"/>
    <n v="0.79800000000000004"/>
    <x v="2"/>
  </r>
  <r>
    <x v="20"/>
    <x v="1"/>
    <x v="10"/>
    <x v="8"/>
    <x v="2"/>
    <x v="1"/>
    <n v="8.9999999999999993E-3"/>
    <x v="2"/>
  </r>
  <r>
    <x v="20"/>
    <x v="1"/>
    <x v="1"/>
    <x v="0"/>
    <x v="0"/>
    <x v="2"/>
    <n v="0.107"/>
    <x v="2"/>
  </r>
  <r>
    <x v="20"/>
    <x v="1"/>
    <x v="6"/>
    <x v="4"/>
    <x v="2"/>
    <x v="2"/>
    <n v="0.56299999999999994"/>
    <x v="2"/>
  </r>
  <r>
    <x v="20"/>
    <x v="1"/>
    <x v="10"/>
    <x v="8"/>
    <x v="2"/>
    <x v="2"/>
    <n v="2.1999999999999999E-2"/>
    <x v="2"/>
  </r>
  <r>
    <x v="20"/>
    <x v="1"/>
    <x v="1"/>
    <x v="0"/>
    <x v="0"/>
    <x v="3"/>
    <n v="8.4000000000000005E-2"/>
    <x v="2"/>
  </r>
  <r>
    <x v="20"/>
    <x v="1"/>
    <x v="6"/>
    <x v="4"/>
    <x v="2"/>
    <x v="3"/>
    <n v="0.57199999999999995"/>
    <x v="2"/>
  </r>
  <r>
    <x v="20"/>
    <x v="1"/>
    <x v="1"/>
    <x v="0"/>
    <x v="0"/>
    <x v="4"/>
    <n v="7.3999999999999996E-2"/>
    <x v="2"/>
  </r>
  <r>
    <x v="20"/>
    <x v="1"/>
    <x v="6"/>
    <x v="4"/>
    <x v="2"/>
    <x v="4"/>
    <n v="0.54100000000000004"/>
    <x v="2"/>
  </r>
  <r>
    <x v="20"/>
    <x v="1"/>
    <x v="10"/>
    <x v="8"/>
    <x v="2"/>
    <x v="4"/>
    <n v="3.4000000000000002E-2"/>
    <x v="2"/>
  </r>
  <r>
    <x v="20"/>
    <x v="1"/>
    <x v="0"/>
    <x v="0"/>
    <x v="0"/>
    <x v="5"/>
    <n v="7.0000000000000007E-2"/>
    <x v="2"/>
  </r>
  <r>
    <x v="20"/>
    <x v="1"/>
    <x v="1"/>
    <x v="0"/>
    <x v="0"/>
    <x v="5"/>
    <n v="9.2999999999999999E-2"/>
    <x v="2"/>
  </r>
  <r>
    <x v="20"/>
    <x v="1"/>
    <x v="6"/>
    <x v="4"/>
    <x v="2"/>
    <x v="5"/>
    <n v="0.501"/>
    <x v="2"/>
  </r>
  <r>
    <x v="20"/>
    <x v="1"/>
    <x v="3"/>
    <x v="2"/>
    <x v="2"/>
    <x v="5"/>
    <n v="8.0000000000000002E-3"/>
    <x v="2"/>
  </r>
  <r>
    <x v="20"/>
    <x v="1"/>
    <x v="10"/>
    <x v="8"/>
    <x v="2"/>
    <x v="5"/>
    <n v="2E-3"/>
    <x v="2"/>
  </r>
  <r>
    <x v="20"/>
    <x v="1"/>
    <x v="1"/>
    <x v="0"/>
    <x v="0"/>
    <x v="6"/>
    <n v="6.8000000000000005E-2"/>
    <x v="2"/>
  </r>
  <r>
    <x v="20"/>
    <x v="1"/>
    <x v="6"/>
    <x v="4"/>
    <x v="2"/>
    <x v="6"/>
    <n v="0.433"/>
    <x v="2"/>
  </r>
  <r>
    <x v="20"/>
    <x v="1"/>
    <x v="10"/>
    <x v="8"/>
    <x v="2"/>
    <x v="6"/>
    <n v="1E-3"/>
    <x v="2"/>
  </r>
  <r>
    <x v="20"/>
    <x v="1"/>
    <x v="6"/>
    <x v="4"/>
    <x v="2"/>
    <x v="7"/>
    <n v="0.28100000000000003"/>
    <x v="2"/>
  </r>
  <r>
    <x v="20"/>
    <x v="1"/>
    <x v="6"/>
    <x v="4"/>
    <x v="2"/>
    <x v="8"/>
    <n v="0.214"/>
    <x v="2"/>
  </r>
  <r>
    <x v="20"/>
    <x v="1"/>
    <x v="6"/>
    <x v="4"/>
    <x v="2"/>
    <x v="9"/>
    <n v="7.3999999999999996E-2"/>
    <x v="2"/>
  </r>
  <r>
    <x v="20"/>
    <x v="3"/>
    <x v="6"/>
    <x v="4"/>
    <x v="2"/>
    <x v="10"/>
    <n v="0.75600000000000001"/>
    <x v="2"/>
  </r>
  <r>
    <x v="20"/>
    <x v="3"/>
    <x v="10"/>
    <x v="8"/>
    <x v="2"/>
    <x v="10"/>
    <n v="4.0000000000000001E-3"/>
    <x v="2"/>
  </r>
  <r>
    <x v="20"/>
    <x v="1"/>
    <x v="6"/>
    <x v="4"/>
    <x v="2"/>
    <x v="11"/>
    <n v="2.1999999999999999E-2"/>
    <x v="2"/>
  </r>
  <r>
    <x v="20"/>
    <x v="1"/>
    <x v="6"/>
    <x v="4"/>
    <x v="2"/>
    <x v="13"/>
    <n v="2.5999999999999999E-2"/>
    <x v="2"/>
  </r>
  <r>
    <x v="21"/>
    <x v="1"/>
    <x v="0"/>
    <x v="0"/>
    <x v="0"/>
    <x v="0"/>
    <n v="6.6340000000000003"/>
    <x v="3"/>
  </r>
  <r>
    <x v="21"/>
    <x v="1"/>
    <x v="1"/>
    <x v="0"/>
    <x v="0"/>
    <x v="0"/>
    <n v="0.72299999999999998"/>
    <x v="3"/>
  </r>
  <r>
    <x v="21"/>
    <x v="1"/>
    <x v="6"/>
    <x v="4"/>
    <x v="2"/>
    <x v="0"/>
    <n v="1.78"/>
    <x v="3"/>
  </r>
  <r>
    <x v="21"/>
    <x v="1"/>
    <x v="7"/>
    <x v="5"/>
    <x v="2"/>
    <x v="0"/>
    <n v="5.8999999999999997E-2"/>
    <x v="3"/>
  </r>
  <r>
    <x v="21"/>
    <x v="1"/>
    <x v="8"/>
    <x v="6"/>
    <x v="2"/>
    <x v="0"/>
    <n v="0.01"/>
    <x v="3"/>
  </r>
  <r>
    <x v="21"/>
    <x v="1"/>
    <x v="3"/>
    <x v="2"/>
    <x v="2"/>
    <x v="0"/>
    <n v="0.255"/>
    <x v="3"/>
  </r>
  <r>
    <x v="21"/>
    <x v="1"/>
    <x v="9"/>
    <x v="7"/>
    <x v="2"/>
    <x v="0"/>
    <n v="0.08"/>
    <x v="3"/>
  </r>
  <r>
    <x v="21"/>
    <x v="1"/>
    <x v="10"/>
    <x v="8"/>
    <x v="2"/>
    <x v="0"/>
    <n v="3.1E-2"/>
    <x v="3"/>
  </r>
  <r>
    <x v="21"/>
    <x v="1"/>
    <x v="0"/>
    <x v="0"/>
    <x v="0"/>
    <x v="1"/>
    <n v="6.532"/>
    <x v="3"/>
  </r>
  <r>
    <x v="21"/>
    <x v="1"/>
    <x v="1"/>
    <x v="0"/>
    <x v="0"/>
    <x v="1"/>
    <n v="0.745"/>
    <x v="3"/>
  </r>
  <r>
    <x v="21"/>
    <x v="1"/>
    <x v="4"/>
    <x v="3"/>
    <x v="1"/>
    <x v="1"/>
    <n v="1E-3"/>
    <x v="3"/>
  </r>
  <r>
    <x v="21"/>
    <x v="1"/>
    <x v="6"/>
    <x v="4"/>
    <x v="2"/>
    <x v="1"/>
    <n v="1.847"/>
    <x v="3"/>
  </r>
  <r>
    <x v="21"/>
    <x v="1"/>
    <x v="7"/>
    <x v="5"/>
    <x v="2"/>
    <x v="1"/>
    <n v="5.3999999999999999E-2"/>
    <x v="3"/>
  </r>
  <r>
    <x v="21"/>
    <x v="1"/>
    <x v="8"/>
    <x v="6"/>
    <x v="2"/>
    <x v="1"/>
    <n v="6.0000000000000001E-3"/>
    <x v="3"/>
  </r>
  <r>
    <x v="21"/>
    <x v="1"/>
    <x v="3"/>
    <x v="2"/>
    <x v="2"/>
    <x v="1"/>
    <n v="0.29899999999999999"/>
    <x v="3"/>
  </r>
  <r>
    <x v="21"/>
    <x v="1"/>
    <x v="9"/>
    <x v="7"/>
    <x v="2"/>
    <x v="1"/>
    <n v="9.7000000000000003E-2"/>
    <x v="3"/>
  </r>
  <r>
    <x v="21"/>
    <x v="1"/>
    <x v="10"/>
    <x v="8"/>
    <x v="2"/>
    <x v="1"/>
    <n v="9.1999999999999998E-2"/>
    <x v="3"/>
  </r>
  <r>
    <x v="21"/>
    <x v="1"/>
    <x v="0"/>
    <x v="0"/>
    <x v="0"/>
    <x v="2"/>
    <n v="8.7219999999999995"/>
    <x v="3"/>
  </r>
  <r>
    <x v="21"/>
    <x v="1"/>
    <x v="1"/>
    <x v="0"/>
    <x v="0"/>
    <x v="2"/>
    <n v="0.85499999999999998"/>
    <x v="3"/>
  </r>
  <r>
    <x v="21"/>
    <x v="1"/>
    <x v="2"/>
    <x v="1"/>
    <x v="1"/>
    <x v="2"/>
    <n v="0.01"/>
    <x v="3"/>
  </r>
  <r>
    <x v="21"/>
    <x v="1"/>
    <x v="6"/>
    <x v="4"/>
    <x v="2"/>
    <x v="2"/>
    <n v="1.587"/>
    <x v="3"/>
  </r>
  <r>
    <x v="21"/>
    <x v="1"/>
    <x v="7"/>
    <x v="5"/>
    <x v="2"/>
    <x v="2"/>
    <n v="0.30599999999999999"/>
    <x v="3"/>
  </r>
  <r>
    <x v="21"/>
    <x v="1"/>
    <x v="8"/>
    <x v="6"/>
    <x v="2"/>
    <x v="2"/>
    <n v="0.16300000000000001"/>
    <x v="3"/>
  </r>
  <r>
    <x v="21"/>
    <x v="1"/>
    <x v="3"/>
    <x v="2"/>
    <x v="2"/>
    <x v="2"/>
    <n v="0.2"/>
    <x v="3"/>
  </r>
  <r>
    <x v="21"/>
    <x v="1"/>
    <x v="9"/>
    <x v="7"/>
    <x v="2"/>
    <x v="2"/>
    <n v="5.3999999999999999E-2"/>
    <x v="3"/>
  </r>
  <r>
    <x v="21"/>
    <x v="1"/>
    <x v="10"/>
    <x v="8"/>
    <x v="2"/>
    <x v="2"/>
    <n v="0.11600000000000001"/>
    <x v="3"/>
  </r>
  <r>
    <x v="21"/>
    <x v="1"/>
    <x v="0"/>
    <x v="0"/>
    <x v="0"/>
    <x v="3"/>
    <n v="7.8259999999999996"/>
    <x v="3"/>
  </r>
  <r>
    <x v="21"/>
    <x v="1"/>
    <x v="1"/>
    <x v="0"/>
    <x v="0"/>
    <x v="3"/>
    <n v="0.90700000000000003"/>
    <x v="3"/>
  </r>
  <r>
    <x v="21"/>
    <x v="1"/>
    <x v="2"/>
    <x v="1"/>
    <x v="1"/>
    <x v="3"/>
    <n v="8.0000000000000002E-3"/>
    <x v="3"/>
  </r>
  <r>
    <x v="21"/>
    <x v="1"/>
    <x v="6"/>
    <x v="4"/>
    <x v="2"/>
    <x v="3"/>
    <n v="2.0110000000000001"/>
    <x v="3"/>
  </r>
  <r>
    <x v="21"/>
    <x v="1"/>
    <x v="7"/>
    <x v="5"/>
    <x v="2"/>
    <x v="3"/>
    <n v="0.53300000000000003"/>
    <x v="3"/>
  </r>
  <r>
    <x v="21"/>
    <x v="1"/>
    <x v="8"/>
    <x v="6"/>
    <x v="2"/>
    <x v="3"/>
    <n v="8.0000000000000002E-3"/>
    <x v="3"/>
  </r>
  <r>
    <x v="21"/>
    <x v="1"/>
    <x v="3"/>
    <x v="2"/>
    <x v="2"/>
    <x v="3"/>
    <n v="0.255"/>
    <x v="3"/>
  </r>
  <r>
    <x v="21"/>
    <x v="1"/>
    <x v="9"/>
    <x v="7"/>
    <x v="2"/>
    <x v="3"/>
    <n v="8.5000000000000006E-2"/>
    <x v="3"/>
  </r>
  <r>
    <x v="21"/>
    <x v="1"/>
    <x v="13"/>
    <x v="10"/>
    <x v="2"/>
    <x v="3"/>
    <n v="1.0999999999999999E-2"/>
    <x v="3"/>
  </r>
  <r>
    <x v="21"/>
    <x v="1"/>
    <x v="10"/>
    <x v="8"/>
    <x v="2"/>
    <x v="3"/>
    <n v="0.152"/>
    <x v="3"/>
  </r>
  <r>
    <x v="21"/>
    <x v="1"/>
    <x v="0"/>
    <x v="0"/>
    <x v="0"/>
    <x v="4"/>
    <n v="7.6669999999999998"/>
    <x v="3"/>
  </r>
  <r>
    <x v="21"/>
    <x v="1"/>
    <x v="1"/>
    <x v="0"/>
    <x v="0"/>
    <x v="4"/>
    <n v="1.2350000000000001"/>
    <x v="3"/>
  </r>
  <r>
    <x v="21"/>
    <x v="1"/>
    <x v="2"/>
    <x v="1"/>
    <x v="1"/>
    <x v="4"/>
    <n v="0.01"/>
    <x v="3"/>
  </r>
  <r>
    <x v="21"/>
    <x v="1"/>
    <x v="6"/>
    <x v="4"/>
    <x v="2"/>
    <x v="4"/>
    <n v="1.9239999999999999"/>
    <x v="3"/>
  </r>
  <r>
    <x v="21"/>
    <x v="1"/>
    <x v="7"/>
    <x v="5"/>
    <x v="2"/>
    <x v="4"/>
    <n v="0.69399999999999995"/>
    <x v="3"/>
  </r>
  <r>
    <x v="21"/>
    <x v="1"/>
    <x v="8"/>
    <x v="6"/>
    <x v="2"/>
    <x v="4"/>
    <n v="6.0000000000000001E-3"/>
    <x v="3"/>
  </r>
  <r>
    <x v="21"/>
    <x v="1"/>
    <x v="3"/>
    <x v="2"/>
    <x v="2"/>
    <x v="4"/>
    <n v="0.27700000000000002"/>
    <x v="3"/>
  </r>
  <r>
    <x v="21"/>
    <x v="1"/>
    <x v="9"/>
    <x v="7"/>
    <x v="2"/>
    <x v="4"/>
    <n v="0.09"/>
    <x v="3"/>
  </r>
  <r>
    <x v="21"/>
    <x v="1"/>
    <x v="13"/>
    <x v="10"/>
    <x v="2"/>
    <x v="4"/>
    <n v="4.0000000000000001E-3"/>
    <x v="3"/>
  </r>
  <r>
    <x v="21"/>
    <x v="1"/>
    <x v="10"/>
    <x v="8"/>
    <x v="2"/>
    <x v="4"/>
    <n v="0.193"/>
    <x v="3"/>
  </r>
  <r>
    <x v="21"/>
    <x v="2"/>
    <x v="6"/>
    <x v="4"/>
    <x v="2"/>
    <x v="4"/>
    <n v="4.4999999999999998E-2"/>
    <x v="3"/>
  </r>
  <r>
    <x v="21"/>
    <x v="2"/>
    <x v="10"/>
    <x v="8"/>
    <x v="2"/>
    <x v="4"/>
    <n v="1E-3"/>
    <x v="3"/>
  </r>
  <r>
    <x v="21"/>
    <x v="1"/>
    <x v="0"/>
    <x v="0"/>
    <x v="0"/>
    <x v="5"/>
    <n v="6.3929999999999998"/>
    <x v="3"/>
  </r>
  <r>
    <x v="21"/>
    <x v="1"/>
    <x v="1"/>
    <x v="0"/>
    <x v="0"/>
    <x v="5"/>
    <n v="3.294"/>
    <x v="3"/>
  </r>
  <r>
    <x v="21"/>
    <x v="1"/>
    <x v="4"/>
    <x v="3"/>
    <x v="1"/>
    <x v="5"/>
    <n v="2E-3"/>
    <x v="3"/>
  </r>
  <r>
    <x v="21"/>
    <x v="1"/>
    <x v="6"/>
    <x v="4"/>
    <x v="2"/>
    <x v="5"/>
    <n v="1.2090000000000001"/>
    <x v="3"/>
  </r>
  <r>
    <x v="21"/>
    <x v="1"/>
    <x v="7"/>
    <x v="5"/>
    <x v="2"/>
    <x v="5"/>
    <n v="0.49099999999999999"/>
    <x v="3"/>
  </r>
  <r>
    <x v="21"/>
    <x v="1"/>
    <x v="8"/>
    <x v="6"/>
    <x v="2"/>
    <x v="5"/>
    <n v="6.0000000000000001E-3"/>
    <x v="3"/>
  </r>
  <r>
    <x v="21"/>
    <x v="1"/>
    <x v="3"/>
    <x v="2"/>
    <x v="2"/>
    <x v="5"/>
    <n v="0.248"/>
    <x v="3"/>
  </r>
  <r>
    <x v="21"/>
    <x v="1"/>
    <x v="9"/>
    <x v="7"/>
    <x v="2"/>
    <x v="5"/>
    <n v="7.0999999999999994E-2"/>
    <x v="3"/>
  </r>
  <r>
    <x v="21"/>
    <x v="1"/>
    <x v="13"/>
    <x v="10"/>
    <x v="2"/>
    <x v="5"/>
    <n v="2E-3"/>
    <x v="3"/>
  </r>
  <r>
    <x v="21"/>
    <x v="1"/>
    <x v="10"/>
    <x v="8"/>
    <x v="2"/>
    <x v="5"/>
    <n v="0.504"/>
    <x v="3"/>
  </r>
  <r>
    <x v="21"/>
    <x v="1"/>
    <x v="0"/>
    <x v="0"/>
    <x v="0"/>
    <x v="6"/>
    <n v="6.8559999999999999"/>
    <x v="3"/>
  </r>
  <r>
    <x v="21"/>
    <x v="1"/>
    <x v="1"/>
    <x v="0"/>
    <x v="0"/>
    <x v="6"/>
    <n v="3.6429999999999998"/>
    <x v="3"/>
  </r>
  <r>
    <x v="21"/>
    <x v="1"/>
    <x v="6"/>
    <x v="4"/>
    <x v="2"/>
    <x v="6"/>
    <n v="1.3580000000000001"/>
    <x v="3"/>
  </r>
  <r>
    <x v="21"/>
    <x v="1"/>
    <x v="7"/>
    <x v="5"/>
    <x v="2"/>
    <x v="6"/>
    <n v="0.13300000000000001"/>
    <x v="3"/>
  </r>
  <r>
    <x v="21"/>
    <x v="1"/>
    <x v="8"/>
    <x v="6"/>
    <x v="2"/>
    <x v="6"/>
    <n v="6.0000000000000001E-3"/>
    <x v="3"/>
  </r>
  <r>
    <x v="21"/>
    <x v="1"/>
    <x v="3"/>
    <x v="2"/>
    <x v="2"/>
    <x v="6"/>
    <n v="0.24299999999999999"/>
    <x v="3"/>
  </r>
  <r>
    <x v="21"/>
    <x v="1"/>
    <x v="9"/>
    <x v="7"/>
    <x v="2"/>
    <x v="6"/>
    <n v="0.15"/>
    <x v="3"/>
  </r>
  <r>
    <x v="21"/>
    <x v="1"/>
    <x v="13"/>
    <x v="10"/>
    <x v="2"/>
    <x v="6"/>
    <n v="1E-3"/>
    <x v="3"/>
  </r>
  <r>
    <x v="21"/>
    <x v="1"/>
    <x v="10"/>
    <x v="8"/>
    <x v="2"/>
    <x v="6"/>
    <n v="0.114"/>
    <x v="3"/>
  </r>
  <r>
    <x v="21"/>
    <x v="1"/>
    <x v="0"/>
    <x v="0"/>
    <x v="0"/>
    <x v="7"/>
    <n v="8.0890000000000004"/>
    <x v="3"/>
  </r>
  <r>
    <x v="21"/>
    <x v="1"/>
    <x v="1"/>
    <x v="0"/>
    <x v="0"/>
    <x v="7"/>
    <n v="3.351"/>
    <x v="3"/>
  </r>
  <r>
    <x v="21"/>
    <x v="1"/>
    <x v="6"/>
    <x v="4"/>
    <x v="2"/>
    <x v="7"/>
    <n v="1.706"/>
    <x v="3"/>
  </r>
  <r>
    <x v="21"/>
    <x v="1"/>
    <x v="7"/>
    <x v="5"/>
    <x v="2"/>
    <x v="7"/>
    <n v="5.2999999999999999E-2"/>
    <x v="3"/>
  </r>
  <r>
    <x v="21"/>
    <x v="1"/>
    <x v="8"/>
    <x v="6"/>
    <x v="2"/>
    <x v="7"/>
    <n v="7.0000000000000001E-3"/>
    <x v="3"/>
  </r>
  <r>
    <x v="21"/>
    <x v="1"/>
    <x v="3"/>
    <x v="2"/>
    <x v="2"/>
    <x v="7"/>
    <n v="0.20300000000000001"/>
    <x v="3"/>
  </r>
  <r>
    <x v="21"/>
    <x v="1"/>
    <x v="9"/>
    <x v="7"/>
    <x v="2"/>
    <x v="7"/>
    <n v="0.20300000000000001"/>
    <x v="3"/>
  </r>
  <r>
    <x v="21"/>
    <x v="1"/>
    <x v="10"/>
    <x v="8"/>
    <x v="2"/>
    <x v="7"/>
    <n v="0.1"/>
    <x v="3"/>
  </r>
  <r>
    <x v="21"/>
    <x v="1"/>
    <x v="0"/>
    <x v="0"/>
    <x v="0"/>
    <x v="8"/>
    <n v="9.359"/>
    <x v="3"/>
  </r>
  <r>
    <x v="21"/>
    <x v="1"/>
    <x v="1"/>
    <x v="0"/>
    <x v="0"/>
    <x v="8"/>
    <n v="0.86"/>
    <x v="3"/>
  </r>
  <r>
    <x v="21"/>
    <x v="1"/>
    <x v="6"/>
    <x v="4"/>
    <x v="2"/>
    <x v="8"/>
    <n v="0.112"/>
    <x v="3"/>
  </r>
  <r>
    <x v="21"/>
    <x v="1"/>
    <x v="8"/>
    <x v="6"/>
    <x v="2"/>
    <x v="8"/>
    <n v="8.0000000000000002E-3"/>
    <x v="3"/>
  </r>
  <r>
    <x v="21"/>
    <x v="1"/>
    <x v="3"/>
    <x v="2"/>
    <x v="2"/>
    <x v="8"/>
    <n v="0.20599999999999999"/>
    <x v="3"/>
  </r>
  <r>
    <x v="21"/>
    <x v="1"/>
    <x v="9"/>
    <x v="7"/>
    <x v="2"/>
    <x v="8"/>
    <n v="0.182"/>
    <x v="3"/>
  </r>
  <r>
    <x v="21"/>
    <x v="1"/>
    <x v="10"/>
    <x v="8"/>
    <x v="2"/>
    <x v="8"/>
    <n v="1.7190000000000001"/>
    <x v="3"/>
  </r>
  <r>
    <x v="21"/>
    <x v="1"/>
    <x v="0"/>
    <x v="0"/>
    <x v="0"/>
    <x v="9"/>
    <n v="12.73"/>
    <x v="3"/>
  </r>
  <r>
    <x v="21"/>
    <x v="1"/>
    <x v="1"/>
    <x v="0"/>
    <x v="0"/>
    <x v="9"/>
    <n v="0.66300000000000003"/>
    <x v="3"/>
  </r>
  <r>
    <x v="21"/>
    <x v="1"/>
    <x v="6"/>
    <x v="4"/>
    <x v="2"/>
    <x v="9"/>
    <n v="1.4750000000000001"/>
    <x v="3"/>
  </r>
  <r>
    <x v="21"/>
    <x v="1"/>
    <x v="7"/>
    <x v="5"/>
    <x v="2"/>
    <x v="9"/>
    <n v="2.3E-2"/>
    <x v="3"/>
  </r>
  <r>
    <x v="21"/>
    <x v="1"/>
    <x v="8"/>
    <x v="6"/>
    <x v="2"/>
    <x v="9"/>
    <n v="8.0000000000000002E-3"/>
    <x v="3"/>
  </r>
  <r>
    <x v="21"/>
    <x v="1"/>
    <x v="3"/>
    <x v="2"/>
    <x v="2"/>
    <x v="9"/>
    <n v="0.12"/>
    <x v="3"/>
  </r>
  <r>
    <x v="21"/>
    <x v="1"/>
    <x v="9"/>
    <x v="7"/>
    <x v="2"/>
    <x v="9"/>
    <n v="0.109"/>
    <x v="3"/>
  </r>
  <r>
    <x v="21"/>
    <x v="1"/>
    <x v="10"/>
    <x v="8"/>
    <x v="2"/>
    <x v="9"/>
    <n v="4.2000000000000003E-2"/>
    <x v="3"/>
  </r>
  <r>
    <x v="21"/>
    <x v="3"/>
    <x v="0"/>
    <x v="0"/>
    <x v="0"/>
    <x v="10"/>
    <n v="7.6740000000000004"/>
    <x v="3"/>
  </r>
  <r>
    <x v="21"/>
    <x v="3"/>
    <x v="1"/>
    <x v="0"/>
    <x v="0"/>
    <x v="10"/>
    <n v="0.56999999999999995"/>
    <x v="3"/>
  </r>
  <r>
    <x v="21"/>
    <x v="3"/>
    <x v="6"/>
    <x v="4"/>
    <x v="2"/>
    <x v="10"/>
    <n v="1.65"/>
    <x v="3"/>
  </r>
  <r>
    <x v="21"/>
    <x v="3"/>
    <x v="8"/>
    <x v="6"/>
    <x v="2"/>
    <x v="10"/>
    <n v="1.0999999999999999E-2"/>
    <x v="3"/>
  </r>
  <r>
    <x v="21"/>
    <x v="3"/>
    <x v="3"/>
    <x v="2"/>
    <x v="2"/>
    <x v="10"/>
    <n v="0.34699999999999998"/>
    <x v="3"/>
  </r>
  <r>
    <x v="21"/>
    <x v="3"/>
    <x v="9"/>
    <x v="7"/>
    <x v="2"/>
    <x v="10"/>
    <n v="8.1000000000000003E-2"/>
    <x v="3"/>
  </r>
  <r>
    <x v="21"/>
    <x v="3"/>
    <x v="13"/>
    <x v="10"/>
    <x v="2"/>
    <x v="10"/>
    <n v="2E-3"/>
    <x v="3"/>
  </r>
  <r>
    <x v="21"/>
    <x v="3"/>
    <x v="10"/>
    <x v="8"/>
    <x v="2"/>
    <x v="10"/>
    <n v="6.2E-2"/>
    <x v="3"/>
  </r>
  <r>
    <x v="21"/>
    <x v="1"/>
    <x v="8"/>
    <x v="6"/>
    <x v="2"/>
    <x v="11"/>
    <n v="4.0000000000000001E-3"/>
    <x v="3"/>
  </r>
  <r>
    <x v="21"/>
    <x v="1"/>
    <x v="7"/>
    <x v="5"/>
    <x v="2"/>
    <x v="11"/>
    <n v="2.3E-2"/>
    <x v="3"/>
  </r>
  <r>
    <x v="21"/>
    <x v="1"/>
    <x v="3"/>
    <x v="2"/>
    <x v="2"/>
    <x v="11"/>
    <n v="3.4000000000000002E-2"/>
    <x v="3"/>
  </r>
  <r>
    <x v="21"/>
    <x v="1"/>
    <x v="10"/>
    <x v="8"/>
    <x v="2"/>
    <x v="11"/>
    <n v="0.06"/>
    <x v="3"/>
  </r>
  <r>
    <x v="21"/>
    <x v="1"/>
    <x v="9"/>
    <x v="7"/>
    <x v="2"/>
    <x v="11"/>
    <n v="7.3999999999999996E-2"/>
    <x v="3"/>
  </r>
  <r>
    <x v="21"/>
    <x v="1"/>
    <x v="6"/>
    <x v="4"/>
    <x v="2"/>
    <x v="11"/>
    <n v="0.94"/>
    <x v="3"/>
  </r>
  <r>
    <x v="21"/>
    <x v="1"/>
    <x v="1"/>
    <x v="0"/>
    <x v="0"/>
    <x v="11"/>
    <n v="1.357"/>
    <x v="3"/>
  </r>
  <r>
    <x v="21"/>
    <x v="1"/>
    <x v="0"/>
    <x v="0"/>
    <x v="0"/>
    <x v="11"/>
    <n v="12.256"/>
    <x v="3"/>
  </r>
  <r>
    <x v="21"/>
    <x v="1"/>
    <x v="8"/>
    <x v="6"/>
    <x v="2"/>
    <x v="12"/>
    <n v="8.0000000000000002E-3"/>
    <x v="3"/>
  </r>
  <r>
    <x v="21"/>
    <x v="1"/>
    <x v="7"/>
    <x v="5"/>
    <x v="2"/>
    <x v="12"/>
    <n v="1.6E-2"/>
    <x v="3"/>
  </r>
  <r>
    <x v="21"/>
    <x v="1"/>
    <x v="10"/>
    <x v="8"/>
    <x v="2"/>
    <x v="12"/>
    <n v="3.4000000000000002E-2"/>
    <x v="3"/>
  </r>
  <r>
    <x v="21"/>
    <x v="1"/>
    <x v="3"/>
    <x v="2"/>
    <x v="2"/>
    <x v="12"/>
    <n v="7.0000000000000007E-2"/>
    <x v="3"/>
  </r>
  <r>
    <x v="21"/>
    <x v="1"/>
    <x v="9"/>
    <x v="7"/>
    <x v="2"/>
    <x v="12"/>
    <n v="0.13"/>
    <x v="3"/>
  </r>
  <r>
    <x v="21"/>
    <x v="1"/>
    <x v="1"/>
    <x v="0"/>
    <x v="0"/>
    <x v="12"/>
    <n v="0.60399999999999998"/>
    <x v="3"/>
  </r>
  <r>
    <x v="21"/>
    <x v="1"/>
    <x v="6"/>
    <x v="4"/>
    <x v="2"/>
    <x v="12"/>
    <n v="1.109"/>
    <x v="3"/>
  </r>
  <r>
    <x v="21"/>
    <x v="1"/>
    <x v="0"/>
    <x v="0"/>
    <x v="0"/>
    <x v="12"/>
    <n v="11.988"/>
    <x v="3"/>
  </r>
  <r>
    <x v="21"/>
    <x v="1"/>
    <x v="8"/>
    <x v="6"/>
    <x v="2"/>
    <x v="13"/>
    <n v="8.9999999999999993E-3"/>
    <x v="3"/>
  </r>
  <r>
    <x v="21"/>
    <x v="1"/>
    <x v="7"/>
    <x v="5"/>
    <x v="2"/>
    <x v="13"/>
    <n v="1.4E-2"/>
    <x v="3"/>
  </r>
  <r>
    <x v="21"/>
    <x v="1"/>
    <x v="3"/>
    <x v="2"/>
    <x v="2"/>
    <x v="13"/>
    <n v="2.3E-2"/>
    <x v="3"/>
  </r>
  <r>
    <x v="21"/>
    <x v="1"/>
    <x v="9"/>
    <x v="7"/>
    <x v="2"/>
    <x v="13"/>
    <n v="0.1"/>
    <x v="3"/>
  </r>
  <r>
    <x v="21"/>
    <x v="1"/>
    <x v="10"/>
    <x v="8"/>
    <x v="2"/>
    <x v="13"/>
    <n v="0.13500000000000001"/>
    <x v="3"/>
  </r>
  <r>
    <x v="21"/>
    <x v="1"/>
    <x v="6"/>
    <x v="4"/>
    <x v="2"/>
    <x v="13"/>
    <n v="0.9"/>
    <x v="3"/>
  </r>
  <r>
    <x v="21"/>
    <x v="1"/>
    <x v="1"/>
    <x v="0"/>
    <x v="0"/>
    <x v="13"/>
    <n v="1.103"/>
    <x v="3"/>
  </r>
  <r>
    <x v="21"/>
    <x v="1"/>
    <x v="0"/>
    <x v="0"/>
    <x v="0"/>
    <x v="13"/>
    <n v="11.855"/>
    <x v="3"/>
  </r>
  <r>
    <x v="22"/>
    <x v="1"/>
    <x v="0"/>
    <x v="0"/>
    <x v="0"/>
    <x v="0"/>
    <n v="9.0489999999999995"/>
    <x v="2"/>
  </r>
  <r>
    <x v="22"/>
    <x v="1"/>
    <x v="1"/>
    <x v="0"/>
    <x v="0"/>
    <x v="0"/>
    <n v="5.6000000000000001E-2"/>
    <x v="2"/>
  </r>
  <r>
    <x v="22"/>
    <x v="1"/>
    <x v="15"/>
    <x v="11"/>
    <x v="2"/>
    <x v="0"/>
    <n v="0.97499999999999998"/>
    <x v="2"/>
  </r>
  <r>
    <x v="22"/>
    <x v="1"/>
    <x v="9"/>
    <x v="7"/>
    <x v="2"/>
    <x v="0"/>
    <n v="2E-3"/>
    <x v="2"/>
  </r>
  <r>
    <x v="22"/>
    <x v="1"/>
    <x v="10"/>
    <x v="8"/>
    <x v="2"/>
    <x v="0"/>
    <n v="0.53400000000000003"/>
    <x v="2"/>
  </r>
  <r>
    <x v="22"/>
    <x v="2"/>
    <x v="0"/>
    <x v="0"/>
    <x v="0"/>
    <x v="0"/>
    <n v="1.2010000000000001"/>
    <x v="2"/>
  </r>
  <r>
    <x v="22"/>
    <x v="1"/>
    <x v="0"/>
    <x v="0"/>
    <x v="0"/>
    <x v="1"/>
    <n v="10.282"/>
    <x v="2"/>
  </r>
  <r>
    <x v="22"/>
    <x v="1"/>
    <x v="1"/>
    <x v="0"/>
    <x v="0"/>
    <x v="1"/>
    <n v="9.6000000000000002E-2"/>
    <x v="2"/>
  </r>
  <r>
    <x v="22"/>
    <x v="1"/>
    <x v="15"/>
    <x v="11"/>
    <x v="2"/>
    <x v="1"/>
    <n v="1.0589999999999999"/>
    <x v="2"/>
  </r>
  <r>
    <x v="22"/>
    <x v="1"/>
    <x v="9"/>
    <x v="7"/>
    <x v="2"/>
    <x v="1"/>
    <n v="8.9999999999999993E-3"/>
    <x v="2"/>
  </r>
  <r>
    <x v="22"/>
    <x v="1"/>
    <x v="10"/>
    <x v="8"/>
    <x v="2"/>
    <x v="1"/>
    <n v="0.61199999999999999"/>
    <x v="2"/>
  </r>
  <r>
    <x v="22"/>
    <x v="2"/>
    <x v="0"/>
    <x v="0"/>
    <x v="0"/>
    <x v="1"/>
    <n v="0.80900000000000005"/>
    <x v="2"/>
  </r>
  <r>
    <x v="22"/>
    <x v="1"/>
    <x v="0"/>
    <x v="0"/>
    <x v="0"/>
    <x v="2"/>
    <n v="11.117000000000001"/>
    <x v="2"/>
  </r>
  <r>
    <x v="22"/>
    <x v="1"/>
    <x v="1"/>
    <x v="0"/>
    <x v="0"/>
    <x v="2"/>
    <n v="0.26200000000000001"/>
    <x v="2"/>
  </r>
  <r>
    <x v="22"/>
    <x v="1"/>
    <x v="15"/>
    <x v="11"/>
    <x v="2"/>
    <x v="2"/>
    <n v="0.96399999999999997"/>
    <x v="2"/>
  </r>
  <r>
    <x v="22"/>
    <x v="1"/>
    <x v="10"/>
    <x v="8"/>
    <x v="2"/>
    <x v="2"/>
    <n v="0.315"/>
    <x v="2"/>
  </r>
  <r>
    <x v="22"/>
    <x v="2"/>
    <x v="0"/>
    <x v="0"/>
    <x v="0"/>
    <x v="2"/>
    <n v="0.98199999999999998"/>
    <x v="2"/>
  </r>
  <r>
    <x v="22"/>
    <x v="1"/>
    <x v="0"/>
    <x v="0"/>
    <x v="0"/>
    <x v="3"/>
    <n v="13.347"/>
    <x v="2"/>
  </r>
  <r>
    <x v="22"/>
    <x v="1"/>
    <x v="1"/>
    <x v="0"/>
    <x v="0"/>
    <x v="3"/>
    <n v="0.245"/>
    <x v="2"/>
  </r>
  <r>
    <x v="22"/>
    <x v="1"/>
    <x v="9"/>
    <x v="7"/>
    <x v="2"/>
    <x v="3"/>
    <n v="5.0000000000000001E-3"/>
    <x v="2"/>
  </r>
  <r>
    <x v="22"/>
    <x v="1"/>
    <x v="10"/>
    <x v="8"/>
    <x v="2"/>
    <x v="3"/>
    <n v="0.51"/>
    <x v="2"/>
  </r>
  <r>
    <x v="22"/>
    <x v="2"/>
    <x v="0"/>
    <x v="0"/>
    <x v="0"/>
    <x v="3"/>
    <n v="0.57399999999999995"/>
    <x v="2"/>
  </r>
  <r>
    <x v="22"/>
    <x v="1"/>
    <x v="0"/>
    <x v="0"/>
    <x v="0"/>
    <x v="4"/>
    <n v="12.545"/>
    <x v="2"/>
  </r>
  <r>
    <x v="22"/>
    <x v="1"/>
    <x v="1"/>
    <x v="0"/>
    <x v="0"/>
    <x v="4"/>
    <n v="0.26"/>
    <x v="2"/>
  </r>
  <r>
    <x v="22"/>
    <x v="1"/>
    <x v="15"/>
    <x v="11"/>
    <x v="2"/>
    <x v="4"/>
    <n v="1.111"/>
    <x v="2"/>
  </r>
  <r>
    <x v="22"/>
    <x v="1"/>
    <x v="12"/>
    <x v="8"/>
    <x v="2"/>
    <x v="4"/>
    <n v="0.246"/>
    <x v="2"/>
  </r>
  <r>
    <x v="22"/>
    <x v="1"/>
    <x v="10"/>
    <x v="8"/>
    <x v="2"/>
    <x v="4"/>
    <n v="0.24"/>
    <x v="2"/>
  </r>
  <r>
    <x v="22"/>
    <x v="2"/>
    <x v="0"/>
    <x v="0"/>
    <x v="0"/>
    <x v="4"/>
    <n v="4.9000000000000002E-2"/>
    <x v="2"/>
  </r>
  <r>
    <x v="22"/>
    <x v="1"/>
    <x v="0"/>
    <x v="0"/>
    <x v="0"/>
    <x v="5"/>
    <n v="12.632"/>
    <x v="2"/>
  </r>
  <r>
    <x v="22"/>
    <x v="1"/>
    <x v="1"/>
    <x v="0"/>
    <x v="0"/>
    <x v="5"/>
    <n v="0.11799999999999999"/>
    <x v="2"/>
  </r>
  <r>
    <x v="22"/>
    <x v="1"/>
    <x v="15"/>
    <x v="11"/>
    <x v="2"/>
    <x v="5"/>
    <n v="1.07"/>
    <x v="2"/>
  </r>
  <r>
    <x v="22"/>
    <x v="1"/>
    <x v="10"/>
    <x v="8"/>
    <x v="2"/>
    <x v="5"/>
    <n v="0.37"/>
    <x v="2"/>
  </r>
  <r>
    <x v="22"/>
    <x v="1"/>
    <x v="0"/>
    <x v="0"/>
    <x v="0"/>
    <x v="6"/>
    <n v="4.6070000000000002"/>
    <x v="2"/>
  </r>
  <r>
    <x v="22"/>
    <x v="1"/>
    <x v="1"/>
    <x v="0"/>
    <x v="0"/>
    <x v="6"/>
    <n v="7.1050000000000004"/>
    <x v="2"/>
  </r>
  <r>
    <x v="22"/>
    <x v="1"/>
    <x v="6"/>
    <x v="4"/>
    <x v="2"/>
    <x v="6"/>
    <n v="4.0000000000000001E-3"/>
    <x v="2"/>
  </r>
  <r>
    <x v="22"/>
    <x v="1"/>
    <x v="15"/>
    <x v="11"/>
    <x v="2"/>
    <x v="6"/>
    <n v="0.94799999999999995"/>
    <x v="2"/>
  </r>
  <r>
    <x v="22"/>
    <x v="1"/>
    <x v="10"/>
    <x v="8"/>
    <x v="2"/>
    <x v="6"/>
    <n v="0.26700000000000002"/>
    <x v="2"/>
  </r>
  <r>
    <x v="22"/>
    <x v="1"/>
    <x v="0"/>
    <x v="0"/>
    <x v="0"/>
    <x v="7"/>
    <n v="5.1589999999999998"/>
    <x v="2"/>
  </r>
  <r>
    <x v="22"/>
    <x v="1"/>
    <x v="1"/>
    <x v="0"/>
    <x v="0"/>
    <x v="7"/>
    <n v="6.2229999999999999"/>
    <x v="2"/>
  </r>
  <r>
    <x v="22"/>
    <x v="1"/>
    <x v="15"/>
    <x v="11"/>
    <x v="2"/>
    <x v="7"/>
    <n v="0.69299999999999995"/>
    <x v="2"/>
  </r>
  <r>
    <x v="22"/>
    <x v="1"/>
    <x v="10"/>
    <x v="8"/>
    <x v="2"/>
    <x v="7"/>
    <n v="0.24"/>
    <x v="2"/>
  </r>
  <r>
    <x v="22"/>
    <x v="1"/>
    <x v="0"/>
    <x v="0"/>
    <x v="0"/>
    <x v="8"/>
    <n v="10.209"/>
    <x v="2"/>
  </r>
  <r>
    <x v="22"/>
    <x v="1"/>
    <x v="1"/>
    <x v="0"/>
    <x v="0"/>
    <x v="8"/>
    <n v="7.2060000000000004"/>
    <x v="2"/>
  </r>
  <r>
    <x v="22"/>
    <x v="1"/>
    <x v="15"/>
    <x v="11"/>
    <x v="2"/>
    <x v="8"/>
    <n v="0.60299999999999998"/>
    <x v="2"/>
  </r>
  <r>
    <x v="22"/>
    <x v="1"/>
    <x v="10"/>
    <x v="8"/>
    <x v="2"/>
    <x v="8"/>
    <n v="0.16500000000000001"/>
    <x v="2"/>
  </r>
  <r>
    <x v="22"/>
    <x v="1"/>
    <x v="0"/>
    <x v="0"/>
    <x v="0"/>
    <x v="9"/>
    <n v="11.786"/>
    <x v="2"/>
  </r>
  <r>
    <x v="22"/>
    <x v="1"/>
    <x v="1"/>
    <x v="0"/>
    <x v="0"/>
    <x v="9"/>
    <n v="0.33400000000000002"/>
    <x v="2"/>
  </r>
  <r>
    <x v="22"/>
    <x v="1"/>
    <x v="15"/>
    <x v="11"/>
    <x v="2"/>
    <x v="9"/>
    <n v="0.373"/>
    <x v="2"/>
  </r>
  <r>
    <x v="22"/>
    <x v="1"/>
    <x v="10"/>
    <x v="8"/>
    <x v="2"/>
    <x v="9"/>
    <n v="3.5000000000000003E-2"/>
    <x v="2"/>
  </r>
  <r>
    <x v="22"/>
    <x v="3"/>
    <x v="0"/>
    <x v="0"/>
    <x v="0"/>
    <x v="10"/>
    <n v="10.497999999999999"/>
    <x v="2"/>
  </r>
  <r>
    <x v="22"/>
    <x v="3"/>
    <x v="1"/>
    <x v="0"/>
    <x v="0"/>
    <x v="10"/>
    <n v="2.8000000000000001E-2"/>
    <x v="2"/>
  </r>
  <r>
    <x v="22"/>
    <x v="3"/>
    <x v="15"/>
    <x v="11"/>
    <x v="2"/>
    <x v="10"/>
    <n v="0.99099999999999999"/>
    <x v="2"/>
  </r>
  <r>
    <x v="22"/>
    <x v="3"/>
    <x v="9"/>
    <x v="7"/>
    <x v="2"/>
    <x v="10"/>
    <n v="2E-3"/>
    <x v="2"/>
  </r>
  <r>
    <x v="22"/>
    <x v="3"/>
    <x v="10"/>
    <x v="8"/>
    <x v="2"/>
    <x v="10"/>
    <n v="0.501"/>
    <x v="2"/>
  </r>
  <r>
    <x v="22"/>
    <x v="4"/>
    <x v="9"/>
    <x v="7"/>
    <x v="2"/>
    <x v="11"/>
    <n v="5.7000000000000002E-2"/>
    <x v="2"/>
  </r>
  <r>
    <x v="22"/>
    <x v="4"/>
    <x v="0"/>
    <x v="0"/>
    <x v="0"/>
    <x v="11"/>
    <n v="5.8000000000000003E-2"/>
    <x v="2"/>
  </r>
  <r>
    <x v="22"/>
    <x v="4"/>
    <x v="12"/>
    <x v="8"/>
    <x v="2"/>
    <x v="11"/>
    <n v="0.186"/>
    <x v="2"/>
  </r>
  <r>
    <x v="22"/>
    <x v="4"/>
    <x v="6"/>
    <x v="4"/>
    <x v="2"/>
    <x v="11"/>
    <n v="0.30499999999999999"/>
    <x v="2"/>
  </r>
  <r>
    <x v="22"/>
    <x v="4"/>
    <x v="10"/>
    <x v="8"/>
    <x v="2"/>
    <x v="11"/>
    <n v="0.71099999999999997"/>
    <x v="2"/>
  </r>
  <r>
    <x v="22"/>
    <x v="1"/>
    <x v="1"/>
    <x v="0"/>
    <x v="0"/>
    <x v="11"/>
    <n v="5.0999999999999997E-2"/>
    <x v="2"/>
  </r>
  <r>
    <x v="22"/>
    <x v="1"/>
    <x v="10"/>
    <x v="8"/>
    <x v="2"/>
    <x v="11"/>
    <n v="9.8000000000000004E-2"/>
    <x v="2"/>
  </r>
  <r>
    <x v="22"/>
    <x v="1"/>
    <x v="15"/>
    <x v="11"/>
    <x v="2"/>
    <x v="11"/>
    <n v="0.55700000000000005"/>
    <x v="2"/>
  </r>
  <r>
    <x v="22"/>
    <x v="1"/>
    <x v="0"/>
    <x v="0"/>
    <x v="0"/>
    <x v="11"/>
    <n v="16.71"/>
    <x v="2"/>
  </r>
  <r>
    <x v="22"/>
    <x v="1"/>
    <x v="10"/>
    <x v="8"/>
    <x v="2"/>
    <x v="12"/>
    <n v="2.8000000000000001E-2"/>
    <x v="2"/>
  </r>
  <r>
    <x v="22"/>
    <x v="1"/>
    <x v="1"/>
    <x v="0"/>
    <x v="0"/>
    <x v="12"/>
    <n v="0.21"/>
    <x v="2"/>
  </r>
  <r>
    <x v="22"/>
    <x v="1"/>
    <x v="15"/>
    <x v="11"/>
    <x v="2"/>
    <x v="12"/>
    <n v="0.69399999999999995"/>
    <x v="2"/>
  </r>
  <r>
    <x v="22"/>
    <x v="1"/>
    <x v="0"/>
    <x v="0"/>
    <x v="0"/>
    <x v="12"/>
    <n v="12.457000000000001"/>
    <x v="2"/>
  </r>
  <r>
    <x v="22"/>
    <x v="2"/>
    <x v="0"/>
    <x v="0"/>
    <x v="0"/>
    <x v="12"/>
    <n v="1.2E-2"/>
    <x v="2"/>
  </r>
  <r>
    <x v="22"/>
    <x v="1"/>
    <x v="10"/>
    <x v="8"/>
    <x v="2"/>
    <x v="13"/>
    <n v="0.04"/>
    <x v="2"/>
  </r>
  <r>
    <x v="22"/>
    <x v="1"/>
    <x v="1"/>
    <x v="0"/>
    <x v="0"/>
    <x v="13"/>
    <n v="0.2"/>
    <x v="2"/>
  </r>
  <r>
    <x v="22"/>
    <x v="1"/>
    <x v="15"/>
    <x v="11"/>
    <x v="2"/>
    <x v="13"/>
    <n v="0.52200000000000002"/>
    <x v="2"/>
  </r>
  <r>
    <x v="22"/>
    <x v="1"/>
    <x v="0"/>
    <x v="0"/>
    <x v="0"/>
    <x v="13"/>
    <n v="11.753"/>
    <x v="2"/>
  </r>
  <r>
    <x v="22"/>
    <x v="2"/>
    <x v="0"/>
    <x v="0"/>
    <x v="0"/>
    <x v="13"/>
    <n v="4.8000000000000001E-2"/>
    <x v="2"/>
  </r>
  <r>
    <x v="23"/>
    <x v="1"/>
    <x v="1"/>
    <x v="0"/>
    <x v="0"/>
    <x v="0"/>
    <n v="0.36399999999999999"/>
    <x v="2"/>
  </r>
  <r>
    <x v="23"/>
    <x v="1"/>
    <x v="10"/>
    <x v="8"/>
    <x v="2"/>
    <x v="0"/>
    <n v="0.184"/>
    <x v="2"/>
  </r>
  <r>
    <x v="23"/>
    <x v="1"/>
    <x v="1"/>
    <x v="0"/>
    <x v="0"/>
    <x v="1"/>
    <n v="0.34399999999999997"/>
    <x v="2"/>
  </r>
  <r>
    <x v="23"/>
    <x v="1"/>
    <x v="9"/>
    <x v="7"/>
    <x v="2"/>
    <x v="1"/>
    <n v="7.0000000000000001E-3"/>
    <x v="2"/>
  </r>
  <r>
    <x v="23"/>
    <x v="1"/>
    <x v="10"/>
    <x v="8"/>
    <x v="2"/>
    <x v="1"/>
    <n v="0.26900000000000002"/>
    <x v="2"/>
  </r>
  <r>
    <x v="23"/>
    <x v="1"/>
    <x v="1"/>
    <x v="0"/>
    <x v="0"/>
    <x v="2"/>
    <n v="0.309"/>
    <x v="2"/>
  </r>
  <r>
    <x v="23"/>
    <x v="1"/>
    <x v="10"/>
    <x v="8"/>
    <x v="2"/>
    <x v="2"/>
    <n v="0.154"/>
    <x v="2"/>
  </r>
  <r>
    <x v="23"/>
    <x v="1"/>
    <x v="1"/>
    <x v="0"/>
    <x v="0"/>
    <x v="3"/>
    <n v="0.27600000000000002"/>
    <x v="2"/>
  </r>
  <r>
    <x v="23"/>
    <x v="1"/>
    <x v="10"/>
    <x v="8"/>
    <x v="2"/>
    <x v="3"/>
    <n v="0.245"/>
    <x v="2"/>
  </r>
  <r>
    <x v="23"/>
    <x v="1"/>
    <x v="1"/>
    <x v="0"/>
    <x v="0"/>
    <x v="4"/>
    <n v="0.40200000000000002"/>
    <x v="2"/>
  </r>
  <r>
    <x v="23"/>
    <x v="1"/>
    <x v="10"/>
    <x v="8"/>
    <x v="2"/>
    <x v="4"/>
    <n v="0.34399999999999997"/>
    <x v="2"/>
  </r>
  <r>
    <x v="23"/>
    <x v="1"/>
    <x v="1"/>
    <x v="0"/>
    <x v="0"/>
    <x v="5"/>
    <n v="0.34100000000000003"/>
    <x v="2"/>
  </r>
  <r>
    <x v="23"/>
    <x v="1"/>
    <x v="10"/>
    <x v="8"/>
    <x v="2"/>
    <x v="5"/>
    <n v="0.221"/>
    <x v="2"/>
  </r>
  <r>
    <x v="23"/>
    <x v="1"/>
    <x v="1"/>
    <x v="0"/>
    <x v="0"/>
    <x v="6"/>
    <n v="0.29899999999999999"/>
    <x v="2"/>
  </r>
  <r>
    <x v="23"/>
    <x v="1"/>
    <x v="3"/>
    <x v="2"/>
    <x v="2"/>
    <x v="6"/>
    <n v="1E-3"/>
    <x v="2"/>
  </r>
  <r>
    <x v="23"/>
    <x v="1"/>
    <x v="10"/>
    <x v="8"/>
    <x v="2"/>
    <x v="6"/>
    <n v="0.29299999999999998"/>
    <x v="2"/>
  </r>
  <r>
    <x v="23"/>
    <x v="1"/>
    <x v="1"/>
    <x v="0"/>
    <x v="0"/>
    <x v="7"/>
    <n v="0.36199999999999999"/>
    <x v="2"/>
  </r>
  <r>
    <x v="23"/>
    <x v="1"/>
    <x v="10"/>
    <x v="8"/>
    <x v="2"/>
    <x v="7"/>
    <n v="0.14599999999999999"/>
    <x v="2"/>
  </r>
  <r>
    <x v="23"/>
    <x v="1"/>
    <x v="1"/>
    <x v="0"/>
    <x v="0"/>
    <x v="8"/>
    <n v="0.30199999999999999"/>
    <x v="2"/>
  </r>
  <r>
    <x v="23"/>
    <x v="1"/>
    <x v="10"/>
    <x v="8"/>
    <x v="2"/>
    <x v="8"/>
    <n v="0.15"/>
    <x v="2"/>
  </r>
  <r>
    <x v="23"/>
    <x v="1"/>
    <x v="1"/>
    <x v="0"/>
    <x v="0"/>
    <x v="9"/>
    <n v="0.502"/>
    <x v="2"/>
  </r>
  <r>
    <x v="23"/>
    <x v="1"/>
    <x v="10"/>
    <x v="8"/>
    <x v="2"/>
    <x v="9"/>
    <n v="7.5999999999999998E-2"/>
    <x v="2"/>
  </r>
  <r>
    <x v="23"/>
    <x v="3"/>
    <x v="1"/>
    <x v="0"/>
    <x v="0"/>
    <x v="10"/>
    <n v="0.38500000000000001"/>
    <x v="2"/>
  </r>
  <r>
    <x v="23"/>
    <x v="3"/>
    <x v="12"/>
    <x v="8"/>
    <x v="2"/>
    <x v="10"/>
    <n v="0.314"/>
    <x v="2"/>
  </r>
  <r>
    <x v="23"/>
    <x v="3"/>
    <x v="10"/>
    <x v="8"/>
    <x v="2"/>
    <x v="10"/>
    <n v="9.4E-2"/>
    <x v="2"/>
  </r>
  <r>
    <x v="23"/>
    <x v="1"/>
    <x v="10"/>
    <x v="8"/>
    <x v="2"/>
    <x v="11"/>
    <n v="3.0419999999999998"/>
    <x v="2"/>
  </r>
  <r>
    <x v="23"/>
    <x v="1"/>
    <x v="10"/>
    <x v="8"/>
    <x v="2"/>
    <x v="12"/>
    <n v="0.10299999999999999"/>
    <x v="2"/>
  </r>
  <r>
    <x v="23"/>
    <x v="1"/>
    <x v="1"/>
    <x v="0"/>
    <x v="0"/>
    <x v="12"/>
    <n v="0.35699999999999998"/>
    <x v="2"/>
  </r>
  <r>
    <x v="23"/>
    <x v="1"/>
    <x v="10"/>
    <x v="8"/>
    <x v="2"/>
    <x v="13"/>
    <n v="0.112"/>
    <x v="2"/>
  </r>
  <r>
    <x v="23"/>
    <x v="1"/>
    <x v="1"/>
    <x v="0"/>
    <x v="0"/>
    <x v="13"/>
    <n v="0.19800000000000001"/>
    <x v="2"/>
  </r>
  <r>
    <x v="24"/>
    <x v="1"/>
    <x v="7"/>
    <x v="5"/>
    <x v="2"/>
    <x v="5"/>
    <n v="2.3E-2"/>
    <x v="1"/>
  </r>
  <r>
    <x v="24"/>
    <x v="1"/>
    <x v="10"/>
    <x v="8"/>
    <x v="2"/>
    <x v="5"/>
    <n v="6.0000000000000001E-3"/>
    <x v="1"/>
  </r>
  <r>
    <x v="24"/>
    <x v="1"/>
    <x v="1"/>
    <x v="0"/>
    <x v="0"/>
    <x v="6"/>
    <n v="1.2E-2"/>
    <x v="1"/>
  </r>
  <r>
    <x v="24"/>
    <x v="1"/>
    <x v="7"/>
    <x v="5"/>
    <x v="2"/>
    <x v="6"/>
    <n v="1.7000000000000001E-2"/>
    <x v="1"/>
  </r>
  <r>
    <x v="24"/>
    <x v="1"/>
    <x v="1"/>
    <x v="0"/>
    <x v="0"/>
    <x v="7"/>
    <n v="6.0000000000000001E-3"/>
    <x v="1"/>
  </r>
  <r>
    <x v="24"/>
    <x v="1"/>
    <x v="7"/>
    <x v="5"/>
    <x v="2"/>
    <x v="7"/>
    <n v="3.6999999999999998E-2"/>
    <x v="1"/>
  </r>
  <r>
    <x v="24"/>
    <x v="1"/>
    <x v="1"/>
    <x v="0"/>
    <x v="0"/>
    <x v="8"/>
    <n v="5.0000000000000001E-3"/>
    <x v="1"/>
  </r>
  <r>
    <x v="24"/>
    <x v="1"/>
    <x v="7"/>
    <x v="5"/>
    <x v="2"/>
    <x v="8"/>
    <n v="3.6999999999999998E-2"/>
    <x v="1"/>
  </r>
  <r>
    <x v="25"/>
    <x v="1"/>
    <x v="0"/>
    <x v="0"/>
    <x v="0"/>
    <x v="0"/>
    <n v="13.212999999999999"/>
    <x v="5"/>
  </r>
  <r>
    <x v="25"/>
    <x v="1"/>
    <x v="1"/>
    <x v="0"/>
    <x v="0"/>
    <x v="0"/>
    <n v="0.45900000000000002"/>
    <x v="5"/>
  </r>
  <r>
    <x v="25"/>
    <x v="1"/>
    <x v="2"/>
    <x v="1"/>
    <x v="1"/>
    <x v="0"/>
    <n v="2.109"/>
    <x v="5"/>
  </r>
  <r>
    <x v="25"/>
    <x v="1"/>
    <x v="6"/>
    <x v="4"/>
    <x v="2"/>
    <x v="0"/>
    <n v="8.0000000000000002E-3"/>
    <x v="5"/>
  </r>
  <r>
    <x v="25"/>
    <x v="1"/>
    <x v="7"/>
    <x v="5"/>
    <x v="2"/>
    <x v="0"/>
    <n v="0.4"/>
    <x v="5"/>
  </r>
  <r>
    <x v="25"/>
    <x v="1"/>
    <x v="3"/>
    <x v="2"/>
    <x v="2"/>
    <x v="0"/>
    <n v="0.10299999999999999"/>
    <x v="5"/>
  </r>
  <r>
    <x v="25"/>
    <x v="1"/>
    <x v="10"/>
    <x v="8"/>
    <x v="2"/>
    <x v="0"/>
    <n v="0.373"/>
    <x v="5"/>
  </r>
  <r>
    <x v="25"/>
    <x v="2"/>
    <x v="5"/>
    <x v="3"/>
    <x v="1"/>
    <x v="0"/>
    <n v="0.432"/>
    <x v="5"/>
  </r>
  <r>
    <x v="25"/>
    <x v="1"/>
    <x v="0"/>
    <x v="0"/>
    <x v="0"/>
    <x v="1"/>
    <n v="1.64"/>
    <x v="5"/>
  </r>
  <r>
    <x v="25"/>
    <x v="1"/>
    <x v="7"/>
    <x v="5"/>
    <x v="2"/>
    <x v="1"/>
    <n v="1.4999999999999999E-2"/>
    <x v="5"/>
  </r>
  <r>
    <x v="25"/>
    <x v="1"/>
    <x v="10"/>
    <x v="8"/>
    <x v="2"/>
    <x v="1"/>
    <n v="1.19"/>
    <x v="5"/>
  </r>
  <r>
    <x v="25"/>
    <x v="2"/>
    <x v="5"/>
    <x v="3"/>
    <x v="1"/>
    <x v="1"/>
    <n v="0.47799999999999998"/>
    <x v="5"/>
  </r>
  <r>
    <x v="25"/>
    <x v="1"/>
    <x v="10"/>
    <x v="8"/>
    <x v="2"/>
    <x v="2"/>
    <n v="2.4980000000000002"/>
    <x v="5"/>
  </r>
  <r>
    <x v="25"/>
    <x v="1"/>
    <x v="7"/>
    <x v="5"/>
    <x v="2"/>
    <x v="3"/>
    <n v="4.0000000000000001E-3"/>
    <x v="5"/>
  </r>
  <r>
    <x v="25"/>
    <x v="1"/>
    <x v="10"/>
    <x v="8"/>
    <x v="2"/>
    <x v="3"/>
    <n v="0.47499999999999998"/>
    <x v="5"/>
  </r>
  <r>
    <x v="25"/>
    <x v="1"/>
    <x v="7"/>
    <x v="5"/>
    <x v="2"/>
    <x v="4"/>
    <n v="3.1E-2"/>
    <x v="5"/>
  </r>
  <r>
    <x v="25"/>
    <x v="1"/>
    <x v="12"/>
    <x v="8"/>
    <x v="2"/>
    <x v="4"/>
    <n v="1E-3"/>
    <x v="5"/>
  </r>
  <r>
    <x v="25"/>
    <x v="1"/>
    <x v="10"/>
    <x v="8"/>
    <x v="2"/>
    <x v="4"/>
    <n v="0.35299999999999998"/>
    <x v="5"/>
  </r>
  <r>
    <x v="25"/>
    <x v="1"/>
    <x v="10"/>
    <x v="8"/>
    <x v="2"/>
    <x v="5"/>
    <n v="0.308"/>
    <x v="5"/>
  </r>
  <r>
    <x v="25"/>
    <x v="0"/>
    <x v="10"/>
    <x v="8"/>
    <x v="2"/>
    <x v="6"/>
    <n v="0.23699999999999999"/>
    <x v="5"/>
  </r>
  <r>
    <x v="25"/>
    <x v="1"/>
    <x v="10"/>
    <x v="8"/>
    <x v="2"/>
    <x v="6"/>
    <n v="0.13900000000000001"/>
    <x v="5"/>
  </r>
  <r>
    <x v="25"/>
    <x v="0"/>
    <x v="10"/>
    <x v="8"/>
    <x v="2"/>
    <x v="7"/>
    <n v="0.25"/>
    <x v="5"/>
  </r>
  <r>
    <x v="25"/>
    <x v="1"/>
    <x v="10"/>
    <x v="8"/>
    <x v="2"/>
    <x v="7"/>
    <n v="18.239000000000001"/>
    <x v="5"/>
  </r>
  <r>
    <x v="25"/>
    <x v="1"/>
    <x v="10"/>
    <x v="8"/>
    <x v="2"/>
    <x v="8"/>
    <n v="12.561"/>
    <x v="5"/>
  </r>
  <r>
    <x v="25"/>
    <x v="0"/>
    <x v="10"/>
    <x v="8"/>
    <x v="2"/>
    <x v="8"/>
    <n v="2.7E-2"/>
    <x v="5"/>
  </r>
  <r>
    <x v="25"/>
    <x v="1"/>
    <x v="6"/>
    <x v="4"/>
    <x v="2"/>
    <x v="9"/>
    <n v="1.0999999999999999E-2"/>
    <x v="5"/>
  </r>
  <r>
    <x v="25"/>
    <x v="1"/>
    <x v="10"/>
    <x v="8"/>
    <x v="2"/>
    <x v="9"/>
    <n v="19.84"/>
    <x v="5"/>
  </r>
  <r>
    <x v="25"/>
    <x v="0"/>
    <x v="1"/>
    <x v="0"/>
    <x v="0"/>
    <x v="9"/>
    <n v="8.0000000000000002E-3"/>
    <x v="5"/>
  </r>
  <r>
    <x v="25"/>
    <x v="0"/>
    <x v="10"/>
    <x v="8"/>
    <x v="2"/>
    <x v="9"/>
    <n v="0.09"/>
    <x v="5"/>
  </r>
  <r>
    <x v="25"/>
    <x v="3"/>
    <x v="10"/>
    <x v="8"/>
    <x v="2"/>
    <x v="10"/>
    <n v="6.4000000000000001E-2"/>
    <x v="5"/>
  </r>
  <r>
    <x v="25"/>
    <x v="0"/>
    <x v="10"/>
    <x v="8"/>
    <x v="2"/>
    <x v="11"/>
    <n v="7.0000000000000001E-3"/>
    <x v="5"/>
  </r>
  <r>
    <x v="25"/>
    <x v="1"/>
    <x v="2"/>
    <x v="1"/>
    <x v="1"/>
    <x v="11"/>
    <n v="0.05"/>
    <x v="5"/>
  </r>
  <r>
    <x v="25"/>
    <x v="1"/>
    <x v="10"/>
    <x v="8"/>
    <x v="2"/>
    <x v="11"/>
    <n v="3.6019999999999999"/>
    <x v="5"/>
  </r>
  <r>
    <x v="25"/>
    <x v="0"/>
    <x v="10"/>
    <x v="8"/>
    <x v="2"/>
    <x v="12"/>
    <n v="0.06"/>
    <x v="5"/>
  </r>
  <r>
    <x v="25"/>
    <x v="1"/>
    <x v="7"/>
    <x v="5"/>
    <x v="2"/>
    <x v="12"/>
    <n v="2E-3"/>
    <x v="5"/>
  </r>
  <r>
    <x v="25"/>
    <x v="1"/>
    <x v="6"/>
    <x v="4"/>
    <x v="2"/>
    <x v="12"/>
    <n v="0.03"/>
    <x v="5"/>
  </r>
  <r>
    <x v="25"/>
    <x v="1"/>
    <x v="0"/>
    <x v="0"/>
    <x v="0"/>
    <x v="12"/>
    <n v="6.6000000000000003E-2"/>
    <x v="5"/>
  </r>
  <r>
    <x v="25"/>
    <x v="1"/>
    <x v="10"/>
    <x v="8"/>
    <x v="2"/>
    <x v="12"/>
    <n v="16.489999999999998"/>
    <x v="5"/>
  </r>
  <r>
    <x v="25"/>
    <x v="0"/>
    <x v="10"/>
    <x v="8"/>
    <x v="2"/>
    <x v="13"/>
    <n v="8.0000000000000002E-3"/>
    <x v="5"/>
  </r>
  <r>
    <x v="25"/>
    <x v="1"/>
    <x v="6"/>
    <x v="4"/>
    <x v="2"/>
    <x v="13"/>
    <n v="4.2999999999999997E-2"/>
    <x v="5"/>
  </r>
  <r>
    <x v="25"/>
    <x v="1"/>
    <x v="2"/>
    <x v="1"/>
    <x v="1"/>
    <x v="13"/>
    <n v="7.6999999999999999E-2"/>
    <x v="5"/>
  </r>
  <r>
    <x v="25"/>
    <x v="1"/>
    <x v="7"/>
    <x v="5"/>
    <x v="2"/>
    <x v="13"/>
    <n v="8.5999999999999993E-2"/>
    <x v="5"/>
  </r>
  <r>
    <x v="25"/>
    <x v="1"/>
    <x v="4"/>
    <x v="3"/>
    <x v="1"/>
    <x v="13"/>
    <n v="0.311"/>
    <x v="5"/>
  </r>
  <r>
    <x v="25"/>
    <x v="1"/>
    <x v="1"/>
    <x v="0"/>
    <x v="0"/>
    <x v="13"/>
    <n v="0.32200000000000001"/>
    <x v="5"/>
  </r>
  <r>
    <x v="25"/>
    <x v="1"/>
    <x v="10"/>
    <x v="8"/>
    <x v="2"/>
    <x v="13"/>
    <n v="16.94699999999999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B74:P82" firstHeaderRow="1" firstDataRow="2" firstDataCol="1" rowPageCount="1" colPageCount="1"/>
  <pivotFields count="8">
    <pivotField showAll="0"/>
    <pivotField showAll="0"/>
    <pivotField showAll="0"/>
    <pivotField showAll="0" defaultSubtotal="0"/>
    <pivotField axis="axisPage" multipleItemSelectionAllowed="1" showAll="0">
      <items count="4">
        <item h="1" sd="0" x="0"/>
        <item h="1" x="1"/>
        <item x="2"/>
        <item t="default"/>
      </items>
    </pivotField>
    <pivotField axis="axisCol" showAll="0">
      <items count="15">
        <item x="10"/>
        <item x="0"/>
        <item x="1"/>
        <item x="2"/>
        <item x="3"/>
        <item x="4"/>
        <item x="5"/>
        <item x="6"/>
        <item x="7"/>
        <item x="8"/>
        <item x="9"/>
        <item x="12"/>
        <item x="13"/>
        <item x="11"/>
        <item t="default"/>
      </items>
    </pivotField>
    <pivotField dataField="1" showAll="0"/>
    <pivotField axis="axisRow" showAll="0">
      <items count="7">
        <item x="0"/>
        <item x="4"/>
        <item x="2"/>
        <item x="3"/>
        <item x="1"/>
        <item x="5"/>
        <item t="default"/>
      </items>
    </pivotField>
  </pivotFields>
  <rowFields count="1">
    <field x="7"/>
  </rowFields>
  <rowItems count="7">
    <i>
      <x/>
    </i>
    <i>
      <x v="1"/>
    </i>
    <i>
      <x v="2"/>
    </i>
    <i>
      <x v="3"/>
    </i>
    <i>
      <x v="4"/>
    </i>
    <i>
      <x v="5"/>
    </i>
    <i t="grand">
      <x/>
    </i>
  </rowItems>
  <colFields count="1">
    <field x="5"/>
  </colFields>
  <colItems count="14">
    <i>
      <x/>
    </i>
    <i>
      <x v="1"/>
    </i>
    <i>
      <x v="2"/>
    </i>
    <i>
      <x v="3"/>
    </i>
    <i>
      <x v="4"/>
    </i>
    <i>
      <x v="5"/>
    </i>
    <i>
      <x v="6"/>
    </i>
    <i>
      <x v="7"/>
    </i>
    <i>
      <x v="8"/>
    </i>
    <i>
      <x v="9"/>
    </i>
    <i>
      <x v="10"/>
    </i>
    <i>
      <x v="11"/>
    </i>
    <i>
      <x v="12"/>
    </i>
    <i>
      <x v="13"/>
    </i>
  </colItems>
  <pageFields count="1">
    <pageField fld="4" hier="-1"/>
  </pageFields>
  <dataFields count="1">
    <dataField name="Sum of QtyInMillionTonnes" fld="6" baseField="0" baseItem="0"/>
  </dataFields>
  <formats count="9">
    <format dxfId="134">
      <pivotArea type="all" dataOnly="0" outline="0" fieldPosition="0"/>
    </format>
    <format dxfId="133">
      <pivotArea outline="0" collapsedLevelsAreSubtotals="1" fieldPosition="0"/>
    </format>
    <format dxfId="132">
      <pivotArea type="origin" dataOnly="0" labelOnly="1" outline="0" fieldPosition="0"/>
    </format>
    <format dxfId="131">
      <pivotArea field="5" type="button" dataOnly="0" labelOnly="1" outline="0" axis="axisCol" fieldPosition="0"/>
    </format>
    <format dxfId="130">
      <pivotArea type="topRight" dataOnly="0" labelOnly="1" outline="0" fieldPosition="0"/>
    </format>
    <format dxfId="129">
      <pivotArea field="7" type="button" dataOnly="0" labelOnly="1" outline="0" axis="axisRow" fieldPosition="0"/>
    </format>
    <format dxfId="128">
      <pivotArea dataOnly="0" labelOnly="1" fieldPosition="0">
        <references count="1">
          <reference field="7" count="0"/>
        </references>
      </pivotArea>
    </format>
    <format dxfId="127">
      <pivotArea dataOnly="0" labelOnly="1" grandRow="1" outline="0" fieldPosition="0"/>
    </format>
    <format dxfId="126">
      <pivotArea dataOnly="0" labelOnly="1" fieldPosition="0">
        <references count="1">
          <reference field="5"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B86:P93" firstHeaderRow="1" firstDataRow="2" firstDataCol="1" rowPageCount="1" colPageCount="1"/>
  <pivotFields count="8">
    <pivotField showAll="0"/>
    <pivotField showAll="0"/>
    <pivotField showAll="0"/>
    <pivotField showAll="0" defaultSubtotal="0"/>
    <pivotField axis="axisPage" multipleItemSelectionAllowed="1" showAll="0">
      <items count="4">
        <item h="1" sd="0" x="0"/>
        <item x="1"/>
        <item h="1" x="2"/>
        <item t="default"/>
      </items>
    </pivotField>
    <pivotField axis="axisCol" showAll="0">
      <items count="15">
        <item x="10"/>
        <item x="0"/>
        <item x="1"/>
        <item x="2"/>
        <item x="3"/>
        <item x="4"/>
        <item x="5"/>
        <item x="6"/>
        <item x="7"/>
        <item x="8"/>
        <item x="9"/>
        <item x="12"/>
        <item x="13"/>
        <item x="11"/>
        <item t="default"/>
      </items>
    </pivotField>
    <pivotField dataField="1" showAll="0"/>
    <pivotField axis="axisRow" showAll="0">
      <items count="7">
        <item x="0"/>
        <item x="4"/>
        <item x="2"/>
        <item x="3"/>
        <item x="1"/>
        <item x="5"/>
        <item t="default"/>
      </items>
    </pivotField>
  </pivotFields>
  <rowFields count="1">
    <field x="7"/>
  </rowFields>
  <rowItems count="6">
    <i>
      <x/>
    </i>
    <i>
      <x v="2"/>
    </i>
    <i>
      <x v="3"/>
    </i>
    <i>
      <x v="4"/>
    </i>
    <i>
      <x v="5"/>
    </i>
    <i t="grand">
      <x/>
    </i>
  </rowItems>
  <colFields count="1">
    <field x="5"/>
  </colFields>
  <colItems count="14">
    <i>
      <x/>
    </i>
    <i>
      <x v="1"/>
    </i>
    <i>
      <x v="2"/>
    </i>
    <i>
      <x v="3"/>
    </i>
    <i>
      <x v="4"/>
    </i>
    <i>
      <x v="5"/>
    </i>
    <i>
      <x v="6"/>
    </i>
    <i>
      <x v="7"/>
    </i>
    <i>
      <x v="8"/>
    </i>
    <i>
      <x v="9"/>
    </i>
    <i>
      <x v="10"/>
    </i>
    <i>
      <x v="11"/>
    </i>
    <i>
      <x v="12"/>
    </i>
    <i>
      <x v="13"/>
    </i>
  </colItems>
  <pageFields count="1">
    <pageField fld="4" hier="-1"/>
  </pageFields>
  <dataFields count="1">
    <dataField name="Sum of QtyInMillionTonnes" fld="6" baseField="0" baseItem="0"/>
  </dataFields>
  <formats count="9">
    <format dxfId="143">
      <pivotArea type="all" dataOnly="0" outline="0" fieldPosition="0"/>
    </format>
    <format dxfId="142">
      <pivotArea outline="0" collapsedLevelsAreSubtotals="1" fieldPosition="0"/>
    </format>
    <format dxfId="141">
      <pivotArea type="origin" dataOnly="0" labelOnly="1" outline="0" fieldPosition="0"/>
    </format>
    <format dxfId="140">
      <pivotArea field="5" type="button" dataOnly="0" labelOnly="1" outline="0" axis="axisCol" fieldPosition="0"/>
    </format>
    <format dxfId="139">
      <pivotArea type="topRight" dataOnly="0" labelOnly="1" outline="0" fieldPosition="0"/>
    </format>
    <format dxfId="138">
      <pivotArea field="7" type="button" dataOnly="0" labelOnly="1" outline="0" axis="axisRow" fieldPosition="0"/>
    </format>
    <format dxfId="137">
      <pivotArea dataOnly="0" labelOnly="1" fieldPosition="0">
        <references count="1">
          <reference field="7" count="5">
            <x v="0"/>
            <x v="2"/>
            <x v="3"/>
            <x v="4"/>
            <x v="5"/>
          </reference>
        </references>
      </pivotArea>
    </format>
    <format dxfId="136">
      <pivotArea dataOnly="0" labelOnly="1" grandRow="1" outline="0" fieldPosition="0"/>
    </format>
    <format dxfId="135">
      <pivotArea dataOnly="0" labelOnly="1" fieldPosition="0">
        <references count="1">
          <reference field="5"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2">
    <queryTableFields count="11">
      <queryTableField id="1" name="EnergyService" tableColumnId="1"/>
      <queryTableField id="2" name="EnergyCarrier" tableColumnId="2"/>
      <queryTableField id="3" name="ConsumerType1" tableColumnId="3"/>
      <queryTableField id="4" name="ModelGeography" tableColumnId="4"/>
      <queryTableField id="5" name="SubGeography1" tableColumnId="5"/>
      <queryTableField id="6" name="SubGeography2" tableColumnId="6"/>
      <queryTableField id="7" name="Year" tableColumnId="7"/>
      <queryTableField id="8" name="Season" tableColumnId="8"/>
      <queryTableField id="9" name="DayType" tableColumnId="9"/>
      <queryTableField id="10" name="DaySlice" tableColumnId="10"/>
      <queryTableField id="11" name="EnergyDemand" tableColumnId="11"/>
    </queryTableFields>
  </queryTableRefresh>
</queryTable>
</file>

<file path=xl/queryTables/queryTable10.xml><?xml version="1.0" encoding="utf-8"?>
<queryTable xmlns="http://schemas.openxmlformats.org/spreadsheetml/2006/main" name="ExternalData_1" connectionId="11" autoFormatId="0" applyNumberFormats="0" applyBorderFormats="0" applyFontFormats="1" applyPatternFormats="1" applyAlignmentFormats="0" applyWidthHeightFormats="0">
  <queryTableRefresh preserveSortFilterLayout="0" nextId="8">
    <queryTableFields count="7">
      <queryTableField id="1" name="EnergyService" tableColumnId="85"/>
      <queryTableField id="2" name="EnergyCarrier" tableColumnId="86"/>
      <queryTableField id="3" name="ConsumerType1" tableColumnId="87"/>
      <queryTableField id="4" name="ModelGeography" tableColumnId="88"/>
      <queryTableField id="5" name="SubGeography1" tableColumnId="89"/>
      <queryTableField id="6" name="Year" tableColumnId="90"/>
      <queryTableField id="7" name="Elasticity" tableColumnId="91"/>
    </queryTableFields>
  </queryTableRefresh>
</queryTable>
</file>

<file path=xl/queryTables/queryTable11.xml><?xml version="1.0" encoding="utf-8"?>
<queryTable xmlns="http://schemas.openxmlformats.org/spreadsheetml/2006/main" name="ExternalData_1" connectionId="9" autoFormatId="0" applyNumberFormats="0" applyBorderFormats="0" applyFontFormats="1" applyPatternFormats="1" applyAlignmentFormats="0" applyWidthHeightFormats="0">
  <queryTableRefresh preserveSortFilterLayout="0" nextId="8">
    <queryTableFields count="7">
      <queryTableField id="1" name="EnergyService" tableColumnId="85"/>
      <queryTableField id="2" name="EnergyCarrier" tableColumnId="86"/>
      <queryTableField id="3" name="ConsumerType1" tableColumnId="87"/>
      <queryTableField id="4" name="ModelGeography" tableColumnId="88"/>
      <queryTableField id="5" name="SubGeography1" tableColumnId="89"/>
      <queryTableField id="6" name="Year" tableColumnId="90"/>
      <queryTableField id="7" name="Elasticity" tableColumnId="91"/>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2">
    <queryTableFields count="11">
      <queryTableField id="1" name="EnergyService" tableColumnId="1"/>
      <queryTableField id="2" name="EnergyCarrier" tableColumnId="2"/>
      <queryTableField id="3" name="ConsumerType1" tableColumnId="3"/>
      <queryTableField id="4" name="ModelGeography" tableColumnId="4"/>
      <queryTableField id="5" name="SubGeography1" tableColumnId="5"/>
      <queryTableField id="6" name="SubGeography2" tableColumnId="6"/>
      <queryTableField id="7" name="Year" tableColumnId="7"/>
      <queryTableField id="8" name="Season" tableColumnId="8"/>
      <queryTableField id="9" name="DayType" tableColumnId="9"/>
      <queryTableField id="10" name="DaySlice" tableColumnId="10"/>
      <queryTableField id="11" name="EnergyDemand" tableColumnId="11"/>
    </queryTableFields>
  </queryTableRefresh>
</queryTable>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EnergyService" tableColumnId="1"/>
      <queryTableField id="2" name="EnergyCarrier" tableColumnId="2"/>
      <queryTableField id="3" name="ConsumerType1" tableColumnId="3"/>
      <queryTableField id="4" name="ModelGeography" tableColumnId="4"/>
      <queryTableField id="5" name="SubGeography1" tableColumnId="5"/>
      <queryTableField id="6" name="SubGeography2" tableColumnId="6"/>
      <queryTableField id="7" name="Year" tableColumnId="7"/>
      <queryTableField id="8" name="Season" tableColumnId="8"/>
      <queryTableField id="9" name="DayType" tableColumnId="9"/>
      <queryTableField id="10" name="DaySlice" tableColumnId="10"/>
      <queryTableField id="11" name="EnergyDemand" tableColumnId="11"/>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9">
    <queryTableFields count="8">
      <queryTableField id="1" name="DemandSector" tableColumnId="97"/>
      <queryTableField id="2" name="EnergyService" tableColumnId="98"/>
      <queryTableField id="3" name="EnergyCarrier" tableColumnId="99"/>
      <queryTableField id="4" name="ConsumerType1" tableColumnId="100"/>
      <queryTableField id="5" name="ModelGeography" tableColumnId="101"/>
      <queryTableField id="6" name="SubGeography1" tableColumnId="102"/>
      <queryTableField id="7" name="Year" tableColumnId="103"/>
      <queryTableField id="8" name="BaseYearDemand" tableColumnId="104"/>
    </queryTableFields>
  </queryTableRefresh>
</queryTable>
</file>

<file path=xl/queryTables/queryTable5.xml><?xml version="1.0" encoding="utf-8"?>
<queryTable xmlns="http://schemas.openxmlformats.org/spreadsheetml/2006/main" name="ExternalData_1" removeDataOnSave="1" connectionId="6" autoFormatId="0" applyNumberFormats="0" applyBorderFormats="0" applyFontFormats="1" applyPatternFormats="1" applyAlignmentFormats="0" applyWidthHeightFormats="0">
  <queryTableRefresh preserveSortFilterLayout="0" nextId="8">
    <queryTableFields count="7">
      <queryTableField id="1" name="EnergyService" tableColumnId="85"/>
      <queryTableField id="2" name="EnergyCarrier" tableColumnId="86"/>
      <queryTableField id="3" name="ConsumerType1" tableColumnId="87"/>
      <queryTableField id="4" name="ModelGeography" tableColumnId="88"/>
      <queryTableField id="5" name="SubGeography1" tableColumnId="89"/>
      <queryTableField id="6" name="Year" tableColumnId="90"/>
      <queryTableField id="7" name="BaseYearDemand" tableColumnId="91"/>
    </queryTableFields>
  </queryTableRefresh>
</queryTable>
</file>

<file path=xl/queryTables/queryTable6.xml><?xml version="1.0" encoding="utf-8"?>
<queryTable xmlns="http://schemas.openxmlformats.org/spreadsheetml/2006/main" name="ExternalData_1" removeDataOnSave="1" connectionId="10" autoFormatId="0" applyNumberFormats="0" applyBorderFormats="0" applyFontFormats="1" applyPatternFormats="1" applyAlignmentFormats="0" applyWidthHeightFormats="0">
  <queryTableRefresh preserveSortFilterLayout="0" nextId="8">
    <queryTableFields count="7">
      <queryTableField id="1" name="EnergyService" tableColumnId="85"/>
      <queryTableField id="2" name="EnergyCarrier" tableColumnId="86"/>
      <queryTableField id="3" name="ConsumerType1" tableColumnId="87"/>
      <queryTableField id="4" name="ModelGeography" tableColumnId="88"/>
      <queryTableField id="5" name="SubGeography1" tableColumnId="89"/>
      <queryTableField id="6" name="Year" tableColumnId="90"/>
      <queryTableField id="7" name="BaseYearDemand" tableColumnId="91"/>
    </queryTableFields>
  </queryTableRefresh>
</queryTable>
</file>

<file path=xl/queryTables/queryTable7.xml><?xml version="1.0" encoding="utf-8"?>
<queryTable xmlns="http://schemas.openxmlformats.org/spreadsheetml/2006/main" name="ExternalData_1" connectionId="8" autoFormatId="0" applyNumberFormats="0" applyBorderFormats="0" applyFontFormats="1" applyPatternFormats="1" applyAlignmentFormats="0" applyWidthHeightFormats="0">
  <queryTableRefresh preserveSortFilterLayout="0" nextId="8">
    <queryTableFields count="7">
      <queryTableField id="1" name="EnergyService" tableColumnId="85"/>
      <queryTableField id="2" name="EnergyCarrier" tableColumnId="86"/>
      <queryTableField id="3" name="ConsumerType1" tableColumnId="87"/>
      <queryTableField id="4" name="ModelGeography" tableColumnId="88"/>
      <queryTableField id="5" name="SubGeography1" tableColumnId="89"/>
      <queryTableField id="6" name="Year" tableColumnId="90"/>
      <queryTableField id="7" name="BaseYearDemand" tableColumnId="91"/>
    </queryTableFields>
  </queryTableRefresh>
</queryTable>
</file>

<file path=xl/queryTables/queryTable8.xml><?xml version="1.0" encoding="utf-8"?>
<queryTable xmlns="http://schemas.openxmlformats.org/spreadsheetml/2006/main" name="ExternalData_1" connectionId="14" autoFormatId="0" applyNumberFormats="0" applyBorderFormats="0" applyFontFormats="1" applyPatternFormats="1" applyAlignmentFormats="0" applyWidthHeightFormats="0">
  <queryTableRefresh preserveSortFilterLayout="0" nextId="9">
    <queryTableFields count="8">
      <queryTableField id="1" name="DemandSector" tableColumnId="97"/>
      <queryTableField id="2" name="EnergyService" tableColumnId="98"/>
      <queryTableField id="3" name="EnergyCarrier" tableColumnId="99"/>
      <queryTableField id="4" name="ConsumerType1" tableColumnId="100"/>
      <queryTableField id="5" name="ModelGeography" tableColumnId="101"/>
      <queryTableField id="6" name="SubGeography1" tableColumnId="102"/>
      <queryTableField id="7" name="Year" tableColumnId="103"/>
      <queryTableField id="8" name="Elasticity" tableColumnId="104"/>
    </queryTableFields>
  </queryTableRefresh>
</queryTable>
</file>

<file path=xl/queryTables/queryTable9.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8">
    <queryTableFields count="7">
      <queryTableField id="1" name="EnergyService" tableColumnId="85"/>
      <queryTableField id="2" name="EnergyCarrier" tableColumnId="86"/>
      <queryTableField id="3" name="ConsumerType1" tableColumnId="87"/>
      <queryTableField id="4" name="ModelGeography" tableColumnId="88"/>
      <queryTableField id="5" name="SubGeography1" tableColumnId="89"/>
      <queryTableField id="6" name="Year" tableColumnId="90"/>
      <queryTableField id="7" name="Elasticity" tableColumnId="91"/>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table1.xml><?xml version="1.0" encoding="utf-8"?>
<table xmlns="http://schemas.openxmlformats.org/spreadsheetml/2006/main" id="14" name="DS_ES_Map" displayName="DS_ES_Map" ref="A1:C6" totalsRowShown="0">
  <autoFilter ref="A1:C6"/>
  <tableColumns count="3">
    <tableColumn id="1" name="DemandSector"/>
    <tableColumn id="2" name="EnergyService"/>
    <tableColumn id="3" name="InputType"/>
  </tableColumns>
  <tableStyleInfo name="TableStyleMedium2" showFirstColumn="0" showLastColumn="0" showRowStripes="1" showColumnStripes="0"/>
</table>
</file>

<file path=xl/tables/table10.xml><?xml version="1.0" encoding="utf-8"?>
<table xmlns="http://schemas.openxmlformats.org/spreadsheetml/2006/main" id="2" name="AgriExtraneousDemand_Ref" displayName="AgriExtraneousDemand_Ref" ref="A1:K34" tableType="queryTable" totalsRowShown="0">
  <autoFilter ref="A1:K34"/>
  <tableColumns count="11">
    <tableColumn id="1" uniqueName="1" name="EnergyService" queryTableFieldId="1" dataDxfId="91"/>
    <tableColumn id="2" uniqueName="2" name="EnergyCarrier" queryTableFieldId="2" dataDxfId="90"/>
    <tableColumn id="3" uniqueName="3" name="ConsumerType1" queryTableFieldId="3" dataDxfId="89"/>
    <tableColumn id="4" uniqueName="4" name="ModelGeography" queryTableFieldId="4" dataDxfId="88"/>
    <tableColumn id="5" uniqueName="5" name="SubGeography1" queryTableFieldId="5" dataDxfId="87"/>
    <tableColumn id="6" uniqueName="6" name="SubGeography2" queryTableFieldId="6" dataDxfId="86"/>
    <tableColumn id="7" uniqueName="7" name="Year" queryTableFieldId="7" dataDxfId="85"/>
    <tableColumn id="8" uniqueName="8" name="Season" queryTableFieldId="8" dataDxfId="84"/>
    <tableColumn id="9" uniqueName="9" name="DayType" queryTableFieldId="9" dataDxfId="83"/>
    <tableColumn id="10" uniqueName="10" name="DaySlice" queryTableFieldId="10" dataDxfId="82"/>
    <tableColumn id="11" uniqueName="11" name="EnergyDemand" queryTableFieldId="11" dataDxfId="81"/>
  </tableColumns>
  <tableStyleInfo name="TableStyleMedium7" showFirstColumn="0" showLastColumn="0" showRowStripes="1" showColumnStripes="0"/>
</table>
</file>

<file path=xl/tables/table11.xml><?xml version="1.0" encoding="utf-8"?>
<table xmlns="http://schemas.openxmlformats.org/spreadsheetml/2006/main" id="3" name="AgriExtraneousDemand_PRS" displayName="AgriExtraneousDemand_PRS" ref="A1:K34" tableType="queryTable" totalsRowShown="0">
  <autoFilter ref="A1:K34"/>
  <tableColumns count="11">
    <tableColumn id="1" uniqueName="1" name="EnergyService" queryTableFieldId="1" dataDxfId="80"/>
    <tableColumn id="2" uniqueName="2" name="EnergyCarrier" queryTableFieldId="2" dataDxfId="79"/>
    <tableColumn id="3" uniqueName="3" name="ConsumerType1" queryTableFieldId="3" dataDxfId="78"/>
    <tableColumn id="4" uniqueName="4" name="ModelGeography" queryTableFieldId="4" dataDxfId="77"/>
    <tableColumn id="5" uniqueName="5" name="SubGeography1" queryTableFieldId="5" dataDxfId="76"/>
    <tableColumn id="6" uniqueName="6" name="SubGeography2" queryTableFieldId="6" dataDxfId="75"/>
    <tableColumn id="7" uniqueName="7" name="Year" queryTableFieldId="7" dataDxfId="74"/>
    <tableColumn id="8" uniqueName="8" name="Season" queryTableFieldId="8" dataDxfId="73"/>
    <tableColumn id="9" uniqueName="9" name="DayType" queryTableFieldId="9" dataDxfId="72"/>
    <tableColumn id="10" uniqueName="10" name="DaySlice" queryTableFieldId="10" dataDxfId="71"/>
    <tableColumn id="11" uniqueName="11" name="EnergyDemand" queryTableFieldId="11" dataDxfId="70"/>
  </tableColumns>
  <tableStyleInfo name="TableStyleMedium7" showFirstColumn="0" showLastColumn="0" showRowStripes="1" showColumnStripes="0"/>
</table>
</file>

<file path=xl/tables/table12.xml><?xml version="1.0" encoding="utf-8"?>
<table xmlns="http://schemas.openxmlformats.org/spreadsheetml/2006/main" id="4" name="AgriExtraneousDemand_ORS" displayName="AgriExtraneousDemand_ORS" ref="A1:K34" tableType="queryTable" totalsRowShown="0">
  <autoFilter ref="A1:K34"/>
  <tableColumns count="11">
    <tableColumn id="1" uniqueName="1" name="EnergyService" queryTableFieldId="1" dataDxfId="69"/>
    <tableColumn id="2" uniqueName="2" name="EnergyCarrier" queryTableFieldId="2" dataDxfId="68"/>
    <tableColumn id="3" uniqueName="3" name="ConsumerType1" queryTableFieldId="3" dataDxfId="67"/>
    <tableColumn id="4" uniqueName="4" name="ModelGeography" queryTableFieldId="4" dataDxfId="66"/>
    <tableColumn id="5" uniqueName="5" name="SubGeography1" queryTableFieldId="5" dataDxfId="65"/>
    <tableColumn id="6" uniqueName="6" name="SubGeography2" queryTableFieldId="6" dataDxfId="64"/>
    <tableColumn id="7" uniqueName="7" name="Year" queryTableFieldId="7" dataDxfId="63"/>
    <tableColumn id="8" uniqueName="8" name="Season" queryTableFieldId="8" dataDxfId="62"/>
    <tableColumn id="9" uniqueName="9" name="DayType" queryTableFieldId="9" dataDxfId="61"/>
    <tableColumn id="10" uniqueName="10" name="DaySlice" queryTableFieldId="10" dataDxfId="60"/>
    <tableColumn id="11" uniqueName="11" name="EnergyDemand" queryTableFieldId="11" dataDxfId="59"/>
  </tableColumns>
  <tableStyleInfo name="TableStyleMedium7" showFirstColumn="0" showLastColumn="0" showRowStripes="1" showColumnStripes="0"/>
</table>
</file>

<file path=xl/tables/table13.xml><?xml version="1.0" encoding="utf-8"?>
<table xmlns="http://schemas.openxmlformats.org/spreadsheetml/2006/main" id="10" name="BaseYearDemand" displayName="BaseYearDemand" ref="A1:H27" tableType="queryTable" totalsRowShown="0">
  <autoFilter ref="A1:H27"/>
  <tableColumns count="8">
    <tableColumn id="97" uniqueName="97" name="DemandSector" queryTableFieldId="1" dataDxfId="58"/>
    <tableColumn id="98" uniqueName="98" name="EnergyService" queryTableFieldId="2" dataDxfId="57"/>
    <tableColumn id="99" uniqueName="99" name="EnergyCarrier" queryTableFieldId="3" dataDxfId="56"/>
    <tableColumn id="100" uniqueName="100" name="ConsumerType1" queryTableFieldId="4" dataDxfId="55"/>
    <tableColumn id="101" uniqueName="101" name="ModelGeography" queryTableFieldId="5" dataDxfId="54"/>
    <tableColumn id="102" uniqueName="102" name="SubGeography1" queryTableFieldId="6" dataDxfId="53"/>
    <tableColumn id="103" uniqueName="103" name="Year" queryTableFieldId="7" dataDxfId="52"/>
    <tableColumn id="104" uniqueName="104" name="BaseYearDemand" queryTableFieldId="8" dataDxfId="51"/>
  </tableColumns>
  <tableStyleInfo name="TableStyleMedium7" showFirstColumn="0" showLastColumn="0" showRowStripes="1" showColumnStripes="0"/>
</table>
</file>

<file path=xl/tables/table14.xml><?xml version="1.0" encoding="utf-8"?>
<table xmlns="http://schemas.openxmlformats.org/spreadsheetml/2006/main" id="22" name="D_IND_BaseYearDemand" displayName="D_IND_BaseYearDemand" ref="A1:G16" tableType="queryTable" totalsRowShown="0">
  <autoFilter ref="A1:G16"/>
  <tableColumns count="7">
    <tableColumn id="85" uniqueName="85" name="EnergyService" queryTableFieldId="1" dataDxfId="50"/>
    <tableColumn id="86" uniqueName="86" name="EnergyCarrier" queryTableFieldId="2" dataDxfId="49"/>
    <tableColumn id="87" uniqueName="87" name="ConsumerType1" queryTableFieldId="3" dataDxfId="48"/>
    <tableColumn id="88" uniqueName="88" name="ModelGeography" queryTableFieldId="4" dataDxfId="47"/>
    <tableColumn id="89" uniqueName="89" name="SubGeography1" queryTableFieldId="5" dataDxfId="46"/>
    <tableColumn id="90" uniqueName="90" name="Year" queryTableFieldId="6" dataDxfId="45"/>
    <tableColumn id="91" uniqueName="91" name="BaseYearDemand" queryTableFieldId="7" dataDxfId="44"/>
  </tableColumns>
  <tableStyleInfo name="TableStyleMedium7" showFirstColumn="0" showLastColumn="0" showRowStripes="1" showColumnStripes="0"/>
</table>
</file>

<file path=xl/tables/table15.xml><?xml version="1.0" encoding="utf-8"?>
<table xmlns="http://schemas.openxmlformats.org/spreadsheetml/2006/main" id="23" name="D_TRANS_BaseYearDemand" displayName="D_TRANS_BaseYearDemand" ref="A1:G7" tableType="queryTable" totalsRowShown="0">
  <autoFilter ref="A1:G7"/>
  <tableColumns count="7">
    <tableColumn id="85" uniqueName="85" name="EnergyService" queryTableFieldId="1" dataDxfId="43"/>
    <tableColumn id="86" uniqueName="86" name="EnergyCarrier" queryTableFieldId="2" dataDxfId="42"/>
    <tableColumn id="87" uniqueName="87" name="ConsumerType1" queryTableFieldId="3" dataDxfId="41"/>
    <tableColumn id="88" uniqueName="88" name="ModelGeography" queryTableFieldId="4" dataDxfId="40"/>
    <tableColumn id="89" uniqueName="89" name="SubGeography1" queryTableFieldId="5" dataDxfId="39"/>
    <tableColumn id="90" uniqueName="90" name="Year" queryTableFieldId="6" dataDxfId="38"/>
    <tableColumn id="91" uniqueName="91" name="BaseYearDemand" queryTableFieldId="7" dataDxfId="37"/>
  </tableColumns>
  <tableStyleInfo name="TableStyleMedium7" showFirstColumn="0" showLastColumn="0" showRowStripes="1" showColumnStripes="0"/>
</table>
</file>

<file path=xl/tables/table16.xml><?xml version="1.0" encoding="utf-8"?>
<table xmlns="http://schemas.openxmlformats.org/spreadsheetml/2006/main" id="24" name="D_OTHER_BaseYearDemand" displayName="D_OTHER_BaseYearDemand" ref="A1:G6" tableType="queryTable" totalsRowShown="0">
  <autoFilter ref="A1:G6"/>
  <tableColumns count="7">
    <tableColumn id="85" uniqueName="85" name="EnergyService" queryTableFieldId="1" dataDxfId="36"/>
    <tableColumn id="86" uniqueName="86" name="EnergyCarrier" queryTableFieldId="2" dataDxfId="35"/>
    <tableColumn id="87" uniqueName="87" name="ConsumerType1" queryTableFieldId="3" dataDxfId="34"/>
    <tableColumn id="88" uniqueName="88" name="ModelGeography" queryTableFieldId="4" dataDxfId="33"/>
    <tableColumn id="89" uniqueName="89" name="SubGeography1" queryTableFieldId="5" dataDxfId="32"/>
    <tableColumn id="90" uniqueName="90" name="Year" queryTableFieldId="6" dataDxfId="31"/>
    <tableColumn id="91" uniqueName="91" name="BaseYearDemand" queryTableFieldId="7" dataDxfId="30"/>
  </tableColumns>
  <tableStyleInfo name="TableStyleMedium7" showFirstColumn="0" showLastColumn="0" showRowStripes="1" showColumnStripes="0"/>
</table>
</file>

<file path=xl/tables/table17.xml><?xml version="1.0" encoding="utf-8"?>
<table xmlns="http://schemas.openxmlformats.org/spreadsheetml/2006/main" id="5" name="NonResFuelDemandElasticity" displayName="NonResFuelDemandElasticity" ref="A1:H287" tableType="queryTable" totalsRowShown="0">
  <autoFilter ref="A1:H287"/>
  <tableColumns count="8">
    <tableColumn id="97" uniqueName="97" name="DemandSector" queryTableFieldId="1" dataDxfId="29"/>
    <tableColumn id="98" uniqueName="98" name="EnergyService" queryTableFieldId="2" dataDxfId="28"/>
    <tableColumn id="99" uniqueName="99" name="EnergyCarrier" queryTableFieldId="3" dataDxfId="27"/>
    <tableColumn id="100" uniqueName="100" name="ConsumerType1" queryTableFieldId="4" dataDxfId="26"/>
    <tableColumn id="101" uniqueName="101" name="ModelGeography" queryTableFieldId="5" dataDxfId="25"/>
    <tableColumn id="102" uniqueName="102" name="SubGeography1" queryTableFieldId="6" dataDxfId="24"/>
    <tableColumn id="103" uniqueName="103" name="Year" queryTableFieldId="7" dataDxfId="23"/>
    <tableColumn id="104" uniqueName="104" name="Elasticity" queryTableFieldId="8" dataDxfId="22"/>
  </tableColumns>
  <tableStyleInfo name="TableStyleMedium7" showFirstColumn="0" showLastColumn="0" showRowStripes="1" showColumnStripes="0"/>
</table>
</file>

<file path=xl/tables/table18.xml><?xml version="1.0" encoding="utf-8"?>
<table xmlns="http://schemas.openxmlformats.org/spreadsheetml/2006/main" id="26" name="D_IND_Elasticity" displayName="D_IND_Elasticity" ref="A1:G166" tableType="queryTable" totalsRowShown="0">
  <autoFilter ref="A1:G166"/>
  <tableColumns count="7">
    <tableColumn id="85" uniqueName="85" name="EnergyService" queryTableFieldId="1" dataDxfId="21"/>
    <tableColumn id="86" uniqueName="86" name="EnergyCarrier" queryTableFieldId="2" dataDxfId="20"/>
    <tableColumn id="87" uniqueName="87" name="ConsumerType1" queryTableFieldId="3" dataDxfId="19"/>
    <tableColumn id="88" uniqueName="88" name="ModelGeography" queryTableFieldId="4" dataDxfId="18"/>
    <tableColumn id="89" uniqueName="89" name="SubGeography1" queryTableFieldId="5" dataDxfId="17"/>
    <tableColumn id="90" uniqueName="90" name="Year" queryTableFieldId="6" dataDxfId="16"/>
    <tableColumn id="91" uniqueName="91" name="Elasticity" queryTableFieldId="7" dataDxfId="15"/>
  </tableColumns>
  <tableStyleInfo name="TableStyleMedium7" showFirstColumn="0" showLastColumn="0" showRowStripes="1" showColumnStripes="0"/>
</table>
</file>

<file path=xl/tables/table19.xml><?xml version="1.0" encoding="utf-8"?>
<table xmlns="http://schemas.openxmlformats.org/spreadsheetml/2006/main" id="27" name="D_TRANS_Elasticity" displayName="D_TRANS_Elasticity" ref="A1:G67" tableType="queryTable" totalsRowShown="0">
  <autoFilter ref="A1:G67"/>
  <tableColumns count="7">
    <tableColumn id="85" uniqueName="85" name="EnergyService" queryTableFieldId="1" dataDxfId="14"/>
    <tableColumn id="86" uniqueName="86" name="EnergyCarrier" queryTableFieldId="2" dataDxfId="13"/>
    <tableColumn id="87" uniqueName="87" name="ConsumerType1" queryTableFieldId="3" dataDxfId="12"/>
    <tableColumn id="88" uniqueName="88" name="ModelGeography" queryTableFieldId="4" dataDxfId="11"/>
    <tableColumn id="89" uniqueName="89" name="SubGeography1" queryTableFieldId="5" dataDxfId="10"/>
    <tableColumn id="90" uniqueName="90" name="Year" queryTableFieldId="6" dataDxfId="9"/>
    <tableColumn id="91" uniqueName="91" name="Elasticity" queryTableFieldId="7" dataDxfId="8"/>
  </tableColumns>
  <tableStyleInfo name="TableStyleMedium7" showFirstColumn="0" showLastColumn="0" showRowStripes="1" showColumnStripes="0"/>
</table>
</file>

<file path=xl/tables/table2.xml><?xml version="1.0" encoding="utf-8"?>
<table xmlns="http://schemas.openxmlformats.org/spreadsheetml/2006/main" id="15" name="Regions" displayName="Regions" ref="A10:C44" totalsRowShown="0">
  <autoFilter ref="A10:C44"/>
  <tableColumns count="3">
    <tableColumn id="1" name="Region"/>
    <tableColumn id="2" name="State Code"/>
    <tableColumn id="3" name="State Name" dataDxfId="155"/>
  </tableColumns>
  <tableStyleInfo name="TableStyleMedium2" showFirstColumn="0" showLastColumn="0" showRowStripes="1" showColumnStripes="0"/>
</table>
</file>

<file path=xl/tables/table20.xml><?xml version="1.0" encoding="utf-8"?>
<table xmlns="http://schemas.openxmlformats.org/spreadsheetml/2006/main" id="28" name="D_OTHER_Elasticity" displayName="D_OTHER_Elasticity" ref="A1:G56" tableType="queryTable" totalsRowShown="0">
  <autoFilter ref="A1:G56"/>
  <tableColumns count="7">
    <tableColumn id="85" uniqueName="85" name="EnergyService" queryTableFieldId="1" dataDxfId="7"/>
    <tableColumn id="86" uniqueName="86" name="EnergyCarrier" queryTableFieldId="2" dataDxfId="6"/>
    <tableColumn id="87" uniqueName="87" name="ConsumerType1" queryTableFieldId="3" dataDxfId="5"/>
    <tableColumn id="88" uniqueName="88" name="ModelGeography" queryTableFieldId="4" dataDxfId="4"/>
    <tableColumn id="89" uniqueName="89" name="SubGeography1" queryTableFieldId="5" dataDxfId="3"/>
    <tableColumn id="90" uniqueName="90" name="Year" queryTableFieldId="6" dataDxfId="2"/>
    <tableColumn id="91" uniqueName="91" name="Elasticity" queryTableFieldId="7" dataDxfId="1"/>
  </tableColumns>
  <tableStyleInfo name="TableStyleMedium7" showFirstColumn="0" showLastColumn="0" showRowStripes="1" showColumnStripes="0"/>
</table>
</file>

<file path=xl/tables/table3.xml><?xml version="1.0" encoding="utf-8"?>
<table xmlns="http://schemas.openxmlformats.org/spreadsheetml/2006/main" id="20" name="EnergyContent" displayName="EnergyContent" ref="G7:M18" totalsRowShown="0" headerRowDxfId="154">
  <autoFilter ref="G7:M18"/>
  <tableColumns count="7">
    <tableColumn id="1" name="EnergyCarrier" dataDxfId="153"/>
    <tableColumn id="2" name="BalancingArea" dataDxfId="152"/>
    <tableColumn id="3" name="BalancingTime" dataDxfId="151"/>
    <tableColumn id="4" name="PhysicalUnit"/>
    <tableColumn id="5" name="EnergyUnit"/>
    <tableColumn id="6" name="DomEnergyDensity" dataDxfId="150" dataCellStyle="Comma 2"/>
    <tableColumn id="7" name="ImpEnergyDensity" dataDxfId="149" dataCellStyle="Comma 2"/>
  </tableColumns>
  <tableStyleInfo name="TableStyleMedium2" showFirstColumn="0" showLastColumn="0" showRowStripes="1" showColumnStripes="0"/>
</table>
</file>

<file path=xl/tables/table4.xml><?xml version="1.0" encoding="utf-8"?>
<table xmlns="http://schemas.openxmlformats.org/spreadsheetml/2006/main" id="7" name="Table2" displayName="Table2" ref="B76:D84" totalsRowShown="0" headerRowDxfId="148" dataDxfId="147">
  <autoFilter ref="B76:D84"/>
  <tableColumns count="3">
    <tableColumn id="1" name="Coal Type " dataDxfId="146"/>
    <tableColumn id="2" name="Ash% " dataDxfId="145"/>
    <tableColumn id="3" name="GCV Kcal/kg " dataDxfId="144"/>
  </tableColumns>
  <tableStyleInfo name="TableStyleMedium2" showFirstColumn="0" showLastColumn="0" showRowStripes="1" showColumnStripes="0"/>
</table>
</file>

<file path=xl/tables/table5.xml><?xml version="1.0" encoding="utf-8"?>
<table xmlns="http://schemas.openxmlformats.org/spreadsheetml/2006/main" id="17" name="SteamCoalRegional" displayName="SteamCoalRegional" ref="B20:D25" totalsRowShown="0">
  <autoFilter ref="B20:D25"/>
  <tableColumns count="3">
    <tableColumn id="1" name="Region" dataDxfId="125"/>
    <tableColumn id="3" name="STEAM_COAL" dataDxfId="124" dataCellStyle="Percent">
      <calculatedColumnFormula>$K$47*J55</calculatedColumnFormula>
    </tableColumn>
    <tableColumn id="9" name="COKING_COAL" dataDxfId="123" dataCellStyle="Percent">
      <calculatedColumnFormula>$K$51*J64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6" name="Elasticities" displayName="Elasticities" ref="B17:S54" totalsRowShown="0">
  <autoFilter ref="B17:S54"/>
  <tableColumns count="18">
    <tableColumn id="1" name="LPG"/>
    <tableColumn id="2" name="DemandSec"/>
    <tableColumn id="18" name="Region"/>
    <tableColumn id="3" name="Initial elasticity"/>
    <tableColumn id="4" name="Elasticity change rate"/>
    <tableColumn id="5" name="2019"/>
    <tableColumn id="6" name="2020"/>
    <tableColumn id="7" name="2021"/>
    <tableColumn id="8" name="2022"/>
    <tableColumn id="9" name="2023"/>
    <tableColumn id="10" name="2024"/>
    <tableColumn id="11" name="2025"/>
    <tableColumn id="12" name="2026"/>
    <tableColumn id="13" name="2027"/>
    <tableColumn id="14" name="2028"/>
    <tableColumn id="15" name="2029"/>
    <tableColumn id="16" name="2030"/>
    <tableColumn id="17" name="2031"/>
  </tableColumns>
  <tableStyleInfo name="TableStyleMedium2" showFirstColumn="0" showLastColumn="0" showRowStripes="1" showColumnStripes="0"/>
</table>
</file>

<file path=xl/tables/table7.xml><?xml version="1.0" encoding="utf-8"?>
<table xmlns="http://schemas.openxmlformats.org/spreadsheetml/2006/main" id="29" name="NonCoalDemandFY20" displayName="NonCoalDemandFY20" ref="C11:J14" totalsRowShown="0" headerRowDxfId="122" headerRowBorderDxfId="121" tableBorderDxfId="120">
  <autoFilter ref="C11:J14"/>
  <tableColumns count="8">
    <tableColumn id="1" name="DemandSector"/>
    <tableColumn id="2" name="LPG" dataDxfId="119">
      <calculatedColumnFormula>D6*INDEX(EnergyContent[DomEnergyDensity], MATCH(D$11,EnergyContent[EnergyCarrier],0))</calculatedColumnFormula>
    </tableColumn>
    <tableColumn id="3" name="HSD" dataDxfId="118">
      <calculatedColumnFormula>E6*INDEX(EnergyContent[DomEnergyDensity], MATCH(E$11,EnergyContent[EnergyCarrier],0))</calculatedColumnFormula>
    </tableColumn>
    <tableColumn id="4" name="MS" dataDxfId="117">
      <calculatedColumnFormula>F6*INDEX(EnergyContent[DomEnergyDensity], MATCH(F$11,EnergyContent[EnergyCarrier],0))</calculatedColumnFormula>
    </tableColumn>
    <tableColumn id="5" name="ATF" dataDxfId="116">
      <calculatedColumnFormula>G6*INDEX(EnergyContent[DomEnergyDensity], MATCH(G$11,EnergyContent[EnergyCarrier],0))</calculatedColumnFormula>
    </tableColumn>
    <tableColumn id="6" name="PP_OTHER" dataDxfId="115">
      <calculatedColumnFormula>H6*INDEX(EnergyContent[DomEnergyDensity], MATCH(H$11,EnergyContent[EnergyCarrier],0))</calculatedColumnFormula>
    </tableColumn>
    <tableColumn id="7" name="NATGAS" dataDxfId="114">
      <calculatedColumnFormula>I6*INDEX(EnergyContent[DomEnergyDensity], MATCH(I$11,EnergyContent[EnergyCarrier],0))</calculatedColumnFormula>
    </tableColumn>
    <tableColumn id="8" name="BIOMASS" dataDxfId="113">
      <calculatedColumnFormula>J6</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C5:J8" totalsRowShown="0" headerRowDxfId="112">
  <autoFilter ref="C5:J8"/>
  <tableColumns count="8">
    <tableColumn id="1" name="DemandSector"/>
    <tableColumn id="2" name="LPG" dataDxfId="111">
      <calculatedColumnFormula>'Oil gas data'!J9/1000</calculatedColumnFormula>
    </tableColumn>
    <tableColumn id="3" name="HSD" dataDxfId="110">
      <calculatedColumnFormula>'Oil gas data'!J30/1000</calculatedColumnFormula>
    </tableColumn>
    <tableColumn id="4" name="MS"/>
    <tableColumn id="5" name="ATF"/>
    <tableColumn id="6" name="PP_OTHER" dataDxfId="109">
      <calculatedColumnFormula>'Oil gas data'!J97/1000</calculatedColumnFormula>
    </tableColumn>
    <tableColumn id="7" name="NATGAS" dataDxfId="108">
      <calculatedColumnFormula>'Oil gas data'!J124/1000</calculatedColumnFormula>
    </tableColumn>
    <tableColumn id="9" name="BIOMASS (PJ)" dataDxfId="107"/>
  </tableColumns>
  <tableStyleInfo name="TableStyleMedium2" showFirstColumn="0" showLastColumn="0" showRowStripes="1" showColumnStripes="0"/>
</table>
</file>

<file path=xl/tables/table9.xml><?xml version="1.0" encoding="utf-8"?>
<table xmlns="http://schemas.openxmlformats.org/spreadsheetml/2006/main" id="1" name="AgriExtraneousDemand" displayName="AgriExtraneousDemand" ref="A2:N11" totalsRowShown="0" headerRowDxfId="106" dataDxfId="105" tableBorderDxfId="104">
  <autoFilter ref="A2:N11"/>
  <tableColumns count="14">
    <tableColumn id="1" name="Scenario"/>
    <tableColumn id="2" name="EnergyCarrier"/>
    <tableColumn id="4" name="2020" dataDxfId="103"/>
    <tableColumn id="5" name="2021" dataDxfId="102">
      <calculatedColumnFormula>C3*(1+F28)</calculatedColumnFormula>
    </tableColumn>
    <tableColumn id="6" name="2022" dataDxfId="101">
      <calculatedColumnFormula>D3*(1+G28)</calculatedColumnFormula>
    </tableColumn>
    <tableColumn id="7" name="2023" dataDxfId="100">
      <calculatedColumnFormula>E3*(1+H28)</calculatedColumnFormula>
    </tableColumn>
    <tableColumn id="8" name="2024" dataDxfId="99">
      <calculatedColumnFormula>F3*(1+I28)</calculatedColumnFormula>
    </tableColumn>
    <tableColumn id="9" name="2025" dataDxfId="98">
      <calculatedColumnFormula>G3*(1+J28)</calculatedColumnFormula>
    </tableColumn>
    <tableColumn id="10" name="2026" dataDxfId="97">
      <calculatedColumnFormula>H3*(1+K28)</calculatedColumnFormula>
    </tableColumn>
    <tableColumn id="11" name="2027" dataDxfId="96">
      <calculatedColumnFormula>I3*(1+L28)</calculatedColumnFormula>
    </tableColumn>
    <tableColumn id="12" name="2028" dataDxfId="95">
      <calculatedColumnFormula>J3*(1+M28)</calculatedColumnFormula>
    </tableColumn>
    <tableColumn id="13" name="2029" dataDxfId="94">
      <calculatedColumnFormula>K3*(1+N28)</calculatedColumnFormula>
    </tableColumn>
    <tableColumn id="14" name="2030" dataDxfId="93">
      <calculatedColumnFormula>L3*(1+O28)</calculatedColumnFormula>
    </tableColumn>
    <tableColumn id="15" name="2031" dataDxfId="92">
      <calculatedColumnFormula>M3*(1+P28)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40"/>
  <sheetViews>
    <sheetView showGridLines="0" tabSelected="1" zoomScaleNormal="100" workbookViewId="0"/>
  </sheetViews>
  <sheetFormatPr defaultColWidth="14.42578125" defaultRowHeight="15.75" customHeight="1" x14ac:dyDescent="0.2"/>
  <cols>
    <col min="1" max="1" width="18.42578125" style="242" customWidth="1"/>
    <col min="2" max="2" width="28.28515625" style="242" customWidth="1"/>
    <col min="3" max="3" width="9.140625" style="242" customWidth="1"/>
    <col min="4" max="4" width="23.5703125" style="242" customWidth="1"/>
    <col min="5" max="5" width="20" style="242" customWidth="1"/>
    <col min="6" max="6" width="33.28515625" style="242" bestFit="1" customWidth="1"/>
    <col min="7" max="16384" width="14.42578125" style="242"/>
  </cols>
  <sheetData>
    <row r="1" spans="1:10" ht="19.5" x14ac:dyDescent="0.3">
      <c r="A1" s="225" t="s">
        <v>560</v>
      </c>
      <c r="J1" s="230"/>
    </row>
    <row r="2" spans="1:10" ht="16.5" x14ac:dyDescent="0.25">
      <c r="A2" s="227" t="s">
        <v>561</v>
      </c>
      <c r="J2" s="230"/>
    </row>
    <row r="3" spans="1:10" x14ac:dyDescent="0.25">
      <c r="A3" s="228">
        <v>2021</v>
      </c>
      <c r="J3" s="230"/>
    </row>
    <row r="4" spans="1:10" ht="12.75" x14ac:dyDescent="0.2">
      <c r="A4" s="243" t="s">
        <v>562</v>
      </c>
      <c r="B4" s="244">
        <v>44470</v>
      </c>
      <c r="J4" s="230"/>
    </row>
    <row r="5" spans="1:10" ht="12.75" x14ac:dyDescent="0.2">
      <c r="A5" s="245" t="s">
        <v>563</v>
      </c>
      <c r="B5" s="229" t="s">
        <v>564</v>
      </c>
      <c r="C5" s="231"/>
      <c r="D5" s="231"/>
      <c r="E5" s="231"/>
      <c r="F5" s="231"/>
      <c r="G5" s="231"/>
      <c r="H5" s="231"/>
      <c r="I5" s="231"/>
      <c r="J5" s="230"/>
    </row>
    <row r="6" spans="1:10" ht="12.75" x14ac:dyDescent="0.2">
      <c r="C6" s="231"/>
      <c r="D6" s="231"/>
      <c r="E6" s="231"/>
      <c r="F6" s="231"/>
      <c r="G6" s="231"/>
      <c r="H6" s="231"/>
      <c r="I6" s="231"/>
      <c r="J6" s="230"/>
    </row>
    <row r="7" spans="1:10" ht="12.75" x14ac:dyDescent="0.2">
      <c r="C7" s="280" t="s">
        <v>565</v>
      </c>
      <c r="D7" s="281"/>
      <c r="E7" s="281"/>
      <c r="F7" s="281"/>
      <c r="G7" s="281"/>
      <c r="H7" s="281"/>
      <c r="I7" s="282"/>
      <c r="J7" s="230"/>
    </row>
    <row r="8" spans="1:10" ht="30" customHeight="1" x14ac:dyDescent="0.2">
      <c r="A8" s="246" t="s">
        <v>566</v>
      </c>
      <c r="B8" s="247" t="s">
        <v>567</v>
      </c>
      <c r="C8" s="283" t="s">
        <v>595</v>
      </c>
      <c r="D8" s="283"/>
      <c r="E8" s="283"/>
      <c r="F8" s="283"/>
      <c r="G8" s="283"/>
      <c r="H8" s="283"/>
      <c r="I8" s="283"/>
      <c r="J8" s="230"/>
    </row>
    <row r="9" spans="1:10" ht="30" customHeight="1" x14ac:dyDescent="0.2">
      <c r="A9" s="246" t="s">
        <v>568</v>
      </c>
      <c r="B9" s="247" t="s">
        <v>569</v>
      </c>
      <c r="C9" s="283"/>
      <c r="D9" s="283"/>
      <c r="E9" s="283"/>
      <c r="F9" s="283"/>
      <c r="G9" s="283"/>
      <c r="H9" s="283"/>
      <c r="I9" s="283"/>
      <c r="J9" s="230"/>
    </row>
    <row r="10" spans="1:10" ht="30" customHeight="1" x14ac:dyDescent="0.2">
      <c r="A10" s="246" t="s">
        <v>570</v>
      </c>
      <c r="B10" s="247" t="s">
        <v>571</v>
      </c>
      <c r="C10" s="283" t="s">
        <v>572</v>
      </c>
      <c r="D10" s="283"/>
      <c r="E10" s="283"/>
      <c r="F10" s="283"/>
      <c r="G10" s="283"/>
      <c r="H10" s="283"/>
      <c r="I10" s="283"/>
      <c r="J10" s="230"/>
    </row>
    <row r="11" spans="1:10" ht="12.75" x14ac:dyDescent="0.2">
      <c r="J11" s="230"/>
    </row>
    <row r="12" spans="1:10" ht="12.75" x14ac:dyDescent="0.2">
      <c r="J12" s="230"/>
    </row>
    <row r="13" spans="1:10" ht="12.75" x14ac:dyDescent="0.2">
      <c r="A13" s="232"/>
      <c r="J13" s="230"/>
    </row>
    <row r="14" spans="1:10" ht="12.75" x14ac:dyDescent="0.2">
      <c r="A14" s="248" t="s">
        <v>593</v>
      </c>
      <c r="B14" s="248" t="s">
        <v>594</v>
      </c>
      <c r="C14" s="249" t="s">
        <v>596</v>
      </c>
      <c r="D14" s="250" t="s">
        <v>573</v>
      </c>
      <c r="F14" s="251"/>
      <c r="J14" s="230"/>
    </row>
    <row r="15" spans="1:10" ht="38.25" x14ac:dyDescent="0.2">
      <c r="A15" s="233" t="s">
        <v>604</v>
      </c>
      <c r="B15" s="233" t="s">
        <v>597</v>
      </c>
      <c r="C15" s="234">
        <v>1</v>
      </c>
      <c r="D15" s="235" t="s">
        <v>574</v>
      </c>
      <c r="E15" s="242" t="s">
        <v>602</v>
      </c>
      <c r="F15" s="264"/>
      <c r="G15" s="252"/>
      <c r="J15" s="230"/>
    </row>
    <row r="16" spans="1:10" ht="25.5" x14ac:dyDescent="0.2">
      <c r="A16" s="233"/>
      <c r="B16" s="233" t="s">
        <v>612</v>
      </c>
      <c r="C16" s="234">
        <v>2</v>
      </c>
      <c r="D16" s="235" t="s">
        <v>574</v>
      </c>
      <c r="E16" s="242" t="s">
        <v>602</v>
      </c>
      <c r="F16" s="264"/>
      <c r="G16" s="252"/>
      <c r="J16" s="230"/>
    </row>
    <row r="17" spans="1:12" ht="25.5" x14ac:dyDescent="0.2">
      <c r="A17" s="233"/>
      <c r="B17" s="233" t="s">
        <v>613</v>
      </c>
      <c r="C17" s="234">
        <v>3</v>
      </c>
      <c r="D17" s="235" t="s">
        <v>574</v>
      </c>
      <c r="E17" s="242" t="s">
        <v>602</v>
      </c>
      <c r="F17" s="264"/>
      <c r="G17" s="252"/>
      <c r="J17" s="230"/>
    </row>
    <row r="18" spans="1:12" ht="38.25" x14ac:dyDescent="0.2">
      <c r="A18" s="233"/>
      <c r="B18" s="233" t="s">
        <v>598</v>
      </c>
      <c r="C18" s="234">
        <v>4</v>
      </c>
      <c r="D18" s="235" t="s">
        <v>575</v>
      </c>
      <c r="E18" s="242" t="s">
        <v>602</v>
      </c>
      <c r="F18" s="264"/>
      <c r="G18" s="252"/>
      <c r="J18" s="230"/>
    </row>
    <row r="19" spans="1:12" ht="38.25" x14ac:dyDescent="0.2">
      <c r="A19" s="233"/>
      <c r="B19" s="233" t="s">
        <v>598</v>
      </c>
      <c r="C19" s="234">
        <v>5</v>
      </c>
      <c r="D19" s="235" t="s">
        <v>576</v>
      </c>
      <c r="E19" s="242" t="s">
        <v>602</v>
      </c>
      <c r="F19" s="264"/>
      <c r="G19" s="252"/>
      <c r="J19" s="230"/>
    </row>
    <row r="20" spans="1:12" ht="38.25" x14ac:dyDescent="0.2">
      <c r="A20" s="233"/>
      <c r="B20" s="233" t="s">
        <v>599</v>
      </c>
      <c r="C20" s="234">
        <v>6</v>
      </c>
      <c r="D20" s="235" t="s">
        <v>575</v>
      </c>
      <c r="E20" s="242" t="s">
        <v>602</v>
      </c>
      <c r="F20" s="264"/>
      <c r="G20" s="252"/>
      <c r="J20" s="230"/>
    </row>
    <row r="21" spans="1:12" ht="38.25" x14ac:dyDescent="0.2">
      <c r="A21" s="233"/>
      <c r="B21" s="233" t="s">
        <v>599</v>
      </c>
      <c r="C21" s="234">
        <v>7</v>
      </c>
      <c r="D21" s="235" t="s">
        <v>576</v>
      </c>
      <c r="E21" s="242" t="s">
        <v>602</v>
      </c>
      <c r="F21" s="264"/>
      <c r="G21" s="252"/>
      <c r="J21" s="230"/>
    </row>
    <row r="22" spans="1:12" ht="38.25" x14ac:dyDescent="0.2">
      <c r="A22" s="233"/>
      <c r="B22" s="233" t="s">
        <v>600</v>
      </c>
      <c r="C22" s="234">
        <v>8</v>
      </c>
      <c r="D22" s="235" t="s">
        <v>575</v>
      </c>
      <c r="E22" s="226"/>
      <c r="F22" s="264"/>
      <c r="G22" s="252"/>
      <c r="J22" s="230"/>
    </row>
    <row r="23" spans="1:12" ht="38.25" x14ac:dyDescent="0.2">
      <c r="A23" s="233"/>
      <c r="B23" s="233" t="s">
        <v>600</v>
      </c>
      <c r="C23" s="234">
        <v>9</v>
      </c>
      <c r="D23" s="235" t="s">
        <v>576</v>
      </c>
      <c r="E23" s="226"/>
      <c r="F23" s="264"/>
      <c r="G23" s="252"/>
      <c r="J23" s="230"/>
    </row>
    <row r="24" spans="1:12" ht="12.75" x14ac:dyDescent="0.2">
      <c r="A24" s="236"/>
      <c r="B24" s="236"/>
      <c r="C24" s="256"/>
      <c r="D24" s="257"/>
      <c r="G24" s="252"/>
      <c r="J24" s="230"/>
    </row>
    <row r="25" spans="1:12" ht="12.75" x14ac:dyDescent="0.2">
      <c r="A25" s="237" t="s">
        <v>577</v>
      </c>
      <c r="B25" s="253"/>
      <c r="C25" s="253"/>
      <c r="D25" s="253"/>
      <c r="E25" s="253"/>
      <c r="J25" s="230"/>
    </row>
    <row r="26" spans="1:12" ht="12.75" x14ac:dyDescent="0.2">
      <c r="A26" s="253"/>
      <c r="B26" s="254"/>
      <c r="C26" s="253"/>
      <c r="D26" s="253"/>
      <c r="E26" s="253"/>
      <c r="J26" s="230"/>
    </row>
    <row r="27" spans="1:12" ht="25.5" customHeight="1" x14ac:dyDescent="0.2">
      <c r="A27" s="239">
        <v>1</v>
      </c>
      <c r="B27" s="279" t="s">
        <v>601</v>
      </c>
      <c r="C27" s="279"/>
      <c r="D27" s="279"/>
      <c r="E27" s="279"/>
      <c r="F27" s="279"/>
      <c r="G27" s="279"/>
      <c r="H27" s="279"/>
      <c r="I27" s="279"/>
      <c r="J27" s="279"/>
      <c r="K27" s="279"/>
      <c r="L27" s="260"/>
    </row>
    <row r="28" spans="1:12" ht="12" customHeight="1" x14ac:dyDescent="0.2">
      <c r="A28" s="239">
        <v>2</v>
      </c>
      <c r="B28" s="279" t="s">
        <v>578</v>
      </c>
      <c r="C28" s="279"/>
      <c r="D28" s="279"/>
      <c r="E28" s="279"/>
      <c r="F28" s="279"/>
      <c r="G28" s="279"/>
      <c r="H28" s="279"/>
      <c r="I28" s="279"/>
      <c r="J28" s="279"/>
      <c r="K28" s="258"/>
    </row>
    <row r="29" spans="1:12" ht="27.75" customHeight="1" x14ac:dyDescent="0.2">
      <c r="A29" s="239">
        <v>3</v>
      </c>
      <c r="B29" s="279" t="s">
        <v>579</v>
      </c>
      <c r="C29" s="279"/>
      <c r="D29" s="279"/>
      <c r="E29" s="279"/>
      <c r="F29" s="279"/>
      <c r="G29" s="279"/>
      <c r="H29" s="279"/>
      <c r="I29" s="279"/>
      <c r="J29" s="279"/>
      <c r="K29" s="279"/>
      <c r="L29" s="259"/>
    </row>
    <row r="30" spans="1:12" ht="12.75" customHeight="1" x14ac:dyDescent="0.2">
      <c r="A30" s="239">
        <v>4</v>
      </c>
      <c r="B30" s="279" t="s">
        <v>580</v>
      </c>
      <c r="C30" s="279"/>
      <c r="D30" s="279"/>
      <c r="E30" s="279"/>
      <c r="F30" s="279"/>
      <c r="G30" s="279"/>
      <c r="H30" s="279"/>
      <c r="I30" s="279"/>
      <c r="J30" s="279"/>
      <c r="K30" s="279"/>
      <c r="L30" s="259"/>
    </row>
    <row r="31" spans="1:12" ht="27" customHeight="1" x14ac:dyDescent="0.2">
      <c r="A31" s="239">
        <v>5</v>
      </c>
      <c r="B31" s="279" t="s">
        <v>611</v>
      </c>
      <c r="C31" s="279"/>
      <c r="D31" s="279"/>
      <c r="E31" s="279"/>
      <c r="F31" s="279"/>
      <c r="G31" s="279"/>
      <c r="H31" s="279"/>
      <c r="I31" s="279"/>
      <c r="J31" s="279"/>
      <c r="K31" s="279"/>
      <c r="L31" s="259"/>
    </row>
    <row r="32" spans="1:12" ht="28.5" customHeight="1" x14ac:dyDescent="0.2">
      <c r="A32" s="239">
        <v>6</v>
      </c>
      <c r="B32" s="279" t="s">
        <v>581</v>
      </c>
      <c r="C32" s="279"/>
      <c r="D32" s="279"/>
      <c r="E32" s="279"/>
      <c r="F32" s="279"/>
      <c r="G32" s="279"/>
      <c r="H32" s="279"/>
      <c r="I32" s="279"/>
      <c r="J32" s="279"/>
      <c r="K32" s="279"/>
      <c r="L32" s="259"/>
    </row>
    <row r="33" spans="1:12" ht="26.25" customHeight="1" x14ac:dyDescent="0.2">
      <c r="A33" s="239">
        <v>7</v>
      </c>
      <c r="B33" s="279" t="s">
        <v>582</v>
      </c>
      <c r="C33" s="279"/>
      <c r="D33" s="279"/>
      <c r="E33" s="279"/>
      <c r="F33" s="279"/>
      <c r="G33" s="279"/>
      <c r="H33" s="279"/>
      <c r="I33" s="279"/>
      <c r="J33" s="279"/>
      <c r="K33" s="279"/>
      <c r="L33" s="259"/>
    </row>
    <row r="34" spans="1:12" ht="12" customHeight="1" x14ac:dyDescent="0.2">
      <c r="A34" s="239">
        <v>8</v>
      </c>
      <c r="B34" s="279" t="s">
        <v>583</v>
      </c>
      <c r="C34" s="279"/>
      <c r="D34" s="279"/>
      <c r="E34" s="279"/>
      <c r="F34" s="279"/>
      <c r="G34" s="279"/>
      <c r="H34" s="279"/>
      <c r="I34" s="279"/>
      <c r="J34" s="279"/>
      <c r="K34" s="279"/>
      <c r="L34" s="259"/>
    </row>
    <row r="35" spans="1:12" ht="12" customHeight="1" x14ac:dyDescent="0.2">
      <c r="A35" s="239"/>
      <c r="B35" s="254"/>
      <c r="C35" s="253"/>
      <c r="D35" s="253"/>
      <c r="E35" s="253"/>
      <c r="J35" s="230"/>
    </row>
    <row r="36" spans="1:12" ht="13.5" customHeight="1" x14ac:dyDescent="0.2">
      <c r="A36" s="240"/>
      <c r="C36" s="253"/>
      <c r="D36" s="253"/>
      <c r="E36" s="253"/>
      <c r="J36" s="230"/>
    </row>
    <row r="37" spans="1:12" ht="12.75" x14ac:dyDescent="0.2">
      <c r="A37" s="241" t="s">
        <v>584</v>
      </c>
      <c r="B37" s="254"/>
      <c r="C37" s="253"/>
      <c r="D37" s="253"/>
      <c r="E37" s="253"/>
      <c r="J37" s="230"/>
    </row>
    <row r="38" spans="1:12" ht="12.75" x14ac:dyDescent="0.2">
      <c r="A38" s="238">
        <v>1</v>
      </c>
      <c r="B38" s="229" t="s">
        <v>585</v>
      </c>
      <c r="C38" s="253"/>
      <c r="D38" s="253"/>
      <c r="E38" s="253"/>
      <c r="J38" s="230"/>
    </row>
    <row r="39" spans="1:12" ht="12.75" x14ac:dyDescent="0.2">
      <c r="A39" s="238">
        <v>2</v>
      </c>
      <c r="B39" s="229" t="s">
        <v>586</v>
      </c>
      <c r="C39" s="253"/>
      <c r="D39" s="253"/>
      <c r="E39" s="253"/>
      <c r="J39" s="230"/>
    </row>
    <row r="40" spans="1:12" ht="12.75" x14ac:dyDescent="0.2">
      <c r="A40" s="238">
        <v>3</v>
      </c>
      <c r="B40" s="229" t="s">
        <v>587</v>
      </c>
      <c r="C40" s="253"/>
      <c r="D40" s="253"/>
      <c r="E40" s="253"/>
      <c r="J40" s="230"/>
    </row>
    <row r="41" spans="1:12" ht="12.75" x14ac:dyDescent="0.2">
      <c r="A41" s="238">
        <v>4</v>
      </c>
      <c r="B41" s="229" t="s">
        <v>588</v>
      </c>
      <c r="C41" s="253"/>
      <c r="D41" s="253"/>
      <c r="E41" s="253"/>
      <c r="J41" s="230"/>
    </row>
    <row r="42" spans="1:12" ht="12.75" x14ac:dyDescent="0.2">
      <c r="A42" s="238">
        <v>5</v>
      </c>
      <c r="B42" s="229" t="s">
        <v>589</v>
      </c>
      <c r="C42" s="253"/>
      <c r="D42" s="253"/>
      <c r="E42" s="253"/>
      <c r="J42" s="230"/>
    </row>
    <row r="43" spans="1:12" ht="12.75" x14ac:dyDescent="0.2">
      <c r="A43" s="238">
        <v>6</v>
      </c>
      <c r="B43" s="226" t="s">
        <v>590</v>
      </c>
      <c r="C43" s="253"/>
      <c r="D43" s="253"/>
      <c r="E43" s="253"/>
      <c r="J43" s="230"/>
    </row>
    <row r="44" spans="1:12" ht="12.75" x14ac:dyDescent="0.2">
      <c r="A44" s="238">
        <v>7</v>
      </c>
      <c r="B44" s="229" t="s">
        <v>591</v>
      </c>
      <c r="C44" s="253"/>
      <c r="D44" s="253"/>
      <c r="E44" s="253"/>
      <c r="J44" s="230"/>
    </row>
    <row r="45" spans="1:12" ht="12.75" x14ac:dyDescent="0.2">
      <c r="A45" s="238">
        <v>8</v>
      </c>
      <c r="B45" s="229" t="s">
        <v>592</v>
      </c>
      <c r="C45" s="253"/>
      <c r="D45" s="253"/>
      <c r="E45" s="253"/>
      <c r="J45" s="230"/>
    </row>
    <row r="46" spans="1:12" ht="12.75" x14ac:dyDescent="0.2">
      <c r="A46" s="253"/>
      <c r="B46" s="254"/>
      <c r="C46" s="253"/>
      <c r="D46" s="253"/>
      <c r="E46" s="253"/>
      <c r="J46" s="230"/>
    </row>
    <row r="47" spans="1:12" ht="12.75" x14ac:dyDescent="0.2">
      <c r="A47" s="241" t="s">
        <v>603</v>
      </c>
      <c r="C47" s="253"/>
      <c r="D47" s="253"/>
      <c r="E47" s="253"/>
      <c r="J47" s="230"/>
    </row>
    <row r="48" spans="1:12" ht="12.75" x14ac:dyDescent="0.2">
      <c r="A48" s="253">
        <v>1</v>
      </c>
      <c r="B48" s="254" t="s">
        <v>605</v>
      </c>
      <c r="C48" s="253"/>
      <c r="D48" s="253"/>
      <c r="E48" s="253"/>
      <c r="J48" s="230"/>
    </row>
    <row r="49" spans="1:10" ht="12.75" x14ac:dyDescent="0.2">
      <c r="A49" s="253"/>
      <c r="B49" s="254"/>
      <c r="C49" s="253"/>
      <c r="D49" s="253"/>
      <c r="E49" s="253"/>
      <c r="J49" s="230"/>
    </row>
    <row r="50" spans="1:10" ht="12.75" x14ac:dyDescent="0.2">
      <c r="A50" s="253"/>
      <c r="B50" s="254"/>
      <c r="C50" s="253"/>
      <c r="D50" s="253"/>
      <c r="E50" s="253"/>
      <c r="J50" s="230"/>
    </row>
    <row r="51" spans="1:10" ht="12.75" x14ac:dyDescent="0.2">
      <c r="A51" s="253"/>
      <c r="B51" s="254"/>
      <c r="C51" s="253"/>
      <c r="D51" s="253"/>
      <c r="E51" s="253"/>
      <c r="J51" s="230"/>
    </row>
    <row r="52" spans="1:10" ht="14.25" x14ac:dyDescent="0.2">
      <c r="A52" s="253"/>
      <c r="B52" s="255"/>
      <c r="C52" s="253"/>
      <c r="D52" s="253"/>
      <c r="E52" s="253"/>
      <c r="J52" s="230"/>
    </row>
    <row r="53" spans="1:10" ht="12.75" x14ac:dyDescent="0.2">
      <c r="A53" s="253"/>
      <c r="B53" s="254"/>
      <c r="C53" s="253"/>
      <c r="D53" s="253"/>
      <c r="E53" s="253"/>
      <c r="J53" s="230"/>
    </row>
    <row r="54" spans="1:10" ht="12.75" x14ac:dyDescent="0.2">
      <c r="A54" s="253"/>
      <c r="B54" s="254"/>
      <c r="C54" s="253"/>
      <c r="D54" s="253"/>
      <c r="E54" s="253"/>
      <c r="J54" s="230"/>
    </row>
    <row r="55" spans="1:10" ht="12.75" x14ac:dyDescent="0.2">
      <c r="A55" s="253"/>
      <c r="B55" s="254"/>
      <c r="C55" s="253"/>
      <c r="D55" s="253"/>
      <c r="E55" s="253"/>
      <c r="J55" s="230"/>
    </row>
    <row r="56" spans="1:10" ht="12.75" x14ac:dyDescent="0.2">
      <c r="A56" s="253"/>
      <c r="B56" s="254"/>
      <c r="C56" s="253"/>
      <c r="D56" s="253"/>
      <c r="E56" s="253"/>
      <c r="J56" s="230"/>
    </row>
    <row r="57" spans="1:10" ht="12.75" x14ac:dyDescent="0.2">
      <c r="A57" s="253"/>
      <c r="B57" s="254"/>
      <c r="C57" s="253"/>
      <c r="D57" s="253"/>
      <c r="E57" s="253"/>
      <c r="J57" s="230"/>
    </row>
    <row r="58" spans="1:10" ht="12.75" x14ac:dyDescent="0.2">
      <c r="A58" s="253"/>
      <c r="B58" s="254"/>
      <c r="C58" s="253"/>
      <c r="D58" s="253"/>
      <c r="E58" s="253"/>
      <c r="J58" s="230"/>
    </row>
    <row r="59" spans="1:10" ht="12.75" x14ac:dyDescent="0.2">
      <c r="A59" s="253"/>
      <c r="B59" s="254"/>
      <c r="C59" s="253"/>
      <c r="D59" s="253"/>
      <c r="E59" s="253"/>
      <c r="J59" s="230"/>
    </row>
    <row r="60" spans="1:10" ht="12.75" x14ac:dyDescent="0.2">
      <c r="A60" s="253"/>
      <c r="B60" s="254"/>
      <c r="C60" s="253"/>
      <c r="D60" s="253"/>
      <c r="E60" s="253"/>
      <c r="J60" s="230"/>
    </row>
    <row r="61" spans="1:10" ht="12.75" x14ac:dyDescent="0.2">
      <c r="A61" s="253"/>
      <c r="B61" s="254"/>
      <c r="C61" s="253"/>
      <c r="D61" s="253"/>
      <c r="E61" s="253"/>
      <c r="J61" s="230"/>
    </row>
    <row r="62" spans="1:10" ht="12.75" x14ac:dyDescent="0.2">
      <c r="A62" s="253"/>
      <c r="B62" s="254"/>
      <c r="C62" s="253"/>
      <c r="D62" s="253"/>
      <c r="E62" s="253"/>
      <c r="J62" s="230"/>
    </row>
    <row r="63" spans="1:10" ht="12.75" x14ac:dyDescent="0.2">
      <c r="A63" s="253"/>
      <c r="B63" s="254"/>
      <c r="C63" s="253"/>
      <c r="D63" s="253"/>
      <c r="E63" s="253"/>
      <c r="J63" s="230"/>
    </row>
    <row r="64" spans="1:10" ht="12.75" x14ac:dyDescent="0.2">
      <c r="A64" s="253"/>
      <c r="B64" s="254"/>
      <c r="C64" s="253"/>
      <c r="D64" s="253"/>
      <c r="E64" s="253"/>
      <c r="J64" s="230"/>
    </row>
    <row r="65" spans="1:10" ht="12.75" x14ac:dyDescent="0.2">
      <c r="A65" s="253"/>
      <c r="B65" s="254"/>
      <c r="C65" s="253"/>
      <c r="D65" s="253"/>
      <c r="E65" s="253"/>
      <c r="J65" s="230"/>
    </row>
    <row r="66" spans="1:10" ht="12.75" x14ac:dyDescent="0.2">
      <c r="A66" s="253"/>
      <c r="B66" s="254"/>
      <c r="C66" s="253"/>
      <c r="D66" s="253"/>
      <c r="E66" s="253"/>
      <c r="J66" s="230"/>
    </row>
    <row r="67" spans="1:10" ht="12.75" x14ac:dyDescent="0.2">
      <c r="A67" s="253"/>
      <c r="B67" s="254"/>
      <c r="C67" s="253"/>
      <c r="D67" s="253"/>
      <c r="E67" s="253"/>
      <c r="J67" s="230"/>
    </row>
    <row r="68" spans="1:10" ht="12.75" x14ac:dyDescent="0.2">
      <c r="A68" s="253"/>
      <c r="B68" s="254"/>
      <c r="C68" s="253"/>
      <c r="D68" s="253"/>
      <c r="E68" s="253"/>
      <c r="J68" s="230"/>
    </row>
    <row r="69" spans="1:10" ht="12.75" x14ac:dyDescent="0.2">
      <c r="A69" s="253"/>
      <c r="B69" s="254"/>
      <c r="C69" s="253"/>
      <c r="D69" s="253"/>
      <c r="E69" s="253"/>
      <c r="J69" s="230"/>
    </row>
    <row r="70" spans="1:10" ht="12.75" x14ac:dyDescent="0.2">
      <c r="A70" s="253"/>
      <c r="B70" s="254"/>
      <c r="C70" s="253"/>
      <c r="D70" s="253"/>
      <c r="E70" s="253"/>
      <c r="J70" s="230"/>
    </row>
    <row r="71" spans="1:10" ht="12.75" x14ac:dyDescent="0.2">
      <c r="A71" s="253"/>
      <c r="B71" s="254"/>
      <c r="C71" s="253"/>
      <c r="D71" s="253"/>
      <c r="E71" s="253"/>
      <c r="J71" s="230"/>
    </row>
    <row r="72" spans="1:10" ht="12.75" x14ac:dyDescent="0.2">
      <c r="A72" s="253"/>
      <c r="B72" s="254"/>
      <c r="C72" s="253"/>
      <c r="D72" s="253"/>
      <c r="E72" s="253"/>
      <c r="J72" s="230"/>
    </row>
    <row r="73" spans="1:10" ht="12.75" x14ac:dyDescent="0.2">
      <c r="A73" s="253"/>
      <c r="B73" s="254"/>
      <c r="C73" s="253"/>
      <c r="D73" s="253"/>
      <c r="E73" s="253"/>
      <c r="J73" s="230"/>
    </row>
    <row r="74" spans="1:10" ht="12.75" x14ac:dyDescent="0.2">
      <c r="A74" s="253"/>
      <c r="B74" s="254"/>
      <c r="C74" s="253"/>
      <c r="D74" s="253"/>
      <c r="E74" s="253"/>
      <c r="J74" s="230"/>
    </row>
    <row r="75" spans="1:10" ht="12.75" x14ac:dyDescent="0.2">
      <c r="A75" s="253"/>
      <c r="B75" s="254"/>
      <c r="C75" s="253"/>
      <c r="D75" s="253"/>
      <c r="E75" s="253"/>
      <c r="J75" s="230"/>
    </row>
    <row r="76" spans="1:10" ht="12.75" x14ac:dyDescent="0.2">
      <c r="A76" s="253"/>
      <c r="B76" s="254"/>
      <c r="C76" s="253"/>
      <c r="D76" s="253"/>
      <c r="E76" s="253"/>
      <c r="J76" s="230"/>
    </row>
    <row r="77" spans="1:10" ht="12.75" x14ac:dyDescent="0.2">
      <c r="A77" s="253"/>
      <c r="B77" s="254"/>
      <c r="C77" s="253"/>
      <c r="D77" s="253"/>
      <c r="E77" s="253"/>
      <c r="J77" s="230"/>
    </row>
    <row r="78" spans="1:10" ht="12.75" x14ac:dyDescent="0.2">
      <c r="A78" s="253"/>
      <c r="B78" s="254"/>
      <c r="C78" s="253"/>
      <c r="D78" s="253"/>
      <c r="E78" s="253"/>
      <c r="J78" s="230"/>
    </row>
    <row r="79" spans="1:10" ht="12.75" x14ac:dyDescent="0.2">
      <c r="A79" s="253"/>
      <c r="B79" s="254"/>
      <c r="C79" s="253"/>
      <c r="D79" s="253"/>
      <c r="E79" s="253"/>
      <c r="J79" s="230"/>
    </row>
    <row r="80" spans="1:10" ht="12.75" x14ac:dyDescent="0.2">
      <c r="A80" s="253"/>
      <c r="B80" s="254"/>
      <c r="C80" s="253"/>
      <c r="D80" s="253"/>
      <c r="E80" s="253"/>
      <c r="J80" s="230"/>
    </row>
    <row r="81" spans="1:10" ht="12.75" x14ac:dyDescent="0.2">
      <c r="A81" s="253"/>
      <c r="B81" s="254"/>
      <c r="C81" s="253"/>
      <c r="D81" s="253"/>
      <c r="E81" s="253"/>
      <c r="J81" s="230"/>
    </row>
    <row r="82" spans="1:10" ht="12.75" x14ac:dyDescent="0.2">
      <c r="A82" s="253"/>
      <c r="B82" s="254"/>
      <c r="C82" s="253"/>
      <c r="D82" s="253"/>
      <c r="E82" s="253"/>
      <c r="J82" s="230"/>
    </row>
    <row r="83" spans="1:10" ht="12.75" x14ac:dyDescent="0.2">
      <c r="A83" s="253"/>
      <c r="B83" s="254"/>
      <c r="C83" s="253"/>
      <c r="D83" s="253"/>
      <c r="E83" s="253"/>
      <c r="J83" s="230"/>
    </row>
    <row r="84" spans="1:10" ht="12.75" x14ac:dyDescent="0.2">
      <c r="A84" s="253"/>
      <c r="B84" s="254"/>
      <c r="C84" s="253"/>
      <c r="D84" s="253"/>
      <c r="E84" s="253"/>
      <c r="J84" s="230"/>
    </row>
    <row r="85" spans="1:10" ht="12.75" x14ac:dyDescent="0.2">
      <c r="A85" s="253"/>
      <c r="B85" s="254"/>
      <c r="C85" s="253"/>
      <c r="D85" s="253"/>
      <c r="E85" s="253"/>
      <c r="J85" s="230"/>
    </row>
    <row r="86" spans="1:10" ht="12.75" x14ac:dyDescent="0.2">
      <c r="A86" s="237"/>
      <c r="B86" s="254"/>
      <c r="C86" s="253"/>
      <c r="D86" s="253"/>
      <c r="E86" s="253"/>
      <c r="J86" s="230"/>
    </row>
    <row r="87" spans="1:10" ht="12.75" x14ac:dyDescent="0.2">
      <c r="A87" s="253"/>
      <c r="B87" s="254"/>
      <c r="C87" s="253"/>
      <c r="D87" s="253"/>
      <c r="E87" s="253"/>
      <c r="J87" s="230"/>
    </row>
    <row r="88" spans="1:10" ht="12.75" x14ac:dyDescent="0.2">
      <c r="A88" s="253"/>
      <c r="B88" s="254"/>
      <c r="C88" s="253"/>
      <c r="D88" s="253"/>
      <c r="E88" s="253"/>
      <c r="J88" s="230"/>
    </row>
    <row r="89" spans="1:10" ht="12.75" x14ac:dyDescent="0.2">
      <c r="A89" s="253"/>
      <c r="B89" s="253"/>
      <c r="C89" s="253"/>
      <c r="D89" s="253"/>
      <c r="E89" s="253"/>
      <c r="J89" s="230"/>
    </row>
    <row r="90" spans="1:10" ht="12.75" x14ac:dyDescent="0.2">
      <c r="A90" s="253"/>
      <c r="B90" s="253"/>
      <c r="C90" s="253"/>
      <c r="D90" s="253"/>
      <c r="E90" s="253"/>
      <c r="J90" s="230"/>
    </row>
    <row r="91" spans="1:10" ht="12.75" x14ac:dyDescent="0.2">
      <c r="A91" s="253"/>
      <c r="B91" s="253"/>
      <c r="C91" s="253"/>
      <c r="D91" s="253"/>
      <c r="E91" s="253"/>
      <c r="J91" s="230"/>
    </row>
    <row r="92" spans="1:10" ht="12.75" x14ac:dyDescent="0.2">
      <c r="A92" s="253"/>
      <c r="B92" s="253"/>
      <c r="C92" s="253"/>
      <c r="D92" s="253"/>
      <c r="E92" s="253"/>
      <c r="J92" s="230"/>
    </row>
    <row r="93" spans="1:10" ht="12.75" x14ac:dyDescent="0.2">
      <c r="J93" s="230"/>
    </row>
    <row r="94" spans="1:10" ht="12.75" x14ac:dyDescent="0.2">
      <c r="J94" s="230"/>
    </row>
    <row r="95" spans="1:10" ht="12.75" x14ac:dyDescent="0.2">
      <c r="J95" s="230"/>
    </row>
    <row r="96" spans="1:10" ht="12.75" x14ac:dyDescent="0.2">
      <c r="J96" s="230"/>
    </row>
    <row r="97" spans="10:10" ht="12.75" x14ac:dyDescent="0.2">
      <c r="J97" s="230"/>
    </row>
    <row r="98" spans="10:10" ht="12.75" x14ac:dyDescent="0.2">
      <c r="J98" s="230"/>
    </row>
    <row r="99" spans="10:10" ht="12.75" x14ac:dyDescent="0.2">
      <c r="J99" s="230"/>
    </row>
    <row r="100" spans="10:10" ht="12.75" x14ac:dyDescent="0.2">
      <c r="J100" s="230"/>
    </row>
    <row r="101" spans="10:10" ht="12.75" x14ac:dyDescent="0.2">
      <c r="J101" s="230"/>
    </row>
    <row r="102" spans="10:10" ht="12.75" x14ac:dyDescent="0.2">
      <c r="J102" s="230"/>
    </row>
    <row r="103" spans="10:10" ht="12.75" x14ac:dyDescent="0.2">
      <c r="J103" s="230"/>
    </row>
    <row r="104" spans="10:10" ht="12.75" x14ac:dyDescent="0.2">
      <c r="J104" s="230"/>
    </row>
    <row r="105" spans="10:10" ht="12.75" x14ac:dyDescent="0.2">
      <c r="J105" s="230"/>
    </row>
    <row r="106" spans="10:10" ht="12.75" x14ac:dyDescent="0.2">
      <c r="J106" s="230"/>
    </row>
    <row r="107" spans="10:10" ht="12.75" x14ac:dyDescent="0.2">
      <c r="J107" s="230"/>
    </row>
    <row r="108" spans="10:10" ht="12.75" x14ac:dyDescent="0.2">
      <c r="J108" s="230"/>
    </row>
    <row r="109" spans="10:10" ht="12.75" x14ac:dyDescent="0.2">
      <c r="J109" s="230"/>
    </row>
    <row r="110" spans="10:10" ht="12.75" x14ac:dyDescent="0.2">
      <c r="J110" s="230"/>
    </row>
    <row r="111" spans="10:10" ht="12.75" x14ac:dyDescent="0.2">
      <c r="J111" s="230"/>
    </row>
    <row r="112" spans="10:10" ht="12.75" x14ac:dyDescent="0.2">
      <c r="J112" s="230"/>
    </row>
    <row r="113" spans="10:10" ht="12.75" x14ac:dyDescent="0.2">
      <c r="J113" s="230"/>
    </row>
    <row r="114" spans="10:10" ht="12.75" x14ac:dyDescent="0.2">
      <c r="J114" s="230"/>
    </row>
    <row r="115" spans="10:10" ht="12.75" x14ac:dyDescent="0.2">
      <c r="J115" s="230"/>
    </row>
    <row r="116" spans="10:10" ht="12.75" x14ac:dyDescent="0.2">
      <c r="J116" s="230"/>
    </row>
    <row r="117" spans="10:10" ht="12.75" x14ac:dyDescent="0.2">
      <c r="J117" s="230"/>
    </row>
    <row r="118" spans="10:10" ht="12.75" x14ac:dyDescent="0.2">
      <c r="J118" s="230"/>
    </row>
    <row r="119" spans="10:10" ht="12.75" x14ac:dyDescent="0.2">
      <c r="J119" s="230"/>
    </row>
    <row r="120" spans="10:10" ht="12.75" x14ac:dyDescent="0.2">
      <c r="J120" s="230"/>
    </row>
    <row r="121" spans="10:10" ht="12.75" x14ac:dyDescent="0.2">
      <c r="J121" s="230"/>
    </row>
    <row r="122" spans="10:10" ht="12.75" x14ac:dyDescent="0.2">
      <c r="J122" s="230"/>
    </row>
    <row r="123" spans="10:10" ht="12.75" x14ac:dyDescent="0.2">
      <c r="J123" s="230"/>
    </row>
    <row r="124" spans="10:10" ht="12.75" x14ac:dyDescent="0.2">
      <c r="J124" s="230"/>
    </row>
    <row r="125" spans="10:10" ht="12.75" x14ac:dyDescent="0.2">
      <c r="J125" s="230"/>
    </row>
    <row r="126" spans="10:10" ht="12.75" x14ac:dyDescent="0.2">
      <c r="J126" s="230"/>
    </row>
    <row r="127" spans="10:10" ht="12.75" x14ac:dyDescent="0.2">
      <c r="J127" s="230"/>
    </row>
    <row r="128" spans="10:10" ht="12.75" x14ac:dyDescent="0.2">
      <c r="J128" s="230"/>
    </row>
    <row r="129" spans="10:10" ht="12.75" x14ac:dyDescent="0.2">
      <c r="J129" s="230"/>
    </row>
    <row r="130" spans="10:10" ht="12.75" x14ac:dyDescent="0.2">
      <c r="J130" s="230"/>
    </row>
    <row r="131" spans="10:10" ht="12.75" x14ac:dyDescent="0.2">
      <c r="J131" s="230"/>
    </row>
    <row r="132" spans="10:10" ht="12.75" x14ac:dyDescent="0.2">
      <c r="J132" s="230"/>
    </row>
    <row r="133" spans="10:10" ht="12.75" x14ac:dyDescent="0.2">
      <c r="J133" s="230"/>
    </row>
    <row r="134" spans="10:10" ht="12.75" x14ac:dyDescent="0.2">
      <c r="J134" s="230"/>
    </row>
    <row r="135" spans="10:10" ht="12.75" x14ac:dyDescent="0.2">
      <c r="J135" s="230"/>
    </row>
    <row r="136" spans="10:10" ht="12.75" x14ac:dyDescent="0.2">
      <c r="J136" s="230"/>
    </row>
    <row r="137" spans="10:10" ht="12.75" x14ac:dyDescent="0.2">
      <c r="J137" s="230"/>
    </row>
    <row r="138" spans="10:10" ht="12.75" x14ac:dyDescent="0.2">
      <c r="J138" s="230"/>
    </row>
    <row r="139" spans="10:10" ht="12.75" x14ac:dyDescent="0.2">
      <c r="J139" s="230"/>
    </row>
    <row r="140" spans="10:10" ht="12.75" x14ac:dyDescent="0.2">
      <c r="J140" s="230"/>
    </row>
    <row r="141" spans="10:10" ht="12.75" x14ac:dyDescent="0.2">
      <c r="J141" s="230"/>
    </row>
    <row r="142" spans="10:10" ht="12.75" x14ac:dyDescent="0.2">
      <c r="J142" s="230"/>
    </row>
    <row r="143" spans="10:10" ht="12.75" x14ac:dyDescent="0.2">
      <c r="J143" s="230"/>
    </row>
    <row r="144" spans="10:10" ht="12.75" x14ac:dyDescent="0.2">
      <c r="J144" s="230"/>
    </row>
    <row r="145" spans="10:10" ht="12.75" x14ac:dyDescent="0.2">
      <c r="J145" s="230"/>
    </row>
    <row r="146" spans="10:10" ht="12.75" x14ac:dyDescent="0.2">
      <c r="J146" s="230"/>
    </row>
    <row r="147" spans="10:10" ht="12.75" x14ac:dyDescent="0.2">
      <c r="J147" s="230"/>
    </row>
    <row r="148" spans="10:10" ht="12.75" x14ac:dyDescent="0.2">
      <c r="J148" s="230"/>
    </row>
    <row r="149" spans="10:10" ht="12.75" x14ac:dyDescent="0.2">
      <c r="J149" s="230"/>
    </row>
    <row r="150" spans="10:10" ht="12.75" x14ac:dyDescent="0.2">
      <c r="J150" s="230"/>
    </row>
    <row r="151" spans="10:10" ht="12.75" x14ac:dyDescent="0.2">
      <c r="J151" s="230"/>
    </row>
    <row r="152" spans="10:10" ht="12.75" x14ac:dyDescent="0.2">
      <c r="J152" s="230"/>
    </row>
    <row r="153" spans="10:10" ht="12.75" x14ac:dyDescent="0.2">
      <c r="J153" s="230"/>
    </row>
    <row r="154" spans="10:10" ht="12.75" x14ac:dyDescent="0.2">
      <c r="J154" s="230"/>
    </row>
    <row r="155" spans="10:10" ht="12.75" x14ac:dyDescent="0.2">
      <c r="J155" s="230"/>
    </row>
    <row r="156" spans="10:10" ht="12.75" x14ac:dyDescent="0.2">
      <c r="J156" s="230"/>
    </row>
    <row r="157" spans="10:10" ht="12.75" x14ac:dyDescent="0.2">
      <c r="J157" s="230"/>
    </row>
    <row r="158" spans="10:10" ht="12.75" x14ac:dyDescent="0.2">
      <c r="J158" s="230"/>
    </row>
    <row r="159" spans="10:10" ht="12.75" x14ac:dyDescent="0.2">
      <c r="J159" s="230"/>
    </row>
    <row r="160" spans="10:10" ht="12.75" x14ac:dyDescent="0.2">
      <c r="J160" s="230"/>
    </row>
    <row r="161" spans="10:10" ht="12.75" x14ac:dyDescent="0.2">
      <c r="J161" s="230"/>
    </row>
    <row r="162" spans="10:10" ht="12.75" x14ac:dyDescent="0.2">
      <c r="J162" s="230"/>
    </row>
    <row r="163" spans="10:10" ht="12.75" x14ac:dyDescent="0.2">
      <c r="J163" s="230"/>
    </row>
    <row r="164" spans="10:10" ht="12.75" x14ac:dyDescent="0.2">
      <c r="J164" s="230"/>
    </row>
    <row r="165" spans="10:10" ht="12.75" x14ac:dyDescent="0.2">
      <c r="J165" s="230"/>
    </row>
    <row r="166" spans="10:10" ht="12.75" x14ac:dyDescent="0.2">
      <c r="J166" s="230"/>
    </row>
    <row r="167" spans="10:10" ht="12.75" x14ac:dyDescent="0.2">
      <c r="J167" s="230"/>
    </row>
    <row r="168" spans="10:10" ht="12.75" x14ac:dyDescent="0.2">
      <c r="J168" s="230"/>
    </row>
    <row r="169" spans="10:10" ht="12.75" x14ac:dyDescent="0.2">
      <c r="J169" s="230"/>
    </row>
    <row r="170" spans="10:10" ht="12.75" x14ac:dyDescent="0.2">
      <c r="J170" s="230"/>
    </row>
    <row r="171" spans="10:10" ht="12.75" x14ac:dyDescent="0.2">
      <c r="J171" s="230"/>
    </row>
    <row r="172" spans="10:10" ht="12.75" x14ac:dyDescent="0.2">
      <c r="J172" s="230"/>
    </row>
    <row r="173" spans="10:10" ht="12.75" x14ac:dyDescent="0.2">
      <c r="J173" s="230"/>
    </row>
    <row r="174" spans="10:10" ht="12.75" x14ac:dyDescent="0.2">
      <c r="J174" s="230"/>
    </row>
    <row r="175" spans="10:10" ht="12.75" x14ac:dyDescent="0.2">
      <c r="J175" s="230"/>
    </row>
    <row r="176" spans="10:10" ht="12.75" x14ac:dyDescent="0.2">
      <c r="J176" s="230"/>
    </row>
    <row r="177" spans="10:10" ht="12.75" x14ac:dyDescent="0.2">
      <c r="J177" s="230"/>
    </row>
    <row r="178" spans="10:10" ht="12.75" x14ac:dyDescent="0.2">
      <c r="J178" s="230"/>
    </row>
    <row r="179" spans="10:10" ht="12.75" x14ac:dyDescent="0.2">
      <c r="J179" s="230"/>
    </row>
    <row r="180" spans="10:10" ht="12.75" x14ac:dyDescent="0.2">
      <c r="J180" s="230"/>
    </row>
    <row r="181" spans="10:10" ht="12.75" x14ac:dyDescent="0.2">
      <c r="J181" s="230"/>
    </row>
    <row r="182" spans="10:10" ht="12.75" x14ac:dyDescent="0.2">
      <c r="J182" s="230"/>
    </row>
    <row r="183" spans="10:10" ht="12.75" x14ac:dyDescent="0.2">
      <c r="J183" s="230"/>
    </row>
    <row r="184" spans="10:10" ht="12.75" x14ac:dyDescent="0.2">
      <c r="J184" s="230"/>
    </row>
    <row r="185" spans="10:10" ht="12.75" x14ac:dyDescent="0.2">
      <c r="J185" s="230"/>
    </row>
    <row r="186" spans="10:10" ht="12.75" x14ac:dyDescent="0.2">
      <c r="J186" s="230"/>
    </row>
    <row r="187" spans="10:10" ht="12.75" x14ac:dyDescent="0.2">
      <c r="J187" s="230"/>
    </row>
    <row r="188" spans="10:10" ht="12.75" x14ac:dyDescent="0.2">
      <c r="J188" s="230"/>
    </row>
    <row r="189" spans="10:10" ht="12.75" x14ac:dyDescent="0.2">
      <c r="J189" s="230"/>
    </row>
    <row r="190" spans="10:10" ht="12.75" x14ac:dyDescent="0.2">
      <c r="J190" s="230"/>
    </row>
    <row r="191" spans="10:10" ht="12.75" x14ac:dyDescent="0.2">
      <c r="J191" s="230"/>
    </row>
    <row r="192" spans="10:10" ht="12.75" x14ac:dyDescent="0.2">
      <c r="J192" s="230"/>
    </row>
    <row r="193" spans="10:10" ht="12.75" x14ac:dyDescent="0.2">
      <c r="J193" s="230"/>
    </row>
    <row r="194" spans="10:10" ht="12.75" x14ac:dyDescent="0.2">
      <c r="J194" s="230"/>
    </row>
    <row r="195" spans="10:10" ht="12.75" x14ac:dyDescent="0.2">
      <c r="J195" s="230"/>
    </row>
    <row r="196" spans="10:10" ht="12.75" x14ac:dyDescent="0.2">
      <c r="J196" s="230"/>
    </row>
    <row r="197" spans="10:10" ht="12.75" x14ac:dyDescent="0.2">
      <c r="J197" s="230"/>
    </row>
    <row r="198" spans="10:10" ht="12.75" x14ac:dyDescent="0.2">
      <c r="J198" s="230"/>
    </row>
    <row r="199" spans="10:10" ht="12.75" x14ac:dyDescent="0.2">
      <c r="J199" s="230"/>
    </row>
    <row r="200" spans="10:10" ht="12.75" x14ac:dyDescent="0.2">
      <c r="J200" s="230"/>
    </row>
    <row r="201" spans="10:10" ht="12.75" x14ac:dyDescent="0.2">
      <c r="J201" s="230"/>
    </row>
    <row r="202" spans="10:10" ht="12.75" x14ac:dyDescent="0.2">
      <c r="J202" s="230"/>
    </row>
    <row r="203" spans="10:10" ht="12.75" x14ac:dyDescent="0.2">
      <c r="J203" s="230"/>
    </row>
    <row r="204" spans="10:10" ht="12.75" x14ac:dyDescent="0.2">
      <c r="J204" s="230"/>
    </row>
    <row r="205" spans="10:10" ht="12.75" x14ac:dyDescent="0.2">
      <c r="J205" s="230"/>
    </row>
    <row r="206" spans="10:10" ht="12.75" x14ac:dyDescent="0.2">
      <c r="J206" s="230"/>
    </row>
    <row r="207" spans="10:10" ht="12.75" x14ac:dyDescent="0.2">
      <c r="J207" s="230"/>
    </row>
    <row r="208" spans="10:10" ht="12.75" x14ac:dyDescent="0.2">
      <c r="J208" s="230"/>
    </row>
    <row r="209" spans="10:10" ht="12.75" x14ac:dyDescent="0.2">
      <c r="J209" s="230"/>
    </row>
    <row r="210" spans="10:10" ht="12.75" x14ac:dyDescent="0.2">
      <c r="J210" s="230"/>
    </row>
    <row r="211" spans="10:10" ht="12.75" x14ac:dyDescent="0.2">
      <c r="J211" s="230"/>
    </row>
    <row r="212" spans="10:10" ht="12.75" x14ac:dyDescent="0.2">
      <c r="J212" s="230"/>
    </row>
    <row r="213" spans="10:10" ht="12.75" x14ac:dyDescent="0.2">
      <c r="J213" s="230"/>
    </row>
    <row r="214" spans="10:10" ht="12.75" x14ac:dyDescent="0.2">
      <c r="J214" s="230"/>
    </row>
    <row r="215" spans="10:10" ht="12.75" x14ac:dyDescent="0.2">
      <c r="J215" s="230"/>
    </row>
    <row r="216" spans="10:10" ht="12.75" x14ac:dyDescent="0.2">
      <c r="J216" s="230"/>
    </row>
    <row r="217" spans="10:10" ht="12.75" x14ac:dyDescent="0.2">
      <c r="J217" s="230"/>
    </row>
    <row r="218" spans="10:10" ht="12.75" x14ac:dyDescent="0.2">
      <c r="J218" s="230"/>
    </row>
    <row r="219" spans="10:10" ht="12.75" x14ac:dyDescent="0.2">
      <c r="J219" s="230"/>
    </row>
    <row r="220" spans="10:10" ht="12.75" x14ac:dyDescent="0.2">
      <c r="J220" s="230"/>
    </row>
    <row r="221" spans="10:10" ht="12.75" x14ac:dyDescent="0.2">
      <c r="J221" s="230"/>
    </row>
    <row r="222" spans="10:10" ht="12.75" x14ac:dyDescent="0.2">
      <c r="J222" s="230"/>
    </row>
    <row r="223" spans="10:10" ht="12.75" x14ac:dyDescent="0.2">
      <c r="J223" s="230"/>
    </row>
    <row r="224" spans="10:10" ht="12.75" x14ac:dyDescent="0.2">
      <c r="J224" s="230"/>
    </row>
    <row r="225" spans="10:10" ht="12.75" x14ac:dyDescent="0.2">
      <c r="J225" s="230"/>
    </row>
    <row r="226" spans="10:10" ht="12.75" x14ac:dyDescent="0.2">
      <c r="J226" s="230"/>
    </row>
    <row r="227" spans="10:10" ht="12.75" x14ac:dyDescent="0.2">
      <c r="J227" s="230"/>
    </row>
    <row r="228" spans="10:10" ht="12.75" x14ac:dyDescent="0.2">
      <c r="J228" s="230"/>
    </row>
    <row r="229" spans="10:10" ht="12.75" x14ac:dyDescent="0.2">
      <c r="J229" s="230"/>
    </row>
    <row r="230" spans="10:10" ht="12.75" x14ac:dyDescent="0.2">
      <c r="J230" s="230"/>
    </row>
    <row r="231" spans="10:10" ht="12.75" x14ac:dyDescent="0.2">
      <c r="J231" s="230"/>
    </row>
    <row r="232" spans="10:10" ht="12.75" x14ac:dyDescent="0.2">
      <c r="J232" s="230"/>
    </row>
    <row r="233" spans="10:10" ht="12.75" x14ac:dyDescent="0.2">
      <c r="J233" s="230"/>
    </row>
    <row r="234" spans="10:10" ht="12.75" x14ac:dyDescent="0.2">
      <c r="J234" s="230"/>
    </row>
    <row r="235" spans="10:10" ht="12.75" x14ac:dyDescent="0.2">
      <c r="J235" s="230"/>
    </row>
    <row r="236" spans="10:10" ht="12.75" x14ac:dyDescent="0.2">
      <c r="J236" s="230"/>
    </row>
    <row r="237" spans="10:10" ht="12.75" x14ac:dyDescent="0.2">
      <c r="J237" s="230"/>
    </row>
    <row r="238" spans="10:10" ht="12.75" x14ac:dyDescent="0.2">
      <c r="J238" s="230"/>
    </row>
    <row r="239" spans="10:10" ht="12.75" x14ac:dyDescent="0.2">
      <c r="J239" s="230"/>
    </row>
    <row r="240" spans="10:10" ht="12.75" x14ac:dyDescent="0.2">
      <c r="J240" s="230"/>
    </row>
    <row r="241" spans="10:10" ht="12.75" x14ac:dyDescent="0.2">
      <c r="J241" s="230"/>
    </row>
    <row r="242" spans="10:10" ht="12.75" x14ac:dyDescent="0.2">
      <c r="J242" s="230"/>
    </row>
    <row r="243" spans="10:10" ht="12.75" x14ac:dyDescent="0.2">
      <c r="J243" s="230"/>
    </row>
    <row r="244" spans="10:10" ht="12.75" x14ac:dyDescent="0.2">
      <c r="J244" s="230"/>
    </row>
    <row r="245" spans="10:10" ht="12.75" x14ac:dyDescent="0.2">
      <c r="J245" s="230"/>
    </row>
    <row r="246" spans="10:10" ht="12.75" x14ac:dyDescent="0.2">
      <c r="J246" s="230"/>
    </row>
    <row r="247" spans="10:10" ht="12.75" x14ac:dyDescent="0.2">
      <c r="J247" s="230"/>
    </row>
    <row r="248" spans="10:10" ht="12.75" x14ac:dyDescent="0.2">
      <c r="J248" s="230"/>
    </row>
    <row r="249" spans="10:10" ht="12.75" x14ac:dyDescent="0.2">
      <c r="J249" s="230"/>
    </row>
    <row r="250" spans="10:10" ht="12.75" x14ac:dyDescent="0.2">
      <c r="J250" s="230"/>
    </row>
    <row r="251" spans="10:10" ht="12.75" x14ac:dyDescent="0.2">
      <c r="J251" s="230"/>
    </row>
    <row r="252" spans="10:10" ht="12.75" x14ac:dyDescent="0.2">
      <c r="J252" s="230"/>
    </row>
    <row r="253" spans="10:10" ht="12.75" x14ac:dyDescent="0.2">
      <c r="J253" s="230"/>
    </row>
    <row r="254" spans="10:10" ht="12.75" x14ac:dyDescent="0.2">
      <c r="J254" s="230"/>
    </row>
    <row r="255" spans="10:10" ht="12.75" x14ac:dyDescent="0.2">
      <c r="J255" s="230"/>
    </row>
    <row r="256" spans="10:10" ht="12.75" x14ac:dyDescent="0.2">
      <c r="J256" s="230"/>
    </row>
    <row r="257" spans="10:10" ht="12.75" x14ac:dyDescent="0.2">
      <c r="J257" s="230"/>
    </row>
    <row r="258" spans="10:10" ht="12.75" x14ac:dyDescent="0.2">
      <c r="J258" s="230"/>
    </row>
    <row r="259" spans="10:10" ht="12.75" x14ac:dyDescent="0.2">
      <c r="J259" s="230"/>
    </row>
    <row r="260" spans="10:10" ht="12.75" x14ac:dyDescent="0.2">
      <c r="J260" s="230"/>
    </row>
    <row r="261" spans="10:10" ht="12.75" x14ac:dyDescent="0.2">
      <c r="J261" s="230"/>
    </row>
    <row r="262" spans="10:10" ht="12.75" x14ac:dyDescent="0.2">
      <c r="J262" s="230"/>
    </row>
    <row r="263" spans="10:10" ht="12.75" x14ac:dyDescent="0.2">
      <c r="J263" s="230"/>
    </row>
    <row r="264" spans="10:10" ht="12.75" x14ac:dyDescent="0.2">
      <c r="J264" s="230"/>
    </row>
    <row r="265" spans="10:10" ht="12.75" x14ac:dyDescent="0.2">
      <c r="J265" s="230"/>
    </row>
    <row r="266" spans="10:10" ht="12.75" x14ac:dyDescent="0.2">
      <c r="J266" s="230"/>
    </row>
    <row r="267" spans="10:10" ht="12.75" x14ac:dyDescent="0.2">
      <c r="J267" s="230"/>
    </row>
    <row r="268" spans="10:10" ht="12.75" x14ac:dyDescent="0.2">
      <c r="J268" s="230"/>
    </row>
    <row r="269" spans="10:10" ht="12.75" x14ac:dyDescent="0.2">
      <c r="J269" s="230"/>
    </row>
    <row r="270" spans="10:10" ht="12.75" x14ac:dyDescent="0.2">
      <c r="J270" s="230"/>
    </row>
    <row r="271" spans="10:10" ht="12.75" x14ac:dyDescent="0.2">
      <c r="J271" s="230"/>
    </row>
    <row r="272" spans="10:10" ht="12.75" x14ac:dyDescent="0.2">
      <c r="J272" s="230"/>
    </row>
    <row r="273" spans="10:10" ht="12.75" x14ac:dyDescent="0.2">
      <c r="J273" s="230"/>
    </row>
    <row r="274" spans="10:10" ht="12.75" x14ac:dyDescent="0.2">
      <c r="J274" s="230"/>
    </row>
    <row r="275" spans="10:10" ht="12.75" x14ac:dyDescent="0.2">
      <c r="J275" s="230"/>
    </row>
    <row r="276" spans="10:10" ht="12.75" x14ac:dyDescent="0.2">
      <c r="J276" s="230"/>
    </row>
    <row r="277" spans="10:10" ht="12.75" x14ac:dyDescent="0.2">
      <c r="J277" s="230"/>
    </row>
    <row r="278" spans="10:10" ht="12.75" x14ac:dyDescent="0.2">
      <c r="J278" s="230"/>
    </row>
    <row r="279" spans="10:10" ht="12.75" x14ac:dyDescent="0.2">
      <c r="J279" s="230"/>
    </row>
    <row r="280" spans="10:10" ht="12.75" x14ac:dyDescent="0.2">
      <c r="J280" s="230"/>
    </row>
    <row r="281" spans="10:10" ht="12.75" x14ac:dyDescent="0.2">
      <c r="J281" s="230"/>
    </row>
    <row r="282" spans="10:10" ht="12.75" x14ac:dyDescent="0.2">
      <c r="J282" s="230"/>
    </row>
    <row r="283" spans="10:10" ht="12.75" x14ac:dyDescent="0.2">
      <c r="J283" s="230"/>
    </row>
    <row r="284" spans="10:10" ht="12.75" x14ac:dyDescent="0.2">
      <c r="J284" s="230"/>
    </row>
    <row r="285" spans="10:10" ht="12.75" x14ac:dyDescent="0.2">
      <c r="J285" s="230"/>
    </row>
    <row r="286" spans="10:10" ht="12.75" x14ac:dyDescent="0.2">
      <c r="J286" s="230"/>
    </row>
    <row r="287" spans="10:10" ht="12.75" x14ac:dyDescent="0.2">
      <c r="J287" s="230"/>
    </row>
    <row r="288" spans="10:10" ht="12.75" x14ac:dyDescent="0.2">
      <c r="J288" s="230"/>
    </row>
    <row r="289" spans="10:10" ht="12.75" x14ac:dyDescent="0.2">
      <c r="J289" s="230"/>
    </row>
    <row r="290" spans="10:10" ht="12.75" x14ac:dyDescent="0.2">
      <c r="J290" s="230"/>
    </row>
    <row r="291" spans="10:10" ht="12.75" x14ac:dyDescent="0.2">
      <c r="J291" s="230"/>
    </row>
    <row r="292" spans="10:10" ht="12.75" x14ac:dyDescent="0.2">
      <c r="J292" s="230"/>
    </row>
    <row r="293" spans="10:10" ht="12.75" x14ac:dyDescent="0.2">
      <c r="J293" s="230"/>
    </row>
    <row r="294" spans="10:10" ht="12.75" x14ac:dyDescent="0.2">
      <c r="J294" s="230"/>
    </row>
    <row r="295" spans="10:10" ht="12.75" x14ac:dyDescent="0.2">
      <c r="J295" s="230"/>
    </row>
    <row r="296" spans="10:10" ht="12.75" x14ac:dyDescent="0.2">
      <c r="J296" s="230"/>
    </row>
    <row r="297" spans="10:10" ht="12.75" x14ac:dyDescent="0.2">
      <c r="J297" s="230"/>
    </row>
    <row r="298" spans="10:10" ht="12.75" x14ac:dyDescent="0.2">
      <c r="J298" s="230"/>
    </row>
    <row r="299" spans="10:10" ht="12.75" x14ac:dyDescent="0.2">
      <c r="J299" s="230"/>
    </row>
    <row r="300" spans="10:10" ht="12.75" x14ac:dyDescent="0.2">
      <c r="J300" s="230"/>
    </row>
    <row r="301" spans="10:10" ht="12.75" x14ac:dyDescent="0.2">
      <c r="J301" s="230"/>
    </row>
    <row r="302" spans="10:10" ht="12.75" x14ac:dyDescent="0.2">
      <c r="J302" s="230"/>
    </row>
    <row r="303" spans="10:10" ht="12.75" x14ac:dyDescent="0.2">
      <c r="J303" s="230"/>
    </row>
    <row r="304" spans="10:10" ht="12.75" x14ac:dyDescent="0.2">
      <c r="J304" s="230"/>
    </row>
    <row r="305" spans="10:10" ht="12.75" x14ac:dyDescent="0.2">
      <c r="J305" s="230"/>
    </row>
    <row r="306" spans="10:10" ht="12.75" x14ac:dyDescent="0.2">
      <c r="J306" s="230"/>
    </row>
    <row r="307" spans="10:10" ht="12.75" x14ac:dyDescent="0.2">
      <c r="J307" s="230"/>
    </row>
    <row r="308" spans="10:10" ht="12.75" x14ac:dyDescent="0.2">
      <c r="J308" s="230"/>
    </row>
    <row r="309" spans="10:10" ht="12.75" x14ac:dyDescent="0.2">
      <c r="J309" s="230"/>
    </row>
    <row r="310" spans="10:10" ht="12.75" x14ac:dyDescent="0.2">
      <c r="J310" s="230"/>
    </row>
    <row r="311" spans="10:10" ht="12.75" x14ac:dyDescent="0.2">
      <c r="J311" s="230"/>
    </row>
    <row r="312" spans="10:10" ht="12.75" x14ac:dyDescent="0.2">
      <c r="J312" s="230"/>
    </row>
    <row r="313" spans="10:10" ht="12.75" x14ac:dyDescent="0.2">
      <c r="J313" s="230"/>
    </row>
    <row r="314" spans="10:10" ht="12.75" x14ac:dyDescent="0.2">
      <c r="J314" s="230"/>
    </row>
    <row r="315" spans="10:10" ht="12.75" x14ac:dyDescent="0.2">
      <c r="J315" s="230"/>
    </row>
    <row r="316" spans="10:10" ht="12.75" x14ac:dyDescent="0.2">
      <c r="J316" s="230"/>
    </row>
    <row r="317" spans="10:10" ht="12.75" x14ac:dyDescent="0.2">
      <c r="J317" s="230"/>
    </row>
    <row r="318" spans="10:10" ht="12.75" x14ac:dyDescent="0.2">
      <c r="J318" s="230"/>
    </row>
    <row r="319" spans="10:10" ht="12.75" x14ac:dyDescent="0.2">
      <c r="J319" s="230"/>
    </row>
    <row r="320" spans="10:10" ht="12.75" x14ac:dyDescent="0.2">
      <c r="J320" s="230"/>
    </row>
    <row r="321" spans="10:10" ht="12.75" x14ac:dyDescent="0.2">
      <c r="J321" s="230"/>
    </row>
    <row r="322" spans="10:10" ht="12.75" x14ac:dyDescent="0.2">
      <c r="J322" s="230"/>
    </row>
    <row r="323" spans="10:10" ht="12.75" x14ac:dyDescent="0.2">
      <c r="J323" s="230"/>
    </row>
    <row r="324" spans="10:10" ht="12.75" x14ac:dyDescent="0.2">
      <c r="J324" s="230"/>
    </row>
    <row r="325" spans="10:10" ht="12.75" x14ac:dyDescent="0.2">
      <c r="J325" s="230"/>
    </row>
    <row r="326" spans="10:10" ht="12.75" x14ac:dyDescent="0.2">
      <c r="J326" s="230"/>
    </row>
    <row r="327" spans="10:10" ht="12.75" x14ac:dyDescent="0.2">
      <c r="J327" s="230"/>
    </row>
    <row r="328" spans="10:10" ht="12.75" x14ac:dyDescent="0.2">
      <c r="J328" s="230"/>
    </row>
    <row r="329" spans="10:10" ht="12.75" x14ac:dyDescent="0.2">
      <c r="J329" s="230"/>
    </row>
    <row r="330" spans="10:10" ht="12.75" x14ac:dyDescent="0.2">
      <c r="J330" s="230"/>
    </row>
    <row r="331" spans="10:10" ht="12.75" x14ac:dyDescent="0.2">
      <c r="J331" s="230"/>
    </row>
    <row r="332" spans="10:10" ht="12.75" x14ac:dyDescent="0.2">
      <c r="J332" s="230"/>
    </row>
    <row r="333" spans="10:10" ht="12.75" x14ac:dyDescent="0.2">
      <c r="J333" s="230"/>
    </row>
    <row r="334" spans="10:10" ht="12.75" x14ac:dyDescent="0.2">
      <c r="J334" s="230"/>
    </row>
    <row r="335" spans="10:10" ht="12.75" x14ac:dyDescent="0.2">
      <c r="J335" s="230"/>
    </row>
    <row r="336" spans="10:10" ht="12.75" x14ac:dyDescent="0.2">
      <c r="J336" s="230"/>
    </row>
    <row r="337" spans="10:10" ht="12.75" x14ac:dyDescent="0.2">
      <c r="J337" s="230"/>
    </row>
    <row r="338" spans="10:10" ht="12.75" x14ac:dyDescent="0.2">
      <c r="J338" s="230"/>
    </row>
    <row r="339" spans="10:10" ht="12.75" x14ac:dyDescent="0.2">
      <c r="J339" s="230"/>
    </row>
    <row r="340" spans="10:10" ht="12.75" x14ac:dyDescent="0.2">
      <c r="J340" s="230"/>
    </row>
    <row r="341" spans="10:10" ht="12.75" x14ac:dyDescent="0.2">
      <c r="J341" s="230"/>
    </row>
    <row r="342" spans="10:10" ht="12.75" x14ac:dyDescent="0.2">
      <c r="J342" s="230"/>
    </row>
    <row r="343" spans="10:10" ht="12.75" x14ac:dyDescent="0.2">
      <c r="J343" s="230"/>
    </row>
    <row r="344" spans="10:10" ht="12.75" x14ac:dyDescent="0.2">
      <c r="J344" s="230"/>
    </row>
    <row r="345" spans="10:10" ht="12.75" x14ac:dyDescent="0.2">
      <c r="J345" s="230"/>
    </row>
    <row r="346" spans="10:10" ht="12.75" x14ac:dyDescent="0.2">
      <c r="J346" s="230"/>
    </row>
    <row r="347" spans="10:10" ht="12.75" x14ac:dyDescent="0.2">
      <c r="J347" s="230"/>
    </row>
    <row r="348" spans="10:10" ht="12.75" x14ac:dyDescent="0.2">
      <c r="J348" s="230"/>
    </row>
    <row r="349" spans="10:10" ht="12.75" x14ac:dyDescent="0.2">
      <c r="J349" s="230"/>
    </row>
    <row r="350" spans="10:10" ht="12.75" x14ac:dyDescent="0.2">
      <c r="J350" s="230"/>
    </row>
    <row r="351" spans="10:10" ht="12.75" x14ac:dyDescent="0.2">
      <c r="J351" s="230"/>
    </row>
    <row r="352" spans="10:10" ht="12.75" x14ac:dyDescent="0.2">
      <c r="J352" s="230"/>
    </row>
    <row r="353" spans="10:10" ht="12.75" x14ac:dyDescent="0.2">
      <c r="J353" s="230"/>
    </row>
    <row r="354" spans="10:10" ht="12.75" x14ac:dyDescent="0.2">
      <c r="J354" s="230"/>
    </row>
    <row r="355" spans="10:10" ht="12.75" x14ac:dyDescent="0.2">
      <c r="J355" s="230"/>
    </row>
    <row r="356" spans="10:10" ht="12.75" x14ac:dyDescent="0.2">
      <c r="J356" s="230"/>
    </row>
    <row r="357" spans="10:10" ht="12.75" x14ac:dyDescent="0.2">
      <c r="J357" s="230"/>
    </row>
    <row r="358" spans="10:10" ht="12.75" x14ac:dyDescent="0.2">
      <c r="J358" s="230"/>
    </row>
    <row r="359" spans="10:10" ht="12.75" x14ac:dyDescent="0.2">
      <c r="J359" s="230"/>
    </row>
    <row r="360" spans="10:10" ht="12.75" x14ac:dyDescent="0.2">
      <c r="J360" s="230"/>
    </row>
    <row r="361" spans="10:10" ht="12.75" x14ac:dyDescent="0.2">
      <c r="J361" s="230"/>
    </row>
    <row r="362" spans="10:10" ht="12.75" x14ac:dyDescent="0.2">
      <c r="J362" s="230"/>
    </row>
    <row r="363" spans="10:10" ht="12.75" x14ac:dyDescent="0.2">
      <c r="J363" s="230"/>
    </row>
    <row r="364" spans="10:10" ht="12.75" x14ac:dyDescent="0.2">
      <c r="J364" s="230"/>
    </row>
    <row r="365" spans="10:10" ht="12.75" x14ac:dyDescent="0.2">
      <c r="J365" s="230"/>
    </row>
    <row r="366" spans="10:10" ht="12.75" x14ac:dyDescent="0.2">
      <c r="J366" s="230"/>
    </row>
    <row r="367" spans="10:10" ht="12.75" x14ac:dyDescent="0.2">
      <c r="J367" s="230"/>
    </row>
    <row r="368" spans="10:10" ht="12.75" x14ac:dyDescent="0.2">
      <c r="J368" s="230"/>
    </row>
    <row r="369" spans="10:10" ht="12.75" x14ac:dyDescent="0.2">
      <c r="J369" s="230"/>
    </row>
    <row r="370" spans="10:10" ht="12.75" x14ac:dyDescent="0.2">
      <c r="J370" s="230"/>
    </row>
    <row r="371" spans="10:10" ht="12.75" x14ac:dyDescent="0.2">
      <c r="J371" s="230"/>
    </row>
    <row r="372" spans="10:10" ht="12.75" x14ac:dyDescent="0.2">
      <c r="J372" s="230"/>
    </row>
    <row r="373" spans="10:10" ht="12.75" x14ac:dyDescent="0.2">
      <c r="J373" s="230"/>
    </row>
    <row r="374" spans="10:10" ht="12.75" x14ac:dyDescent="0.2">
      <c r="J374" s="230"/>
    </row>
    <row r="375" spans="10:10" ht="12.75" x14ac:dyDescent="0.2">
      <c r="J375" s="230"/>
    </row>
    <row r="376" spans="10:10" ht="12.75" x14ac:dyDescent="0.2">
      <c r="J376" s="230"/>
    </row>
    <row r="377" spans="10:10" ht="12.75" x14ac:dyDescent="0.2">
      <c r="J377" s="230"/>
    </row>
    <row r="378" spans="10:10" ht="12.75" x14ac:dyDescent="0.2">
      <c r="J378" s="230"/>
    </row>
    <row r="379" spans="10:10" ht="12.75" x14ac:dyDescent="0.2">
      <c r="J379" s="230"/>
    </row>
    <row r="380" spans="10:10" ht="12.75" x14ac:dyDescent="0.2">
      <c r="J380" s="230"/>
    </row>
    <row r="381" spans="10:10" ht="12.75" x14ac:dyDescent="0.2">
      <c r="J381" s="230"/>
    </row>
    <row r="382" spans="10:10" ht="12.75" x14ac:dyDescent="0.2">
      <c r="J382" s="230"/>
    </row>
    <row r="383" spans="10:10" ht="12.75" x14ac:dyDescent="0.2">
      <c r="J383" s="230"/>
    </row>
    <row r="384" spans="10:10" ht="12.75" x14ac:dyDescent="0.2">
      <c r="J384" s="230"/>
    </row>
    <row r="385" spans="10:10" ht="12.75" x14ac:dyDescent="0.2">
      <c r="J385" s="230"/>
    </row>
    <row r="386" spans="10:10" ht="12.75" x14ac:dyDescent="0.2">
      <c r="J386" s="230"/>
    </row>
    <row r="387" spans="10:10" ht="12.75" x14ac:dyDescent="0.2">
      <c r="J387" s="230"/>
    </row>
    <row r="388" spans="10:10" ht="12.75" x14ac:dyDescent="0.2">
      <c r="J388" s="230"/>
    </row>
    <row r="389" spans="10:10" ht="12.75" x14ac:dyDescent="0.2">
      <c r="J389" s="230"/>
    </row>
    <row r="390" spans="10:10" ht="12.75" x14ac:dyDescent="0.2">
      <c r="J390" s="230"/>
    </row>
    <row r="391" spans="10:10" ht="12.75" x14ac:dyDescent="0.2">
      <c r="J391" s="230"/>
    </row>
    <row r="392" spans="10:10" ht="12.75" x14ac:dyDescent="0.2">
      <c r="J392" s="230"/>
    </row>
    <row r="393" spans="10:10" ht="12.75" x14ac:dyDescent="0.2">
      <c r="J393" s="230"/>
    </row>
    <row r="394" spans="10:10" ht="12.75" x14ac:dyDescent="0.2">
      <c r="J394" s="230"/>
    </row>
    <row r="395" spans="10:10" ht="12.75" x14ac:dyDescent="0.2">
      <c r="J395" s="230"/>
    </row>
    <row r="396" spans="10:10" ht="12.75" x14ac:dyDescent="0.2">
      <c r="J396" s="230"/>
    </row>
    <row r="397" spans="10:10" ht="12.75" x14ac:dyDescent="0.2">
      <c r="J397" s="230"/>
    </row>
    <row r="398" spans="10:10" ht="12.75" x14ac:dyDescent="0.2">
      <c r="J398" s="230"/>
    </row>
    <row r="399" spans="10:10" ht="12.75" x14ac:dyDescent="0.2">
      <c r="J399" s="230"/>
    </row>
    <row r="400" spans="10:10" ht="12.75" x14ac:dyDescent="0.2">
      <c r="J400" s="230"/>
    </row>
    <row r="401" spans="10:10" ht="12.75" x14ac:dyDescent="0.2">
      <c r="J401" s="230"/>
    </row>
    <row r="402" spans="10:10" ht="12.75" x14ac:dyDescent="0.2">
      <c r="J402" s="230"/>
    </row>
    <row r="403" spans="10:10" ht="12.75" x14ac:dyDescent="0.2">
      <c r="J403" s="230"/>
    </row>
    <row r="404" spans="10:10" ht="12.75" x14ac:dyDescent="0.2">
      <c r="J404" s="230"/>
    </row>
    <row r="405" spans="10:10" ht="12.75" x14ac:dyDescent="0.2">
      <c r="J405" s="230"/>
    </row>
    <row r="406" spans="10:10" ht="12.75" x14ac:dyDescent="0.2">
      <c r="J406" s="230"/>
    </row>
    <row r="407" spans="10:10" ht="12.75" x14ac:dyDescent="0.2">
      <c r="J407" s="230"/>
    </row>
    <row r="408" spans="10:10" ht="12.75" x14ac:dyDescent="0.2">
      <c r="J408" s="230"/>
    </row>
    <row r="409" spans="10:10" ht="12.75" x14ac:dyDescent="0.2">
      <c r="J409" s="230"/>
    </row>
    <row r="410" spans="10:10" ht="12.75" x14ac:dyDescent="0.2">
      <c r="J410" s="230"/>
    </row>
    <row r="411" spans="10:10" ht="12.75" x14ac:dyDescent="0.2">
      <c r="J411" s="230"/>
    </row>
    <row r="412" spans="10:10" ht="12.75" x14ac:dyDescent="0.2">
      <c r="J412" s="230"/>
    </row>
    <row r="413" spans="10:10" ht="12.75" x14ac:dyDescent="0.2">
      <c r="J413" s="230"/>
    </row>
    <row r="414" spans="10:10" ht="12.75" x14ac:dyDescent="0.2">
      <c r="J414" s="230"/>
    </row>
    <row r="415" spans="10:10" ht="12.75" x14ac:dyDescent="0.2">
      <c r="J415" s="230"/>
    </row>
    <row r="416" spans="10:10" ht="12.75" x14ac:dyDescent="0.2">
      <c r="J416" s="230"/>
    </row>
    <row r="417" spans="10:10" ht="12.75" x14ac:dyDescent="0.2">
      <c r="J417" s="230"/>
    </row>
    <row r="418" spans="10:10" ht="12.75" x14ac:dyDescent="0.2">
      <c r="J418" s="230"/>
    </row>
    <row r="419" spans="10:10" ht="12.75" x14ac:dyDescent="0.2">
      <c r="J419" s="230"/>
    </row>
    <row r="420" spans="10:10" ht="12.75" x14ac:dyDescent="0.2">
      <c r="J420" s="230"/>
    </row>
    <row r="421" spans="10:10" ht="12.75" x14ac:dyDescent="0.2">
      <c r="J421" s="230"/>
    </row>
    <row r="422" spans="10:10" ht="12.75" x14ac:dyDescent="0.2">
      <c r="J422" s="230"/>
    </row>
    <row r="423" spans="10:10" ht="12.75" x14ac:dyDescent="0.2">
      <c r="J423" s="230"/>
    </row>
    <row r="424" spans="10:10" ht="12.75" x14ac:dyDescent="0.2">
      <c r="J424" s="230"/>
    </row>
    <row r="425" spans="10:10" ht="12.75" x14ac:dyDescent="0.2">
      <c r="J425" s="230"/>
    </row>
    <row r="426" spans="10:10" ht="12.75" x14ac:dyDescent="0.2">
      <c r="J426" s="230"/>
    </row>
    <row r="427" spans="10:10" ht="12.75" x14ac:dyDescent="0.2">
      <c r="J427" s="230"/>
    </row>
    <row r="428" spans="10:10" ht="12.75" x14ac:dyDescent="0.2">
      <c r="J428" s="230"/>
    </row>
    <row r="429" spans="10:10" ht="12.75" x14ac:dyDescent="0.2">
      <c r="J429" s="230"/>
    </row>
    <row r="430" spans="10:10" ht="12.75" x14ac:dyDescent="0.2">
      <c r="J430" s="230"/>
    </row>
    <row r="431" spans="10:10" ht="12.75" x14ac:dyDescent="0.2">
      <c r="J431" s="230"/>
    </row>
    <row r="432" spans="10:10" ht="12.75" x14ac:dyDescent="0.2">
      <c r="J432" s="230"/>
    </row>
    <row r="433" spans="10:10" ht="12.75" x14ac:dyDescent="0.2">
      <c r="J433" s="230"/>
    </row>
    <row r="434" spans="10:10" ht="12.75" x14ac:dyDescent="0.2">
      <c r="J434" s="230"/>
    </row>
    <row r="435" spans="10:10" ht="12.75" x14ac:dyDescent="0.2">
      <c r="J435" s="230"/>
    </row>
    <row r="436" spans="10:10" ht="12.75" x14ac:dyDescent="0.2">
      <c r="J436" s="230"/>
    </row>
    <row r="437" spans="10:10" ht="12.75" x14ac:dyDescent="0.2">
      <c r="J437" s="230"/>
    </row>
    <row r="438" spans="10:10" ht="12.75" x14ac:dyDescent="0.2">
      <c r="J438" s="230"/>
    </row>
    <row r="439" spans="10:10" ht="12.75" x14ac:dyDescent="0.2">
      <c r="J439" s="230"/>
    </row>
    <row r="440" spans="10:10" ht="12.75" x14ac:dyDescent="0.2">
      <c r="J440" s="230"/>
    </row>
    <row r="441" spans="10:10" ht="12.75" x14ac:dyDescent="0.2">
      <c r="J441" s="230"/>
    </row>
    <row r="442" spans="10:10" ht="12.75" x14ac:dyDescent="0.2">
      <c r="J442" s="230"/>
    </row>
    <row r="443" spans="10:10" ht="12.75" x14ac:dyDescent="0.2">
      <c r="J443" s="230"/>
    </row>
    <row r="444" spans="10:10" ht="12.75" x14ac:dyDescent="0.2">
      <c r="J444" s="230"/>
    </row>
    <row r="445" spans="10:10" ht="12.75" x14ac:dyDescent="0.2">
      <c r="J445" s="230"/>
    </row>
    <row r="446" spans="10:10" ht="12.75" x14ac:dyDescent="0.2">
      <c r="J446" s="230"/>
    </row>
    <row r="447" spans="10:10" ht="12.75" x14ac:dyDescent="0.2">
      <c r="J447" s="230"/>
    </row>
    <row r="448" spans="10:10" ht="12.75" x14ac:dyDescent="0.2">
      <c r="J448" s="230"/>
    </row>
    <row r="449" spans="10:10" ht="12.75" x14ac:dyDescent="0.2">
      <c r="J449" s="230"/>
    </row>
    <row r="450" spans="10:10" ht="12.75" x14ac:dyDescent="0.2">
      <c r="J450" s="230"/>
    </row>
    <row r="451" spans="10:10" ht="12.75" x14ac:dyDescent="0.2">
      <c r="J451" s="230"/>
    </row>
    <row r="452" spans="10:10" ht="12.75" x14ac:dyDescent="0.2">
      <c r="J452" s="230"/>
    </row>
    <row r="453" spans="10:10" ht="12.75" x14ac:dyDescent="0.2">
      <c r="J453" s="230"/>
    </row>
    <row r="454" spans="10:10" ht="12.75" x14ac:dyDescent="0.2">
      <c r="J454" s="230"/>
    </row>
    <row r="455" spans="10:10" ht="12.75" x14ac:dyDescent="0.2">
      <c r="J455" s="230"/>
    </row>
    <row r="456" spans="10:10" ht="12.75" x14ac:dyDescent="0.2">
      <c r="J456" s="230"/>
    </row>
    <row r="457" spans="10:10" ht="12.75" x14ac:dyDescent="0.2">
      <c r="J457" s="230"/>
    </row>
    <row r="458" spans="10:10" ht="12.75" x14ac:dyDescent="0.2">
      <c r="J458" s="230"/>
    </row>
    <row r="459" spans="10:10" ht="12.75" x14ac:dyDescent="0.2">
      <c r="J459" s="230"/>
    </row>
    <row r="460" spans="10:10" ht="12.75" x14ac:dyDescent="0.2">
      <c r="J460" s="230"/>
    </row>
    <row r="461" spans="10:10" ht="12.75" x14ac:dyDescent="0.2">
      <c r="J461" s="230"/>
    </row>
    <row r="462" spans="10:10" ht="12.75" x14ac:dyDescent="0.2">
      <c r="J462" s="230"/>
    </row>
    <row r="463" spans="10:10" ht="12.75" x14ac:dyDescent="0.2">
      <c r="J463" s="230"/>
    </row>
    <row r="464" spans="10:10" ht="12.75" x14ac:dyDescent="0.2">
      <c r="J464" s="230"/>
    </row>
    <row r="465" spans="10:10" ht="12.75" x14ac:dyDescent="0.2">
      <c r="J465" s="230"/>
    </row>
    <row r="466" spans="10:10" ht="12.75" x14ac:dyDescent="0.2">
      <c r="J466" s="230"/>
    </row>
    <row r="467" spans="10:10" ht="12.75" x14ac:dyDescent="0.2">
      <c r="J467" s="230"/>
    </row>
    <row r="468" spans="10:10" ht="12.75" x14ac:dyDescent="0.2">
      <c r="J468" s="230"/>
    </row>
    <row r="469" spans="10:10" ht="12.75" x14ac:dyDescent="0.2">
      <c r="J469" s="230"/>
    </row>
    <row r="470" spans="10:10" ht="12.75" x14ac:dyDescent="0.2">
      <c r="J470" s="230"/>
    </row>
    <row r="471" spans="10:10" ht="12.75" x14ac:dyDescent="0.2">
      <c r="J471" s="230"/>
    </row>
    <row r="472" spans="10:10" ht="12.75" x14ac:dyDescent="0.2">
      <c r="J472" s="230"/>
    </row>
    <row r="473" spans="10:10" ht="12.75" x14ac:dyDescent="0.2">
      <c r="J473" s="230"/>
    </row>
    <row r="474" spans="10:10" ht="12.75" x14ac:dyDescent="0.2">
      <c r="J474" s="230"/>
    </row>
    <row r="475" spans="10:10" ht="12.75" x14ac:dyDescent="0.2">
      <c r="J475" s="230"/>
    </row>
    <row r="476" spans="10:10" ht="12.75" x14ac:dyDescent="0.2">
      <c r="J476" s="230"/>
    </row>
    <row r="477" spans="10:10" ht="12.75" x14ac:dyDescent="0.2">
      <c r="J477" s="230"/>
    </row>
    <row r="478" spans="10:10" ht="12.75" x14ac:dyDescent="0.2">
      <c r="J478" s="230"/>
    </row>
    <row r="479" spans="10:10" ht="12.75" x14ac:dyDescent="0.2">
      <c r="J479" s="230"/>
    </row>
    <row r="480" spans="10:10" ht="12.75" x14ac:dyDescent="0.2">
      <c r="J480" s="230"/>
    </row>
    <row r="481" spans="10:10" ht="12.75" x14ac:dyDescent="0.2">
      <c r="J481" s="230"/>
    </row>
    <row r="482" spans="10:10" ht="12.75" x14ac:dyDescent="0.2">
      <c r="J482" s="230"/>
    </row>
    <row r="483" spans="10:10" ht="12.75" x14ac:dyDescent="0.2">
      <c r="J483" s="230"/>
    </row>
    <row r="484" spans="10:10" ht="12.75" x14ac:dyDescent="0.2">
      <c r="J484" s="230"/>
    </row>
    <row r="485" spans="10:10" ht="12.75" x14ac:dyDescent="0.2">
      <c r="J485" s="230"/>
    </row>
    <row r="486" spans="10:10" ht="12.75" x14ac:dyDescent="0.2">
      <c r="J486" s="230"/>
    </row>
    <row r="487" spans="10:10" ht="12.75" x14ac:dyDescent="0.2">
      <c r="J487" s="230"/>
    </row>
    <row r="488" spans="10:10" ht="12.75" x14ac:dyDescent="0.2">
      <c r="J488" s="230"/>
    </row>
    <row r="489" spans="10:10" ht="12.75" x14ac:dyDescent="0.2">
      <c r="J489" s="230"/>
    </row>
    <row r="490" spans="10:10" ht="12.75" x14ac:dyDescent="0.2">
      <c r="J490" s="230"/>
    </row>
    <row r="491" spans="10:10" ht="12.75" x14ac:dyDescent="0.2">
      <c r="J491" s="230"/>
    </row>
    <row r="492" spans="10:10" ht="12.75" x14ac:dyDescent="0.2">
      <c r="J492" s="230"/>
    </row>
    <row r="493" spans="10:10" ht="12.75" x14ac:dyDescent="0.2">
      <c r="J493" s="230"/>
    </row>
    <row r="494" spans="10:10" ht="12.75" x14ac:dyDescent="0.2">
      <c r="J494" s="230"/>
    </row>
    <row r="495" spans="10:10" ht="12.75" x14ac:dyDescent="0.2">
      <c r="J495" s="230"/>
    </row>
    <row r="496" spans="10:10" ht="12.75" x14ac:dyDescent="0.2">
      <c r="J496" s="230"/>
    </row>
    <row r="497" spans="10:10" ht="12.75" x14ac:dyDescent="0.2">
      <c r="J497" s="230"/>
    </row>
    <row r="498" spans="10:10" ht="12.75" x14ac:dyDescent="0.2">
      <c r="J498" s="230"/>
    </row>
    <row r="499" spans="10:10" ht="12.75" x14ac:dyDescent="0.2">
      <c r="J499" s="230"/>
    </row>
    <row r="500" spans="10:10" ht="12.75" x14ac:dyDescent="0.2">
      <c r="J500" s="230"/>
    </row>
    <row r="501" spans="10:10" ht="12.75" x14ac:dyDescent="0.2">
      <c r="J501" s="230"/>
    </row>
    <row r="502" spans="10:10" ht="12.75" x14ac:dyDescent="0.2">
      <c r="J502" s="230"/>
    </row>
    <row r="503" spans="10:10" ht="12.75" x14ac:dyDescent="0.2">
      <c r="J503" s="230"/>
    </row>
    <row r="504" spans="10:10" ht="12.75" x14ac:dyDescent="0.2">
      <c r="J504" s="230"/>
    </row>
    <row r="505" spans="10:10" ht="12.75" x14ac:dyDescent="0.2">
      <c r="J505" s="230"/>
    </row>
    <row r="506" spans="10:10" ht="12.75" x14ac:dyDescent="0.2">
      <c r="J506" s="230"/>
    </row>
    <row r="507" spans="10:10" ht="12.75" x14ac:dyDescent="0.2">
      <c r="J507" s="230"/>
    </row>
    <row r="508" spans="10:10" ht="12.75" x14ac:dyDescent="0.2">
      <c r="J508" s="230"/>
    </row>
    <row r="509" spans="10:10" ht="12.75" x14ac:dyDescent="0.2">
      <c r="J509" s="230"/>
    </row>
    <row r="510" spans="10:10" ht="12.75" x14ac:dyDescent="0.2">
      <c r="J510" s="230"/>
    </row>
    <row r="511" spans="10:10" ht="12.75" x14ac:dyDescent="0.2">
      <c r="J511" s="230"/>
    </row>
    <row r="512" spans="10:10" ht="12.75" x14ac:dyDescent="0.2">
      <c r="J512" s="230"/>
    </row>
    <row r="513" spans="10:10" ht="12.75" x14ac:dyDescent="0.2">
      <c r="J513" s="230"/>
    </row>
    <row r="514" spans="10:10" ht="12.75" x14ac:dyDescent="0.2">
      <c r="J514" s="230"/>
    </row>
    <row r="515" spans="10:10" ht="12.75" x14ac:dyDescent="0.2">
      <c r="J515" s="230"/>
    </row>
    <row r="516" spans="10:10" ht="12.75" x14ac:dyDescent="0.2">
      <c r="J516" s="230"/>
    </row>
    <row r="517" spans="10:10" ht="12.75" x14ac:dyDescent="0.2">
      <c r="J517" s="230"/>
    </row>
    <row r="518" spans="10:10" ht="12.75" x14ac:dyDescent="0.2">
      <c r="J518" s="230"/>
    </row>
    <row r="519" spans="10:10" ht="12.75" x14ac:dyDescent="0.2">
      <c r="J519" s="230"/>
    </row>
    <row r="520" spans="10:10" ht="12.75" x14ac:dyDescent="0.2">
      <c r="J520" s="230"/>
    </row>
    <row r="521" spans="10:10" ht="12.75" x14ac:dyDescent="0.2">
      <c r="J521" s="230"/>
    </row>
    <row r="522" spans="10:10" ht="12.75" x14ac:dyDescent="0.2">
      <c r="J522" s="230"/>
    </row>
    <row r="523" spans="10:10" ht="12.75" x14ac:dyDescent="0.2">
      <c r="J523" s="230"/>
    </row>
    <row r="524" spans="10:10" ht="12.75" x14ac:dyDescent="0.2">
      <c r="J524" s="230"/>
    </row>
    <row r="525" spans="10:10" ht="12.75" x14ac:dyDescent="0.2">
      <c r="J525" s="230"/>
    </row>
    <row r="526" spans="10:10" ht="12.75" x14ac:dyDescent="0.2">
      <c r="J526" s="230"/>
    </row>
    <row r="527" spans="10:10" ht="12.75" x14ac:dyDescent="0.2">
      <c r="J527" s="230"/>
    </row>
    <row r="528" spans="10:10" ht="12.75" x14ac:dyDescent="0.2">
      <c r="J528" s="230"/>
    </row>
    <row r="529" spans="10:10" ht="12.75" x14ac:dyDescent="0.2">
      <c r="J529" s="230"/>
    </row>
    <row r="530" spans="10:10" ht="12.75" x14ac:dyDescent="0.2">
      <c r="J530" s="230"/>
    </row>
    <row r="531" spans="10:10" ht="12.75" x14ac:dyDescent="0.2">
      <c r="J531" s="230"/>
    </row>
    <row r="532" spans="10:10" ht="12.75" x14ac:dyDescent="0.2">
      <c r="J532" s="230"/>
    </row>
    <row r="533" spans="10:10" ht="12.75" x14ac:dyDescent="0.2">
      <c r="J533" s="230"/>
    </row>
    <row r="534" spans="10:10" ht="12.75" x14ac:dyDescent="0.2">
      <c r="J534" s="230"/>
    </row>
    <row r="535" spans="10:10" ht="12.75" x14ac:dyDescent="0.2">
      <c r="J535" s="230"/>
    </row>
    <row r="536" spans="10:10" ht="12.75" x14ac:dyDescent="0.2">
      <c r="J536" s="230"/>
    </row>
    <row r="537" spans="10:10" ht="12.75" x14ac:dyDescent="0.2">
      <c r="J537" s="230"/>
    </row>
    <row r="538" spans="10:10" ht="12.75" x14ac:dyDescent="0.2">
      <c r="J538" s="230"/>
    </row>
    <row r="539" spans="10:10" ht="12.75" x14ac:dyDescent="0.2">
      <c r="J539" s="230"/>
    </row>
    <row r="540" spans="10:10" ht="12.75" x14ac:dyDescent="0.2">
      <c r="J540" s="230"/>
    </row>
    <row r="541" spans="10:10" ht="12.75" x14ac:dyDescent="0.2">
      <c r="J541" s="230"/>
    </row>
    <row r="542" spans="10:10" ht="12.75" x14ac:dyDescent="0.2">
      <c r="J542" s="230"/>
    </row>
    <row r="543" spans="10:10" ht="12.75" x14ac:dyDescent="0.2">
      <c r="J543" s="230"/>
    </row>
    <row r="544" spans="10:10" ht="12.75" x14ac:dyDescent="0.2">
      <c r="J544" s="230"/>
    </row>
    <row r="545" spans="10:10" ht="12.75" x14ac:dyDescent="0.2">
      <c r="J545" s="230"/>
    </row>
    <row r="546" spans="10:10" ht="12.75" x14ac:dyDescent="0.2">
      <c r="J546" s="230"/>
    </row>
    <row r="547" spans="10:10" ht="12.75" x14ac:dyDescent="0.2">
      <c r="J547" s="230"/>
    </row>
    <row r="548" spans="10:10" ht="12.75" x14ac:dyDescent="0.2">
      <c r="J548" s="230"/>
    </row>
    <row r="549" spans="10:10" ht="12.75" x14ac:dyDescent="0.2">
      <c r="J549" s="230"/>
    </row>
    <row r="550" spans="10:10" ht="12.75" x14ac:dyDescent="0.2">
      <c r="J550" s="230"/>
    </row>
    <row r="551" spans="10:10" ht="12.75" x14ac:dyDescent="0.2">
      <c r="J551" s="230"/>
    </row>
    <row r="552" spans="10:10" ht="12.75" x14ac:dyDescent="0.2">
      <c r="J552" s="230"/>
    </row>
    <row r="553" spans="10:10" ht="12.75" x14ac:dyDescent="0.2">
      <c r="J553" s="230"/>
    </row>
    <row r="554" spans="10:10" ht="12.75" x14ac:dyDescent="0.2">
      <c r="J554" s="230"/>
    </row>
    <row r="555" spans="10:10" ht="12.75" x14ac:dyDescent="0.2">
      <c r="J555" s="230"/>
    </row>
    <row r="556" spans="10:10" ht="12.75" x14ac:dyDescent="0.2">
      <c r="J556" s="230"/>
    </row>
    <row r="557" spans="10:10" ht="12.75" x14ac:dyDescent="0.2">
      <c r="J557" s="230"/>
    </row>
    <row r="558" spans="10:10" ht="12.75" x14ac:dyDescent="0.2">
      <c r="J558" s="230"/>
    </row>
    <row r="559" spans="10:10" ht="12.75" x14ac:dyDescent="0.2">
      <c r="J559" s="230"/>
    </row>
    <row r="560" spans="10:10" ht="12.75" x14ac:dyDescent="0.2">
      <c r="J560" s="230"/>
    </row>
    <row r="561" spans="10:10" ht="12.75" x14ac:dyDescent="0.2">
      <c r="J561" s="230"/>
    </row>
    <row r="562" spans="10:10" ht="12.75" x14ac:dyDescent="0.2">
      <c r="J562" s="230"/>
    </row>
    <row r="563" spans="10:10" ht="12.75" x14ac:dyDescent="0.2">
      <c r="J563" s="230"/>
    </row>
    <row r="564" spans="10:10" ht="12.75" x14ac:dyDescent="0.2">
      <c r="J564" s="230"/>
    </row>
    <row r="565" spans="10:10" ht="12.75" x14ac:dyDescent="0.2">
      <c r="J565" s="230"/>
    </row>
    <row r="566" spans="10:10" ht="12.75" x14ac:dyDescent="0.2">
      <c r="J566" s="230"/>
    </row>
    <row r="567" spans="10:10" ht="12.75" x14ac:dyDescent="0.2">
      <c r="J567" s="230"/>
    </row>
    <row r="568" spans="10:10" ht="12.75" x14ac:dyDescent="0.2">
      <c r="J568" s="230"/>
    </row>
    <row r="569" spans="10:10" ht="12.75" x14ac:dyDescent="0.2">
      <c r="J569" s="230"/>
    </row>
    <row r="570" spans="10:10" ht="12.75" x14ac:dyDescent="0.2">
      <c r="J570" s="230"/>
    </row>
    <row r="571" spans="10:10" ht="12.75" x14ac:dyDescent="0.2">
      <c r="J571" s="230"/>
    </row>
    <row r="572" spans="10:10" ht="12.75" x14ac:dyDescent="0.2">
      <c r="J572" s="230"/>
    </row>
    <row r="573" spans="10:10" ht="12.75" x14ac:dyDescent="0.2">
      <c r="J573" s="230"/>
    </row>
    <row r="574" spans="10:10" ht="12.75" x14ac:dyDescent="0.2">
      <c r="J574" s="230"/>
    </row>
    <row r="575" spans="10:10" ht="12.75" x14ac:dyDescent="0.2">
      <c r="J575" s="230"/>
    </row>
    <row r="576" spans="10:10" ht="12.75" x14ac:dyDescent="0.2">
      <c r="J576" s="230"/>
    </row>
    <row r="577" spans="10:10" ht="12.75" x14ac:dyDescent="0.2">
      <c r="J577" s="230"/>
    </row>
    <row r="578" spans="10:10" ht="12.75" x14ac:dyDescent="0.2">
      <c r="J578" s="230"/>
    </row>
    <row r="579" spans="10:10" ht="12.75" x14ac:dyDescent="0.2">
      <c r="J579" s="230"/>
    </row>
    <row r="580" spans="10:10" ht="12.75" x14ac:dyDescent="0.2">
      <c r="J580" s="230"/>
    </row>
    <row r="581" spans="10:10" ht="12.75" x14ac:dyDescent="0.2">
      <c r="J581" s="230"/>
    </row>
    <row r="582" spans="10:10" ht="12.75" x14ac:dyDescent="0.2">
      <c r="J582" s="230"/>
    </row>
    <row r="583" spans="10:10" ht="12.75" x14ac:dyDescent="0.2">
      <c r="J583" s="230"/>
    </row>
    <row r="584" spans="10:10" ht="12.75" x14ac:dyDescent="0.2">
      <c r="J584" s="230"/>
    </row>
    <row r="585" spans="10:10" ht="12.75" x14ac:dyDescent="0.2">
      <c r="J585" s="230"/>
    </row>
    <row r="586" spans="10:10" ht="12.75" x14ac:dyDescent="0.2">
      <c r="J586" s="230"/>
    </row>
    <row r="587" spans="10:10" ht="12.75" x14ac:dyDescent="0.2">
      <c r="J587" s="230"/>
    </row>
    <row r="588" spans="10:10" ht="12.75" x14ac:dyDescent="0.2">
      <c r="J588" s="230"/>
    </row>
    <row r="589" spans="10:10" ht="12.75" x14ac:dyDescent="0.2">
      <c r="J589" s="230"/>
    </row>
    <row r="590" spans="10:10" ht="12.75" x14ac:dyDescent="0.2">
      <c r="J590" s="230"/>
    </row>
    <row r="591" spans="10:10" ht="12.75" x14ac:dyDescent="0.2">
      <c r="J591" s="230"/>
    </row>
    <row r="592" spans="10:10" ht="12.75" x14ac:dyDescent="0.2">
      <c r="J592" s="230"/>
    </row>
    <row r="593" spans="10:10" ht="12.75" x14ac:dyDescent="0.2">
      <c r="J593" s="230"/>
    </row>
    <row r="594" spans="10:10" ht="12.75" x14ac:dyDescent="0.2">
      <c r="J594" s="230"/>
    </row>
    <row r="595" spans="10:10" ht="12.75" x14ac:dyDescent="0.2">
      <c r="J595" s="230"/>
    </row>
    <row r="596" spans="10:10" ht="12.75" x14ac:dyDescent="0.2">
      <c r="J596" s="230"/>
    </row>
    <row r="597" spans="10:10" ht="12.75" x14ac:dyDescent="0.2">
      <c r="J597" s="230"/>
    </row>
    <row r="598" spans="10:10" ht="12.75" x14ac:dyDescent="0.2">
      <c r="J598" s="230"/>
    </row>
    <row r="599" spans="10:10" ht="12.75" x14ac:dyDescent="0.2">
      <c r="J599" s="230"/>
    </row>
    <row r="600" spans="10:10" ht="12.75" x14ac:dyDescent="0.2">
      <c r="J600" s="230"/>
    </row>
    <row r="601" spans="10:10" ht="12.75" x14ac:dyDescent="0.2">
      <c r="J601" s="230"/>
    </row>
    <row r="602" spans="10:10" ht="12.75" x14ac:dyDescent="0.2">
      <c r="J602" s="230"/>
    </row>
    <row r="603" spans="10:10" ht="12.75" x14ac:dyDescent="0.2">
      <c r="J603" s="230"/>
    </row>
    <row r="604" spans="10:10" ht="12.75" x14ac:dyDescent="0.2">
      <c r="J604" s="230"/>
    </row>
    <row r="605" spans="10:10" ht="12.75" x14ac:dyDescent="0.2">
      <c r="J605" s="230"/>
    </row>
    <row r="606" spans="10:10" ht="12.75" x14ac:dyDescent="0.2">
      <c r="J606" s="230"/>
    </row>
    <row r="607" spans="10:10" ht="12.75" x14ac:dyDescent="0.2">
      <c r="J607" s="230"/>
    </row>
    <row r="608" spans="10:10" ht="12.75" x14ac:dyDescent="0.2">
      <c r="J608" s="230"/>
    </row>
    <row r="609" spans="10:10" ht="12.75" x14ac:dyDescent="0.2">
      <c r="J609" s="230"/>
    </row>
    <row r="610" spans="10:10" ht="12.75" x14ac:dyDescent="0.2">
      <c r="J610" s="230"/>
    </row>
    <row r="611" spans="10:10" ht="12.75" x14ac:dyDescent="0.2">
      <c r="J611" s="230"/>
    </row>
    <row r="612" spans="10:10" ht="12.75" x14ac:dyDescent="0.2">
      <c r="J612" s="230"/>
    </row>
    <row r="613" spans="10:10" ht="12.75" x14ac:dyDescent="0.2">
      <c r="J613" s="230"/>
    </row>
    <row r="614" spans="10:10" ht="12.75" x14ac:dyDescent="0.2">
      <c r="J614" s="230"/>
    </row>
    <row r="615" spans="10:10" ht="12.75" x14ac:dyDescent="0.2">
      <c r="J615" s="230"/>
    </row>
    <row r="616" spans="10:10" ht="12.75" x14ac:dyDescent="0.2">
      <c r="J616" s="230"/>
    </row>
    <row r="617" spans="10:10" ht="12.75" x14ac:dyDescent="0.2">
      <c r="J617" s="230"/>
    </row>
    <row r="618" spans="10:10" ht="12.75" x14ac:dyDescent="0.2">
      <c r="J618" s="230"/>
    </row>
    <row r="619" spans="10:10" ht="12.75" x14ac:dyDescent="0.2">
      <c r="J619" s="230"/>
    </row>
    <row r="620" spans="10:10" ht="12.75" x14ac:dyDescent="0.2">
      <c r="J620" s="230"/>
    </row>
    <row r="621" spans="10:10" ht="12.75" x14ac:dyDescent="0.2">
      <c r="J621" s="230"/>
    </row>
    <row r="622" spans="10:10" ht="12.75" x14ac:dyDescent="0.2">
      <c r="J622" s="230"/>
    </row>
    <row r="623" spans="10:10" ht="12.75" x14ac:dyDescent="0.2">
      <c r="J623" s="230"/>
    </row>
    <row r="624" spans="10:10" ht="12.75" x14ac:dyDescent="0.2">
      <c r="J624" s="230"/>
    </row>
    <row r="625" spans="10:10" ht="12.75" x14ac:dyDescent="0.2">
      <c r="J625" s="230"/>
    </row>
    <row r="626" spans="10:10" ht="12.75" x14ac:dyDescent="0.2">
      <c r="J626" s="230"/>
    </row>
    <row r="627" spans="10:10" ht="12.75" x14ac:dyDescent="0.2">
      <c r="J627" s="230"/>
    </row>
    <row r="628" spans="10:10" ht="12.75" x14ac:dyDescent="0.2">
      <c r="J628" s="230"/>
    </row>
    <row r="629" spans="10:10" ht="12.75" x14ac:dyDescent="0.2">
      <c r="J629" s="230"/>
    </row>
    <row r="630" spans="10:10" ht="12.75" x14ac:dyDescent="0.2">
      <c r="J630" s="230"/>
    </row>
    <row r="631" spans="10:10" ht="12.75" x14ac:dyDescent="0.2">
      <c r="J631" s="230"/>
    </row>
    <row r="632" spans="10:10" ht="12.75" x14ac:dyDescent="0.2">
      <c r="J632" s="230"/>
    </row>
    <row r="633" spans="10:10" ht="12.75" x14ac:dyDescent="0.2">
      <c r="J633" s="230"/>
    </row>
    <row r="634" spans="10:10" ht="12.75" x14ac:dyDescent="0.2">
      <c r="J634" s="230"/>
    </row>
    <row r="635" spans="10:10" ht="12.75" x14ac:dyDescent="0.2">
      <c r="J635" s="230"/>
    </row>
    <row r="636" spans="10:10" ht="12.75" x14ac:dyDescent="0.2">
      <c r="J636" s="230"/>
    </row>
    <row r="637" spans="10:10" ht="12.75" x14ac:dyDescent="0.2">
      <c r="J637" s="230"/>
    </row>
    <row r="638" spans="10:10" ht="12.75" x14ac:dyDescent="0.2">
      <c r="J638" s="230"/>
    </row>
    <row r="639" spans="10:10" ht="12.75" x14ac:dyDescent="0.2">
      <c r="J639" s="230"/>
    </row>
    <row r="640" spans="10:10" ht="12.75" x14ac:dyDescent="0.2">
      <c r="J640" s="230"/>
    </row>
    <row r="641" spans="10:10" ht="12.75" x14ac:dyDescent="0.2">
      <c r="J641" s="230"/>
    </row>
    <row r="642" spans="10:10" ht="12.75" x14ac:dyDescent="0.2">
      <c r="J642" s="230"/>
    </row>
    <row r="643" spans="10:10" ht="12.75" x14ac:dyDescent="0.2">
      <c r="J643" s="230"/>
    </row>
    <row r="644" spans="10:10" ht="12.75" x14ac:dyDescent="0.2">
      <c r="J644" s="230"/>
    </row>
    <row r="645" spans="10:10" ht="12.75" x14ac:dyDescent="0.2">
      <c r="J645" s="230"/>
    </row>
    <row r="646" spans="10:10" ht="12.75" x14ac:dyDescent="0.2">
      <c r="J646" s="230"/>
    </row>
    <row r="647" spans="10:10" ht="12.75" x14ac:dyDescent="0.2">
      <c r="J647" s="230"/>
    </row>
    <row r="648" spans="10:10" ht="12.75" x14ac:dyDescent="0.2">
      <c r="J648" s="230"/>
    </row>
    <row r="649" spans="10:10" ht="12.75" x14ac:dyDescent="0.2">
      <c r="J649" s="230"/>
    </row>
    <row r="650" spans="10:10" ht="12.75" x14ac:dyDescent="0.2">
      <c r="J650" s="230"/>
    </row>
    <row r="651" spans="10:10" ht="12.75" x14ac:dyDescent="0.2">
      <c r="J651" s="230"/>
    </row>
    <row r="652" spans="10:10" ht="12.75" x14ac:dyDescent="0.2">
      <c r="J652" s="230"/>
    </row>
    <row r="653" spans="10:10" ht="12.75" x14ac:dyDescent="0.2">
      <c r="J653" s="230"/>
    </row>
    <row r="654" spans="10:10" ht="12.75" x14ac:dyDescent="0.2">
      <c r="J654" s="230"/>
    </row>
    <row r="655" spans="10:10" ht="12.75" x14ac:dyDescent="0.2">
      <c r="J655" s="230"/>
    </row>
    <row r="656" spans="10:10" ht="12.75" x14ac:dyDescent="0.2">
      <c r="J656" s="230"/>
    </row>
    <row r="657" spans="10:10" ht="12.75" x14ac:dyDescent="0.2">
      <c r="J657" s="230"/>
    </row>
    <row r="658" spans="10:10" ht="12.75" x14ac:dyDescent="0.2">
      <c r="J658" s="230"/>
    </row>
    <row r="659" spans="10:10" ht="12.75" x14ac:dyDescent="0.2">
      <c r="J659" s="230"/>
    </row>
    <row r="660" spans="10:10" ht="12.75" x14ac:dyDescent="0.2">
      <c r="J660" s="230"/>
    </row>
    <row r="661" spans="10:10" ht="12.75" x14ac:dyDescent="0.2">
      <c r="J661" s="230"/>
    </row>
    <row r="662" spans="10:10" ht="12.75" x14ac:dyDescent="0.2">
      <c r="J662" s="230"/>
    </row>
    <row r="663" spans="10:10" ht="12.75" x14ac:dyDescent="0.2">
      <c r="J663" s="230"/>
    </row>
    <row r="664" spans="10:10" ht="12.75" x14ac:dyDescent="0.2">
      <c r="J664" s="230"/>
    </row>
    <row r="665" spans="10:10" ht="12.75" x14ac:dyDescent="0.2">
      <c r="J665" s="230"/>
    </row>
    <row r="666" spans="10:10" ht="12.75" x14ac:dyDescent="0.2">
      <c r="J666" s="230"/>
    </row>
    <row r="667" spans="10:10" ht="12.75" x14ac:dyDescent="0.2">
      <c r="J667" s="230"/>
    </row>
    <row r="668" spans="10:10" ht="12.75" x14ac:dyDescent="0.2">
      <c r="J668" s="230"/>
    </row>
    <row r="669" spans="10:10" ht="12.75" x14ac:dyDescent="0.2">
      <c r="J669" s="230"/>
    </row>
    <row r="670" spans="10:10" ht="12.75" x14ac:dyDescent="0.2">
      <c r="J670" s="230"/>
    </row>
    <row r="671" spans="10:10" ht="12.75" x14ac:dyDescent="0.2">
      <c r="J671" s="230"/>
    </row>
    <row r="672" spans="10:10" ht="12.75" x14ac:dyDescent="0.2">
      <c r="J672" s="230"/>
    </row>
    <row r="673" spans="10:10" ht="12.75" x14ac:dyDescent="0.2">
      <c r="J673" s="230"/>
    </row>
    <row r="674" spans="10:10" ht="12.75" x14ac:dyDescent="0.2">
      <c r="J674" s="230"/>
    </row>
    <row r="675" spans="10:10" ht="12.75" x14ac:dyDescent="0.2">
      <c r="J675" s="230"/>
    </row>
    <row r="676" spans="10:10" ht="12.75" x14ac:dyDescent="0.2">
      <c r="J676" s="230"/>
    </row>
    <row r="677" spans="10:10" ht="12.75" x14ac:dyDescent="0.2">
      <c r="J677" s="230"/>
    </row>
    <row r="678" spans="10:10" ht="12.75" x14ac:dyDescent="0.2">
      <c r="J678" s="230"/>
    </row>
    <row r="679" spans="10:10" ht="12.75" x14ac:dyDescent="0.2">
      <c r="J679" s="230"/>
    </row>
    <row r="680" spans="10:10" ht="12.75" x14ac:dyDescent="0.2">
      <c r="J680" s="230"/>
    </row>
    <row r="681" spans="10:10" ht="12.75" x14ac:dyDescent="0.2">
      <c r="J681" s="230"/>
    </row>
    <row r="682" spans="10:10" ht="12.75" x14ac:dyDescent="0.2">
      <c r="J682" s="230"/>
    </row>
    <row r="683" spans="10:10" ht="12.75" x14ac:dyDescent="0.2">
      <c r="J683" s="230"/>
    </row>
    <row r="684" spans="10:10" ht="12.75" x14ac:dyDescent="0.2">
      <c r="J684" s="230"/>
    </row>
    <row r="685" spans="10:10" ht="12.75" x14ac:dyDescent="0.2">
      <c r="J685" s="230"/>
    </row>
    <row r="686" spans="10:10" ht="12.75" x14ac:dyDescent="0.2">
      <c r="J686" s="230"/>
    </row>
    <row r="687" spans="10:10" ht="12.75" x14ac:dyDescent="0.2">
      <c r="J687" s="230"/>
    </row>
    <row r="688" spans="10:10" ht="12.75" x14ac:dyDescent="0.2">
      <c r="J688" s="230"/>
    </row>
    <row r="689" spans="10:10" ht="12.75" x14ac:dyDescent="0.2">
      <c r="J689" s="230"/>
    </row>
    <row r="690" spans="10:10" ht="12.75" x14ac:dyDescent="0.2">
      <c r="J690" s="230"/>
    </row>
    <row r="691" spans="10:10" ht="12.75" x14ac:dyDescent="0.2">
      <c r="J691" s="230"/>
    </row>
    <row r="692" spans="10:10" ht="12.75" x14ac:dyDescent="0.2">
      <c r="J692" s="230"/>
    </row>
    <row r="693" spans="10:10" ht="12.75" x14ac:dyDescent="0.2">
      <c r="J693" s="230"/>
    </row>
    <row r="694" spans="10:10" ht="12.75" x14ac:dyDescent="0.2">
      <c r="J694" s="230"/>
    </row>
    <row r="695" spans="10:10" ht="12.75" x14ac:dyDescent="0.2">
      <c r="J695" s="230"/>
    </row>
    <row r="696" spans="10:10" ht="12.75" x14ac:dyDescent="0.2">
      <c r="J696" s="230"/>
    </row>
    <row r="697" spans="10:10" ht="12.75" x14ac:dyDescent="0.2">
      <c r="J697" s="230"/>
    </row>
    <row r="698" spans="10:10" ht="12.75" x14ac:dyDescent="0.2">
      <c r="J698" s="230"/>
    </row>
    <row r="699" spans="10:10" ht="12.75" x14ac:dyDescent="0.2">
      <c r="J699" s="230"/>
    </row>
    <row r="700" spans="10:10" ht="12.75" x14ac:dyDescent="0.2">
      <c r="J700" s="230"/>
    </row>
    <row r="701" spans="10:10" ht="12.75" x14ac:dyDescent="0.2">
      <c r="J701" s="230"/>
    </row>
    <row r="702" spans="10:10" ht="12.75" x14ac:dyDescent="0.2">
      <c r="J702" s="230"/>
    </row>
    <row r="703" spans="10:10" ht="12.75" x14ac:dyDescent="0.2">
      <c r="J703" s="230"/>
    </row>
    <row r="704" spans="10:10" ht="12.75" x14ac:dyDescent="0.2">
      <c r="J704" s="230"/>
    </row>
    <row r="705" spans="10:10" ht="12.75" x14ac:dyDescent="0.2">
      <c r="J705" s="230"/>
    </row>
    <row r="706" spans="10:10" ht="12.75" x14ac:dyDescent="0.2">
      <c r="J706" s="230"/>
    </row>
    <row r="707" spans="10:10" ht="12.75" x14ac:dyDescent="0.2">
      <c r="J707" s="230"/>
    </row>
    <row r="708" spans="10:10" ht="12.75" x14ac:dyDescent="0.2">
      <c r="J708" s="230"/>
    </row>
    <row r="709" spans="10:10" ht="12.75" x14ac:dyDescent="0.2">
      <c r="J709" s="230"/>
    </row>
    <row r="710" spans="10:10" ht="12.75" x14ac:dyDescent="0.2">
      <c r="J710" s="230"/>
    </row>
    <row r="711" spans="10:10" ht="12.75" x14ac:dyDescent="0.2">
      <c r="J711" s="230"/>
    </row>
    <row r="712" spans="10:10" ht="12.75" x14ac:dyDescent="0.2">
      <c r="J712" s="230"/>
    </row>
    <row r="713" spans="10:10" ht="12.75" x14ac:dyDescent="0.2">
      <c r="J713" s="230"/>
    </row>
    <row r="714" spans="10:10" ht="12.75" x14ac:dyDescent="0.2">
      <c r="J714" s="230"/>
    </row>
    <row r="715" spans="10:10" ht="12.75" x14ac:dyDescent="0.2">
      <c r="J715" s="230"/>
    </row>
    <row r="716" spans="10:10" ht="12.75" x14ac:dyDescent="0.2">
      <c r="J716" s="230"/>
    </row>
    <row r="717" spans="10:10" ht="12.75" x14ac:dyDescent="0.2">
      <c r="J717" s="230"/>
    </row>
    <row r="718" spans="10:10" ht="12.75" x14ac:dyDescent="0.2">
      <c r="J718" s="230"/>
    </row>
    <row r="719" spans="10:10" ht="12.75" x14ac:dyDescent="0.2">
      <c r="J719" s="230"/>
    </row>
    <row r="720" spans="10:10" ht="12.75" x14ac:dyDescent="0.2">
      <c r="J720" s="230"/>
    </row>
    <row r="721" spans="10:10" ht="12.75" x14ac:dyDescent="0.2">
      <c r="J721" s="230"/>
    </row>
    <row r="722" spans="10:10" ht="12.75" x14ac:dyDescent="0.2">
      <c r="J722" s="230"/>
    </row>
    <row r="723" spans="10:10" ht="12.75" x14ac:dyDescent="0.2">
      <c r="J723" s="230"/>
    </row>
    <row r="724" spans="10:10" ht="12.75" x14ac:dyDescent="0.2">
      <c r="J724" s="230"/>
    </row>
    <row r="725" spans="10:10" ht="12.75" x14ac:dyDescent="0.2">
      <c r="J725" s="230"/>
    </row>
    <row r="726" spans="10:10" ht="12.75" x14ac:dyDescent="0.2">
      <c r="J726" s="230"/>
    </row>
    <row r="727" spans="10:10" ht="12.75" x14ac:dyDescent="0.2">
      <c r="J727" s="230"/>
    </row>
    <row r="728" spans="10:10" ht="12.75" x14ac:dyDescent="0.2">
      <c r="J728" s="230"/>
    </row>
    <row r="729" spans="10:10" ht="12.75" x14ac:dyDescent="0.2">
      <c r="J729" s="230"/>
    </row>
    <row r="730" spans="10:10" ht="12.75" x14ac:dyDescent="0.2">
      <c r="J730" s="230"/>
    </row>
    <row r="731" spans="10:10" ht="12.75" x14ac:dyDescent="0.2">
      <c r="J731" s="230"/>
    </row>
    <row r="732" spans="10:10" ht="12.75" x14ac:dyDescent="0.2">
      <c r="J732" s="230"/>
    </row>
    <row r="733" spans="10:10" ht="12.75" x14ac:dyDescent="0.2">
      <c r="J733" s="230"/>
    </row>
    <row r="734" spans="10:10" ht="12.75" x14ac:dyDescent="0.2">
      <c r="J734" s="230"/>
    </row>
    <row r="735" spans="10:10" ht="12.75" x14ac:dyDescent="0.2">
      <c r="J735" s="230"/>
    </row>
    <row r="736" spans="10:10" ht="12.75" x14ac:dyDescent="0.2">
      <c r="J736" s="230"/>
    </row>
    <row r="737" spans="10:10" ht="12.75" x14ac:dyDescent="0.2">
      <c r="J737" s="230"/>
    </row>
    <row r="738" spans="10:10" ht="12.75" x14ac:dyDescent="0.2">
      <c r="J738" s="230"/>
    </row>
    <row r="739" spans="10:10" ht="12.75" x14ac:dyDescent="0.2">
      <c r="J739" s="230"/>
    </row>
    <row r="740" spans="10:10" ht="12.75" x14ac:dyDescent="0.2">
      <c r="J740" s="230"/>
    </row>
    <row r="741" spans="10:10" ht="12.75" x14ac:dyDescent="0.2">
      <c r="J741" s="230"/>
    </row>
    <row r="742" spans="10:10" ht="12.75" x14ac:dyDescent="0.2">
      <c r="J742" s="230"/>
    </row>
    <row r="743" spans="10:10" ht="12.75" x14ac:dyDescent="0.2">
      <c r="J743" s="230"/>
    </row>
    <row r="744" spans="10:10" ht="12.75" x14ac:dyDescent="0.2">
      <c r="J744" s="230"/>
    </row>
    <row r="745" spans="10:10" ht="12.75" x14ac:dyDescent="0.2">
      <c r="J745" s="230"/>
    </row>
    <row r="746" spans="10:10" ht="12.75" x14ac:dyDescent="0.2">
      <c r="J746" s="230"/>
    </row>
    <row r="747" spans="10:10" ht="12.75" x14ac:dyDescent="0.2">
      <c r="J747" s="230"/>
    </row>
    <row r="748" spans="10:10" ht="12.75" x14ac:dyDescent="0.2">
      <c r="J748" s="230"/>
    </row>
    <row r="749" spans="10:10" ht="12.75" x14ac:dyDescent="0.2">
      <c r="J749" s="230"/>
    </row>
    <row r="750" spans="10:10" ht="12.75" x14ac:dyDescent="0.2">
      <c r="J750" s="230"/>
    </row>
    <row r="751" spans="10:10" ht="12.75" x14ac:dyDescent="0.2">
      <c r="J751" s="230"/>
    </row>
    <row r="752" spans="10:10" ht="12.75" x14ac:dyDescent="0.2">
      <c r="J752" s="230"/>
    </row>
    <row r="753" spans="10:10" ht="12.75" x14ac:dyDescent="0.2">
      <c r="J753" s="230"/>
    </row>
    <row r="754" spans="10:10" ht="12.75" x14ac:dyDescent="0.2">
      <c r="J754" s="230"/>
    </row>
    <row r="755" spans="10:10" ht="12.75" x14ac:dyDescent="0.2">
      <c r="J755" s="230"/>
    </row>
    <row r="756" spans="10:10" ht="12.75" x14ac:dyDescent="0.2">
      <c r="J756" s="230"/>
    </row>
    <row r="757" spans="10:10" ht="12.75" x14ac:dyDescent="0.2">
      <c r="J757" s="230"/>
    </row>
    <row r="758" spans="10:10" ht="12.75" x14ac:dyDescent="0.2">
      <c r="J758" s="230"/>
    </row>
    <row r="759" spans="10:10" ht="12.75" x14ac:dyDescent="0.2">
      <c r="J759" s="230"/>
    </row>
    <row r="760" spans="10:10" ht="12.75" x14ac:dyDescent="0.2">
      <c r="J760" s="230"/>
    </row>
    <row r="761" spans="10:10" ht="12.75" x14ac:dyDescent="0.2">
      <c r="J761" s="230"/>
    </row>
    <row r="762" spans="10:10" ht="12.75" x14ac:dyDescent="0.2">
      <c r="J762" s="230"/>
    </row>
    <row r="763" spans="10:10" ht="12.75" x14ac:dyDescent="0.2">
      <c r="J763" s="230"/>
    </row>
    <row r="764" spans="10:10" ht="12.75" x14ac:dyDescent="0.2">
      <c r="J764" s="230"/>
    </row>
    <row r="765" spans="10:10" ht="12.75" x14ac:dyDescent="0.2">
      <c r="J765" s="230"/>
    </row>
    <row r="766" spans="10:10" ht="12.75" x14ac:dyDescent="0.2">
      <c r="J766" s="230"/>
    </row>
    <row r="767" spans="10:10" ht="12.75" x14ac:dyDescent="0.2">
      <c r="J767" s="230"/>
    </row>
    <row r="768" spans="10:10" ht="12.75" x14ac:dyDescent="0.2">
      <c r="J768" s="230"/>
    </row>
    <row r="769" spans="10:10" ht="12.75" x14ac:dyDescent="0.2">
      <c r="J769" s="230"/>
    </row>
    <row r="770" spans="10:10" ht="12.75" x14ac:dyDescent="0.2">
      <c r="J770" s="230"/>
    </row>
    <row r="771" spans="10:10" ht="12.75" x14ac:dyDescent="0.2">
      <c r="J771" s="230"/>
    </row>
    <row r="772" spans="10:10" ht="12.75" x14ac:dyDescent="0.2">
      <c r="J772" s="230"/>
    </row>
    <row r="773" spans="10:10" ht="12.75" x14ac:dyDescent="0.2">
      <c r="J773" s="230"/>
    </row>
    <row r="774" spans="10:10" ht="12.75" x14ac:dyDescent="0.2">
      <c r="J774" s="230"/>
    </row>
    <row r="775" spans="10:10" ht="12.75" x14ac:dyDescent="0.2">
      <c r="J775" s="230"/>
    </row>
    <row r="776" spans="10:10" ht="12.75" x14ac:dyDescent="0.2">
      <c r="J776" s="230"/>
    </row>
    <row r="777" spans="10:10" ht="12.75" x14ac:dyDescent="0.2">
      <c r="J777" s="230"/>
    </row>
    <row r="778" spans="10:10" ht="12.75" x14ac:dyDescent="0.2">
      <c r="J778" s="230"/>
    </row>
    <row r="779" spans="10:10" ht="12.75" x14ac:dyDescent="0.2">
      <c r="J779" s="230"/>
    </row>
    <row r="780" spans="10:10" ht="12.75" x14ac:dyDescent="0.2">
      <c r="J780" s="230"/>
    </row>
    <row r="781" spans="10:10" ht="12.75" x14ac:dyDescent="0.2">
      <c r="J781" s="230"/>
    </row>
    <row r="782" spans="10:10" ht="12.75" x14ac:dyDescent="0.2">
      <c r="J782" s="230"/>
    </row>
    <row r="783" spans="10:10" ht="12.75" x14ac:dyDescent="0.2">
      <c r="J783" s="230"/>
    </row>
    <row r="784" spans="10:10" ht="12.75" x14ac:dyDescent="0.2">
      <c r="J784" s="230"/>
    </row>
    <row r="785" spans="10:10" ht="12.75" x14ac:dyDescent="0.2">
      <c r="J785" s="230"/>
    </row>
    <row r="786" spans="10:10" ht="12.75" x14ac:dyDescent="0.2">
      <c r="J786" s="230"/>
    </row>
    <row r="787" spans="10:10" ht="12.75" x14ac:dyDescent="0.2">
      <c r="J787" s="230"/>
    </row>
    <row r="788" spans="10:10" ht="12.75" x14ac:dyDescent="0.2">
      <c r="J788" s="230"/>
    </row>
    <row r="789" spans="10:10" ht="12.75" x14ac:dyDescent="0.2">
      <c r="J789" s="230"/>
    </row>
    <row r="790" spans="10:10" ht="12.75" x14ac:dyDescent="0.2">
      <c r="J790" s="230"/>
    </row>
    <row r="791" spans="10:10" ht="12.75" x14ac:dyDescent="0.2">
      <c r="J791" s="230"/>
    </row>
    <row r="792" spans="10:10" ht="12.75" x14ac:dyDescent="0.2">
      <c r="J792" s="230"/>
    </row>
    <row r="793" spans="10:10" ht="12.75" x14ac:dyDescent="0.2">
      <c r="J793" s="230"/>
    </row>
    <row r="794" spans="10:10" ht="12.75" x14ac:dyDescent="0.2">
      <c r="J794" s="230"/>
    </row>
    <row r="795" spans="10:10" ht="12.75" x14ac:dyDescent="0.2">
      <c r="J795" s="230"/>
    </row>
    <row r="796" spans="10:10" ht="12.75" x14ac:dyDescent="0.2">
      <c r="J796" s="230"/>
    </row>
    <row r="797" spans="10:10" ht="12.75" x14ac:dyDescent="0.2">
      <c r="J797" s="230"/>
    </row>
    <row r="798" spans="10:10" ht="12.75" x14ac:dyDescent="0.2">
      <c r="J798" s="230"/>
    </row>
    <row r="799" spans="10:10" ht="12.75" x14ac:dyDescent="0.2">
      <c r="J799" s="230"/>
    </row>
    <row r="800" spans="10:10" ht="12.75" x14ac:dyDescent="0.2">
      <c r="J800" s="230"/>
    </row>
    <row r="801" spans="10:10" ht="12.75" x14ac:dyDescent="0.2">
      <c r="J801" s="230"/>
    </row>
    <row r="802" spans="10:10" ht="12.75" x14ac:dyDescent="0.2">
      <c r="J802" s="230"/>
    </row>
    <row r="803" spans="10:10" ht="12.75" x14ac:dyDescent="0.2">
      <c r="J803" s="230"/>
    </row>
    <row r="804" spans="10:10" ht="12.75" x14ac:dyDescent="0.2">
      <c r="J804" s="230"/>
    </row>
    <row r="805" spans="10:10" ht="12.75" x14ac:dyDescent="0.2">
      <c r="J805" s="230"/>
    </row>
    <row r="806" spans="10:10" ht="12.75" x14ac:dyDescent="0.2">
      <c r="J806" s="230"/>
    </row>
    <row r="807" spans="10:10" ht="12.75" x14ac:dyDescent="0.2">
      <c r="J807" s="230"/>
    </row>
    <row r="808" spans="10:10" ht="12.75" x14ac:dyDescent="0.2">
      <c r="J808" s="230"/>
    </row>
    <row r="809" spans="10:10" ht="12.75" x14ac:dyDescent="0.2">
      <c r="J809" s="230"/>
    </row>
    <row r="810" spans="10:10" ht="12.75" x14ac:dyDescent="0.2">
      <c r="J810" s="230"/>
    </row>
    <row r="811" spans="10:10" ht="12.75" x14ac:dyDescent="0.2">
      <c r="J811" s="230"/>
    </row>
    <row r="812" spans="10:10" ht="12.75" x14ac:dyDescent="0.2">
      <c r="J812" s="230"/>
    </row>
    <row r="813" spans="10:10" ht="12.75" x14ac:dyDescent="0.2">
      <c r="J813" s="230"/>
    </row>
    <row r="814" spans="10:10" ht="12.75" x14ac:dyDescent="0.2">
      <c r="J814" s="230"/>
    </row>
    <row r="815" spans="10:10" ht="12.75" x14ac:dyDescent="0.2">
      <c r="J815" s="230"/>
    </row>
    <row r="816" spans="10:10" ht="12.75" x14ac:dyDescent="0.2">
      <c r="J816" s="230"/>
    </row>
    <row r="817" spans="10:10" ht="12.75" x14ac:dyDescent="0.2">
      <c r="J817" s="230"/>
    </row>
    <row r="818" spans="10:10" ht="12.75" x14ac:dyDescent="0.2">
      <c r="J818" s="230"/>
    </row>
    <row r="819" spans="10:10" ht="12.75" x14ac:dyDescent="0.2">
      <c r="J819" s="230"/>
    </row>
    <row r="820" spans="10:10" ht="12.75" x14ac:dyDescent="0.2">
      <c r="J820" s="230"/>
    </row>
    <row r="821" spans="10:10" ht="12.75" x14ac:dyDescent="0.2">
      <c r="J821" s="230"/>
    </row>
    <row r="822" spans="10:10" ht="12.75" x14ac:dyDescent="0.2">
      <c r="J822" s="230"/>
    </row>
    <row r="823" spans="10:10" ht="12.75" x14ac:dyDescent="0.2">
      <c r="J823" s="230"/>
    </row>
    <row r="824" spans="10:10" ht="12.75" x14ac:dyDescent="0.2">
      <c r="J824" s="230"/>
    </row>
    <row r="825" spans="10:10" ht="12.75" x14ac:dyDescent="0.2">
      <c r="J825" s="230"/>
    </row>
    <row r="826" spans="10:10" ht="12.75" x14ac:dyDescent="0.2">
      <c r="J826" s="230"/>
    </row>
    <row r="827" spans="10:10" ht="12.75" x14ac:dyDescent="0.2">
      <c r="J827" s="230"/>
    </row>
    <row r="828" spans="10:10" ht="12.75" x14ac:dyDescent="0.2">
      <c r="J828" s="230"/>
    </row>
    <row r="829" spans="10:10" ht="12.75" x14ac:dyDescent="0.2">
      <c r="J829" s="230"/>
    </row>
    <row r="830" spans="10:10" ht="12.75" x14ac:dyDescent="0.2">
      <c r="J830" s="230"/>
    </row>
    <row r="831" spans="10:10" ht="12.75" x14ac:dyDescent="0.2">
      <c r="J831" s="230"/>
    </row>
    <row r="832" spans="10:10" ht="12.75" x14ac:dyDescent="0.2">
      <c r="J832" s="230"/>
    </row>
    <row r="833" spans="10:10" ht="12.75" x14ac:dyDescent="0.2">
      <c r="J833" s="230"/>
    </row>
    <row r="834" spans="10:10" ht="12.75" x14ac:dyDescent="0.2">
      <c r="J834" s="230"/>
    </row>
    <row r="835" spans="10:10" ht="12.75" x14ac:dyDescent="0.2">
      <c r="J835" s="230"/>
    </row>
    <row r="836" spans="10:10" ht="12.75" x14ac:dyDescent="0.2">
      <c r="J836" s="230"/>
    </row>
    <row r="837" spans="10:10" ht="12.75" x14ac:dyDescent="0.2">
      <c r="J837" s="230"/>
    </row>
    <row r="838" spans="10:10" ht="12.75" x14ac:dyDescent="0.2">
      <c r="J838" s="230"/>
    </row>
    <row r="839" spans="10:10" ht="12.75" x14ac:dyDescent="0.2">
      <c r="J839" s="230"/>
    </row>
    <row r="840" spans="10:10" ht="12.75" x14ac:dyDescent="0.2">
      <c r="J840" s="230"/>
    </row>
    <row r="841" spans="10:10" ht="12.75" x14ac:dyDescent="0.2">
      <c r="J841" s="230"/>
    </row>
    <row r="842" spans="10:10" ht="12.75" x14ac:dyDescent="0.2">
      <c r="J842" s="230"/>
    </row>
    <row r="843" spans="10:10" ht="12.75" x14ac:dyDescent="0.2">
      <c r="J843" s="230"/>
    </row>
    <row r="844" spans="10:10" ht="12.75" x14ac:dyDescent="0.2">
      <c r="J844" s="230"/>
    </row>
    <row r="845" spans="10:10" ht="12.75" x14ac:dyDescent="0.2">
      <c r="J845" s="230"/>
    </row>
    <row r="846" spans="10:10" ht="12.75" x14ac:dyDescent="0.2">
      <c r="J846" s="230"/>
    </row>
    <row r="847" spans="10:10" ht="12.75" x14ac:dyDescent="0.2">
      <c r="J847" s="230"/>
    </row>
    <row r="848" spans="10:10" ht="12.75" x14ac:dyDescent="0.2">
      <c r="J848" s="230"/>
    </row>
    <row r="849" spans="10:10" ht="12.75" x14ac:dyDescent="0.2">
      <c r="J849" s="230"/>
    </row>
    <row r="850" spans="10:10" ht="12.75" x14ac:dyDescent="0.2">
      <c r="J850" s="230"/>
    </row>
    <row r="851" spans="10:10" ht="12.75" x14ac:dyDescent="0.2">
      <c r="J851" s="230"/>
    </row>
    <row r="852" spans="10:10" ht="12.75" x14ac:dyDescent="0.2">
      <c r="J852" s="230"/>
    </row>
    <row r="853" spans="10:10" ht="12.75" x14ac:dyDescent="0.2">
      <c r="J853" s="230"/>
    </row>
    <row r="854" spans="10:10" ht="12.75" x14ac:dyDescent="0.2">
      <c r="J854" s="230"/>
    </row>
    <row r="855" spans="10:10" ht="12.75" x14ac:dyDescent="0.2">
      <c r="J855" s="230"/>
    </row>
    <row r="856" spans="10:10" ht="12.75" x14ac:dyDescent="0.2">
      <c r="J856" s="230"/>
    </row>
    <row r="857" spans="10:10" ht="12.75" x14ac:dyDescent="0.2">
      <c r="J857" s="230"/>
    </row>
    <row r="858" spans="10:10" ht="12.75" x14ac:dyDescent="0.2">
      <c r="J858" s="230"/>
    </row>
    <row r="859" spans="10:10" ht="12.75" x14ac:dyDescent="0.2">
      <c r="J859" s="230"/>
    </row>
    <row r="860" spans="10:10" ht="12.75" x14ac:dyDescent="0.2">
      <c r="J860" s="230"/>
    </row>
    <row r="861" spans="10:10" ht="12.75" x14ac:dyDescent="0.2">
      <c r="J861" s="230"/>
    </row>
    <row r="862" spans="10:10" ht="12.75" x14ac:dyDescent="0.2">
      <c r="J862" s="230"/>
    </row>
    <row r="863" spans="10:10" ht="12.75" x14ac:dyDescent="0.2">
      <c r="J863" s="230"/>
    </row>
    <row r="864" spans="10:10" ht="12.75" x14ac:dyDescent="0.2">
      <c r="J864" s="230"/>
    </row>
    <row r="865" spans="10:10" ht="12.75" x14ac:dyDescent="0.2">
      <c r="J865" s="230"/>
    </row>
    <row r="866" spans="10:10" ht="12.75" x14ac:dyDescent="0.2">
      <c r="J866" s="230"/>
    </row>
    <row r="867" spans="10:10" ht="12.75" x14ac:dyDescent="0.2">
      <c r="J867" s="230"/>
    </row>
    <row r="868" spans="10:10" ht="12.75" x14ac:dyDescent="0.2">
      <c r="J868" s="230"/>
    </row>
    <row r="869" spans="10:10" ht="12.75" x14ac:dyDescent="0.2">
      <c r="J869" s="230"/>
    </row>
    <row r="870" spans="10:10" ht="12.75" x14ac:dyDescent="0.2">
      <c r="J870" s="230"/>
    </row>
    <row r="871" spans="10:10" ht="12.75" x14ac:dyDescent="0.2">
      <c r="J871" s="230"/>
    </row>
    <row r="872" spans="10:10" ht="12.75" x14ac:dyDescent="0.2">
      <c r="J872" s="230"/>
    </row>
    <row r="873" spans="10:10" ht="12.75" x14ac:dyDescent="0.2">
      <c r="J873" s="230"/>
    </row>
    <row r="874" spans="10:10" ht="12.75" x14ac:dyDescent="0.2">
      <c r="J874" s="230"/>
    </row>
    <row r="875" spans="10:10" ht="12.75" x14ac:dyDescent="0.2">
      <c r="J875" s="230"/>
    </row>
    <row r="876" spans="10:10" ht="12.75" x14ac:dyDescent="0.2">
      <c r="J876" s="230"/>
    </row>
    <row r="877" spans="10:10" ht="12.75" x14ac:dyDescent="0.2">
      <c r="J877" s="230"/>
    </row>
    <row r="878" spans="10:10" ht="12.75" x14ac:dyDescent="0.2">
      <c r="J878" s="230"/>
    </row>
    <row r="879" spans="10:10" ht="12.75" x14ac:dyDescent="0.2">
      <c r="J879" s="230"/>
    </row>
    <row r="880" spans="10:10" ht="12.75" x14ac:dyDescent="0.2">
      <c r="J880" s="230"/>
    </row>
    <row r="881" spans="10:10" ht="12.75" x14ac:dyDescent="0.2">
      <c r="J881" s="230"/>
    </row>
    <row r="882" spans="10:10" ht="12.75" x14ac:dyDescent="0.2">
      <c r="J882" s="230"/>
    </row>
    <row r="883" spans="10:10" ht="12.75" x14ac:dyDescent="0.2">
      <c r="J883" s="230"/>
    </row>
    <row r="884" spans="10:10" ht="12.75" x14ac:dyDescent="0.2">
      <c r="J884" s="230"/>
    </row>
    <row r="885" spans="10:10" ht="12.75" x14ac:dyDescent="0.2">
      <c r="J885" s="230"/>
    </row>
    <row r="886" spans="10:10" ht="12.75" x14ac:dyDescent="0.2">
      <c r="J886" s="230"/>
    </row>
    <row r="887" spans="10:10" ht="12.75" x14ac:dyDescent="0.2">
      <c r="J887" s="230"/>
    </row>
    <row r="888" spans="10:10" ht="12.75" x14ac:dyDescent="0.2">
      <c r="J888" s="230"/>
    </row>
    <row r="889" spans="10:10" ht="12.75" x14ac:dyDescent="0.2">
      <c r="J889" s="230"/>
    </row>
    <row r="890" spans="10:10" ht="12.75" x14ac:dyDescent="0.2">
      <c r="J890" s="230"/>
    </row>
    <row r="891" spans="10:10" ht="12.75" x14ac:dyDescent="0.2">
      <c r="J891" s="230"/>
    </row>
    <row r="892" spans="10:10" ht="12.75" x14ac:dyDescent="0.2">
      <c r="J892" s="230"/>
    </row>
    <row r="893" spans="10:10" ht="12.75" x14ac:dyDescent="0.2">
      <c r="J893" s="230"/>
    </row>
    <row r="894" spans="10:10" ht="12.75" x14ac:dyDescent="0.2">
      <c r="J894" s="230"/>
    </row>
    <row r="895" spans="10:10" ht="12.75" x14ac:dyDescent="0.2">
      <c r="J895" s="230"/>
    </row>
    <row r="896" spans="10:10" ht="12.75" x14ac:dyDescent="0.2">
      <c r="J896" s="230"/>
    </row>
    <row r="897" spans="10:10" ht="12.75" x14ac:dyDescent="0.2">
      <c r="J897" s="230"/>
    </row>
    <row r="898" spans="10:10" ht="12.75" x14ac:dyDescent="0.2">
      <c r="J898" s="230"/>
    </row>
    <row r="899" spans="10:10" ht="12.75" x14ac:dyDescent="0.2">
      <c r="J899" s="230"/>
    </row>
    <row r="900" spans="10:10" ht="12.75" x14ac:dyDescent="0.2">
      <c r="J900" s="230"/>
    </row>
    <row r="901" spans="10:10" ht="12.75" x14ac:dyDescent="0.2">
      <c r="J901" s="230"/>
    </row>
    <row r="902" spans="10:10" ht="12.75" x14ac:dyDescent="0.2">
      <c r="J902" s="230"/>
    </row>
    <row r="903" spans="10:10" ht="12.75" x14ac:dyDescent="0.2">
      <c r="J903" s="230"/>
    </row>
    <row r="904" spans="10:10" ht="12.75" x14ac:dyDescent="0.2">
      <c r="J904" s="230"/>
    </row>
    <row r="905" spans="10:10" ht="12.75" x14ac:dyDescent="0.2">
      <c r="J905" s="230"/>
    </row>
    <row r="906" spans="10:10" ht="12.75" x14ac:dyDescent="0.2">
      <c r="J906" s="230"/>
    </row>
    <row r="907" spans="10:10" ht="12.75" x14ac:dyDescent="0.2">
      <c r="J907" s="230"/>
    </row>
    <row r="908" spans="10:10" ht="12.75" x14ac:dyDescent="0.2">
      <c r="J908" s="230"/>
    </row>
    <row r="909" spans="10:10" ht="12.75" x14ac:dyDescent="0.2">
      <c r="J909" s="230"/>
    </row>
    <row r="910" spans="10:10" ht="12.75" x14ac:dyDescent="0.2">
      <c r="J910" s="230"/>
    </row>
    <row r="911" spans="10:10" ht="12.75" x14ac:dyDescent="0.2">
      <c r="J911" s="230"/>
    </row>
    <row r="912" spans="10:10" ht="12.75" x14ac:dyDescent="0.2">
      <c r="J912" s="230"/>
    </row>
    <row r="913" spans="10:10" ht="12.75" x14ac:dyDescent="0.2">
      <c r="J913" s="230"/>
    </row>
    <row r="914" spans="10:10" ht="12.75" x14ac:dyDescent="0.2">
      <c r="J914" s="230"/>
    </row>
    <row r="915" spans="10:10" ht="12.75" x14ac:dyDescent="0.2">
      <c r="J915" s="230"/>
    </row>
    <row r="916" spans="10:10" ht="12.75" x14ac:dyDescent="0.2">
      <c r="J916" s="230"/>
    </row>
    <row r="917" spans="10:10" ht="12.75" x14ac:dyDescent="0.2">
      <c r="J917" s="230"/>
    </row>
    <row r="918" spans="10:10" ht="12.75" x14ac:dyDescent="0.2">
      <c r="J918" s="230"/>
    </row>
    <row r="919" spans="10:10" ht="12.75" x14ac:dyDescent="0.2">
      <c r="J919" s="230"/>
    </row>
    <row r="920" spans="10:10" ht="12.75" x14ac:dyDescent="0.2">
      <c r="J920" s="230"/>
    </row>
    <row r="921" spans="10:10" ht="12.75" x14ac:dyDescent="0.2">
      <c r="J921" s="230"/>
    </row>
    <row r="922" spans="10:10" ht="12.75" x14ac:dyDescent="0.2">
      <c r="J922" s="230"/>
    </row>
    <row r="923" spans="10:10" ht="12.75" x14ac:dyDescent="0.2">
      <c r="J923" s="230"/>
    </row>
    <row r="924" spans="10:10" ht="12.75" x14ac:dyDescent="0.2">
      <c r="J924" s="230"/>
    </row>
    <row r="925" spans="10:10" ht="12.75" x14ac:dyDescent="0.2">
      <c r="J925" s="230"/>
    </row>
    <row r="926" spans="10:10" ht="12.75" x14ac:dyDescent="0.2">
      <c r="J926" s="230"/>
    </row>
    <row r="927" spans="10:10" ht="12.75" x14ac:dyDescent="0.2">
      <c r="J927" s="230"/>
    </row>
    <row r="928" spans="10:10" ht="12.75" x14ac:dyDescent="0.2">
      <c r="J928" s="230"/>
    </row>
    <row r="929" spans="10:10" ht="12.75" x14ac:dyDescent="0.2">
      <c r="J929" s="230"/>
    </row>
    <row r="930" spans="10:10" ht="12.75" x14ac:dyDescent="0.2">
      <c r="J930" s="230"/>
    </row>
    <row r="931" spans="10:10" ht="12.75" x14ac:dyDescent="0.2">
      <c r="J931" s="230"/>
    </row>
    <row r="932" spans="10:10" ht="12.75" x14ac:dyDescent="0.2">
      <c r="J932" s="230"/>
    </row>
    <row r="933" spans="10:10" ht="12.75" x14ac:dyDescent="0.2">
      <c r="J933" s="230"/>
    </row>
    <row r="934" spans="10:10" ht="12.75" x14ac:dyDescent="0.2">
      <c r="J934" s="230"/>
    </row>
    <row r="935" spans="10:10" ht="12.75" x14ac:dyDescent="0.2">
      <c r="J935" s="230"/>
    </row>
    <row r="936" spans="10:10" ht="12.75" x14ac:dyDescent="0.2">
      <c r="J936" s="230"/>
    </row>
    <row r="937" spans="10:10" ht="12.75" x14ac:dyDescent="0.2">
      <c r="J937" s="230"/>
    </row>
    <row r="938" spans="10:10" ht="12.75" x14ac:dyDescent="0.2">
      <c r="J938" s="230"/>
    </row>
    <row r="939" spans="10:10" ht="12.75" x14ac:dyDescent="0.2">
      <c r="J939" s="230"/>
    </row>
    <row r="940" spans="10:10" ht="12.75" x14ac:dyDescent="0.2">
      <c r="J940" s="230"/>
    </row>
    <row r="941" spans="10:10" ht="12.75" x14ac:dyDescent="0.2">
      <c r="J941" s="230"/>
    </row>
    <row r="942" spans="10:10" ht="12.75" x14ac:dyDescent="0.2">
      <c r="J942" s="230"/>
    </row>
    <row r="943" spans="10:10" ht="12.75" x14ac:dyDescent="0.2">
      <c r="J943" s="230"/>
    </row>
    <row r="944" spans="10:10" ht="12.75" x14ac:dyDescent="0.2">
      <c r="J944" s="230"/>
    </row>
    <row r="945" spans="10:10" ht="12.75" x14ac:dyDescent="0.2">
      <c r="J945" s="230"/>
    </row>
    <row r="946" spans="10:10" ht="12.75" x14ac:dyDescent="0.2">
      <c r="J946" s="230"/>
    </row>
    <row r="947" spans="10:10" ht="12.75" x14ac:dyDescent="0.2">
      <c r="J947" s="230"/>
    </row>
    <row r="948" spans="10:10" ht="12.75" x14ac:dyDescent="0.2">
      <c r="J948" s="230"/>
    </row>
    <row r="949" spans="10:10" ht="12.75" x14ac:dyDescent="0.2">
      <c r="J949" s="230"/>
    </row>
    <row r="950" spans="10:10" ht="12.75" x14ac:dyDescent="0.2">
      <c r="J950" s="230"/>
    </row>
    <row r="951" spans="10:10" ht="12.75" x14ac:dyDescent="0.2">
      <c r="J951" s="230"/>
    </row>
    <row r="952" spans="10:10" ht="12.75" x14ac:dyDescent="0.2">
      <c r="J952" s="230"/>
    </row>
    <row r="953" spans="10:10" ht="12.75" x14ac:dyDescent="0.2">
      <c r="J953" s="230"/>
    </row>
    <row r="954" spans="10:10" ht="12.75" x14ac:dyDescent="0.2">
      <c r="J954" s="230"/>
    </row>
    <row r="955" spans="10:10" ht="12.75" x14ac:dyDescent="0.2">
      <c r="J955" s="230"/>
    </row>
    <row r="956" spans="10:10" ht="12.75" x14ac:dyDescent="0.2">
      <c r="J956" s="230"/>
    </row>
    <row r="957" spans="10:10" ht="12.75" x14ac:dyDescent="0.2">
      <c r="J957" s="230"/>
    </row>
    <row r="958" spans="10:10" ht="12.75" x14ac:dyDescent="0.2">
      <c r="J958" s="230"/>
    </row>
    <row r="959" spans="10:10" ht="12.75" x14ac:dyDescent="0.2">
      <c r="J959" s="230"/>
    </row>
    <row r="960" spans="10:10" ht="12.75" x14ac:dyDescent="0.2">
      <c r="J960" s="230"/>
    </row>
    <row r="961" spans="10:10" ht="12.75" x14ac:dyDescent="0.2">
      <c r="J961" s="230"/>
    </row>
    <row r="962" spans="10:10" ht="12.75" x14ac:dyDescent="0.2">
      <c r="J962" s="230"/>
    </row>
    <row r="963" spans="10:10" ht="12.75" x14ac:dyDescent="0.2">
      <c r="J963" s="230"/>
    </row>
    <row r="964" spans="10:10" ht="12.75" x14ac:dyDescent="0.2">
      <c r="J964" s="230"/>
    </row>
    <row r="965" spans="10:10" ht="12.75" x14ac:dyDescent="0.2">
      <c r="J965" s="230"/>
    </row>
    <row r="966" spans="10:10" ht="12.75" x14ac:dyDescent="0.2">
      <c r="J966" s="230"/>
    </row>
    <row r="967" spans="10:10" ht="12.75" x14ac:dyDescent="0.2">
      <c r="J967" s="230"/>
    </row>
    <row r="968" spans="10:10" ht="12.75" x14ac:dyDescent="0.2">
      <c r="J968" s="230"/>
    </row>
    <row r="969" spans="10:10" ht="12.75" x14ac:dyDescent="0.2">
      <c r="J969" s="230"/>
    </row>
    <row r="970" spans="10:10" ht="12.75" x14ac:dyDescent="0.2">
      <c r="J970" s="230"/>
    </row>
    <row r="971" spans="10:10" ht="12.75" x14ac:dyDescent="0.2">
      <c r="J971" s="230"/>
    </row>
    <row r="972" spans="10:10" ht="12.75" x14ac:dyDescent="0.2">
      <c r="J972" s="230"/>
    </row>
    <row r="973" spans="10:10" ht="12.75" x14ac:dyDescent="0.2">
      <c r="J973" s="230"/>
    </row>
    <row r="974" spans="10:10" ht="12.75" x14ac:dyDescent="0.2">
      <c r="J974" s="230"/>
    </row>
    <row r="975" spans="10:10" ht="12.75" x14ac:dyDescent="0.2">
      <c r="J975" s="230"/>
    </row>
    <row r="976" spans="10:10" ht="12.75" x14ac:dyDescent="0.2">
      <c r="J976" s="230"/>
    </row>
    <row r="977" spans="10:10" ht="12.75" x14ac:dyDescent="0.2">
      <c r="J977" s="230"/>
    </row>
    <row r="978" spans="10:10" ht="12.75" x14ac:dyDescent="0.2">
      <c r="J978" s="230"/>
    </row>
    <row r="979" spans="10:10" ht="12.75" x14ac:dyDescent="0.2">
      <c r="J979" s="230"/>
    </row>
    <row r="980" spans="10:10" ht="12.75" x14ac:dyDescent="0.2">
      <c r="J980" s="230"/>
    </row>
    <row r="981" spans="10:10" ht="12.75" x14ac:dyDescent="0.2">
      <c r="J981" s="230"/>
    </row>
    <row r="982" spans="10:10" ht="12.75" x14ac:dyDescent="0.2">
      <c r="J982" s="230"/>
    </row>
    <row r="983" spans="10:10" ht="12.75" x14ac:dyDescent="0.2">
      <c r="J983" s="230"/>
    </row>
    <row r="984" spans="10:10" ht="12.75" x14ac:dyDescent="0.2">
      <c r="J984" s="230"/>
    </row>
    <row r="985" spans="10:10" ht="12.75" x14ac:dyDescent="0.2">
      <c r="J985" s="230"/>
    </row>
    <row r="986" spans="10:10" ht="12.75" x14ac:dyDescent="0.2">
      <c r="J986" s="230"/>
    </row>
    <row r="987" spans="10:10" ht="12.75" x14ac:dyDescent="0.2">
      <c r="J987" s="230"/>
    </row>
    <row r="988" spans="10:10" ht="12.75" x14ac:dyDescent="0.2">
      <c r="J988" s="230"/>
    </row>
    <row r="989" spans="10:10" ht="12.75" x14ac:dyDescent="0.2">
      <c r="J989" s="230"/>
    </row>
    <row r="990" spans="10:10" ht="12.75" x14ac:dyDescent="0.2">
      <c r="J990" s="230"/>
    </row>
    <row r="991" spans="10:10" ht="12.75" x14ac:dyDescent="0.2">
      <c r="J991" s="230"/>
    </row>
    <row r="992" spans="10:10" ht="12.75" x14ac:dyDescent="0.2">
      <c r="J992" s="230"/>
    </row>
    <row r="993" spans="10:10" ht="12.75" x14ac:dyDescent="0.2">
      <c r="J993" s="230"/>
    </row>
    <row r="994" spans="10:10" ht="12.75" x14ac:dyDescent="0.2">
      <c r="J994" s="230"/>
    </row>
    <row r="995" spans="10:10" ht="12.75" x14ac:dyDescent="0.2">
      <c r="J995" s="230"/>
    </row>
    <row r="996" spans="10:10" ht="12.75" x14ac:dyDescent="0.2">
      <c r="J996" s="230"/>
    </row>
    <row r="997" spans="10:10" ht="12.75" x14ac:dyDescent="0.2">
      <c r="J997" s="230"/>
    </row>
    <row r="998" spans="10:10" ht="12.75" x14ac:dyDescent="0.2">
      <c r="J998" s="230"/>
    </row>
    <row r="999" spans="10:10" ht="12.75" x14ac:dyDescent="0.2">
      <c r="J999" s="230"/>
    </row>
    <row r="1000" spans="10:10" ht="12.75" x14ac:dyDescent="0.2">
      <c r="J1000" s="230"/>
    </row>
    <row r="1001" spans="10:10" ht="12.75" x14ac:dyDescent="0.2">
      <c r="J1001" s="230"/>
    </row>
    <row r="1002" spans="10:10" ht="12.75" x14ac:dyDescent="0.2">
      <c r="J1002" s="230"/>
    </row>
    <row r="1003" spans="10:10" ht="12.75" x14ac:dyDescent="0.2">
      <c r="J1003" s="230"/>
    </row>
    <row r="1004" spans="10:10" ht="12.75" x14ac:dyDescent="0.2">
      <c r="J1004" s="230"/>
    </row>
    <row r="1005" spans="10:10" ht="12.75" x14ac:dyDescent="0.2">
      <c r="J1005" s="230"/>
    </row>
    <row r="1006" spans="10:10" ht="12.75" x14ac:dyDescent="0.2">
      <c r="J1006" s="230"/>
    </row>
    <row r="1007" spans="10:10" ht="12.75" x14ac:dyDescent="0.2">
      <c r="J1007" s="230"/>
    </row>
    <row r="1008" spans="10:10" ht="12.75" x14ac:dyDescent="0.2">
      <c r="J1008" s="230"/>
    </row>
    <row r="1009" spans="10:10" ht="12.75" x14ac:dyDescent="0.2">
      <c r="J1009" s="230"/>
    </row>
    <row r="1010" spans="10:10" ht="12.75" x14ac:dyDescent="0.2">
      <c r="J1010" s="230"/>
    </row>
    <row r="1011" spans="10:10" ht="12.75" x14ac:dyDescent="0.2">
      <c r="J1011" s="230"/>
    </row>
    <row r="1012" spans="10:10" ht="12.75" x14ac:dyDescent="0.2">
      <c r="J1012" s="230"/>
    </row>
    <row r="1013" spans="10:10" ht="12.75" x14ac:dyDescent="0.2">
      <c r="J1013" s="230"/>
    </row>
    <row r="1014" spans="10:10" ht="12.75" x14ac:dyDescent="0.2">
      <c r="J1014" s="230"/>
    </row>
    <row r="1015" spans="10:10" ht="12.75" x14ac:dyDescent="0.2">
      <c r="J1015" s="230"/>
    </row>
    <row r="1016" spans="10:10" ht="12.75" x14ac:dyDescent="0.2">
      <c r="J1016" s="230"/>
    </row>
    <row r="1017" spans="10:10" ht="12.75" x14ac:dyDescent="0.2">
      <c r="J1017" s="230"/>
    </row>
    <row r="1018" spans="10:10" ht="12.75" x14ac:dyDescent="0.2">
      <c r="J1018" s="230"/>
    </row>
    <row r="1019" spans="10:10" ht="12.75" x14ac:dyDescent="0.2">
      <c r="J1019" s="230"/>
    </row>
    <row r="1020" spans="10:10" ht="12.75" x14ac:dyDescent="0.2">
      <c r="J1020" s="230"/>
    </row>
    <row r="1021" spans="10:10" ht="12.75" x14ac:dyDescent="0.2">
      <c r="J1021" s="230"/>
    </row>
    <row r="1022" spans="10:10" ht="12.75" x14ac:dyDescent="0.2">
      <c r="J1022" s="230"/>
    </row>
    <row r="1023" spans="10:10" ht="12.75" x14ac:dyDescent="0.2">
      <c r="J1023" s="230"/>
    </row>
    <row r="1024" spans="10:10" ht="12.75" x14ac:dyDescent="0.2">
      <c r="J1024" s="230"/>
    </row>
    <row r="1025" spans="10:10" ht="12.75" x14ac:dyDescent="0.2">
      <c r="J1025" s="230"/>
    </row>
    <row r="1026" spans="10:10" ht="12.75" x14ac:dyDescent="0.2">
      <c r="J1026" s="230"/>
    </row>
    <row r="1027" spans="10:10" ht="12.75" x14ac:dyDescent="0.2">
      <c r="J1027" s="230"/>
    </row>
    <row r="1028" spans="10:10" ht="12.75" x14ac:dyDescent="0.2">
      <c r="J1028" s="230"/>
    </row>
    <row r="1029" spans="10:10" ht="12.75" x14ac:dyDescent="0.2">
      <c r="J1029" s="230"/>
    </row>
    <row r="1030" spans="10:10" ht="12.75" x14ac:dyDescent="0.2">
      <c r="J1030" s="230"/>
    </row>
    <row r="1031" spans="10:10" ht="12.75" x14ac:dyDescent="0.2">
      <c r="J1031" s="230"/>
    </row>
    <row r="1032" spans="10:10" ht="12.75" x14ac:dyDescent="0.2">
      <c r="J1032" s="230"/>
    </row>
    <row r="1033" spans="10:10" ht="12.75" x14ac:dyDescent="0.2">
      <c r="J1033" s="230"/>
    </row>
    <row r="1034" spans="10:10" ht="12.75" x14ac:dyDescent="0.2">
      <c r="J1034" s="230"/>
    </row>
    <row r="1035" spans="10:10" ht="12.75" x14ac:dyDescent="0.2">
      <c r="J1035" s="230"/>
    </row>
    <row r="1036" spans="10:10" ht="12.75" x14ac:dyDescent="0.2">
      <c r="J1036" s="230"/>
    </row>
    <row r="1037" spans="10:10" ht="12.75" x14ac:dyDescent="0.2">
      <c r="J1037" s="230"/>
    </row>
    <row r="1038" spans="10:10" ht="12.75" x14ac:dyDescent="0.2">
      <c r="J1038" s="230"/>
    </row>
    <row r="1039" spans="10:10" ht="12.75" x14ac:dyDescent="0.2">
      <c r="J1039" s="230"/>
    </row>
    <row r="1040" spans="10:10" ht="12.75" x14ac:dyDescent="0.2">
      <c r="J1040" s="230"/>
    </row>
  </sheetData>
  <mergeCells count="11">
    <mergeCell ref="B32:K32"/>
    <mergeCell ref="B33:K33"/>
    <mergeCell ref="B34:K34"/>
    <mergeCell ref="C7:I7"/>
    <mergeCell ref="C8:I9"/>
    <mergeCell ref="C10:I10"/>
    <mergeCell ref="B28:J28"/>
    <mergeCell ref="B27:K27"/>
    <mergeCell ref="B29:K29"/>
    <mergeCell ref="B30:K30"/>
    <mergeCell ref="B31:K31"/>
  </mergeCells>
  <phoneticPr fontId="13" type="noConversion"/>
  <conditionalFormatting sqref="F15:F23">
    <cfRule type="cellIs" dxfId="0" priority="1" operator="greaterThan">
      <formula>0</formula>
    </cfRule>
  </conditionalFormatting>
  <hyperlinks>
    <hyperlink ref="B8" r:id="rId1"/>
    <hyperlink ref="B9" r:id="rId2"/>
    <hyperlink ref="B10" r:id="rId3"/>
    <hyperlink ref="D15" location="D_AGRI_ExtraneousDemand_Ref!A1" display="ExtraneousDemand.csv"/>
    <hyperlink ref="D16" location="D_AGRI_ExtraneousDemand_PRS!A1" display="ExtraneousDemand.csv"/>
    <hyperlink ref="D17" location="D_AGRI_ExtraneousDemand_ORS!A1" display="ExtraneousDemand.csv"/>
    <hyperlink ref="D18" location="D_IND_BaseYearDemand!A1" display="BaseYearDemand.csv"/>
    <hyperlink ref="D20" location="D_OTHER_BaseYearDemand!A1" display="BaseYearDemand.csv"/>
    <hyperlink ref="D22" location="D_TRANS_BaseYearDemand!A1" display="BaseYearDemand.csv"/>
    <hyperlink ref="D19" location="D_IND_Elasticity!A1" display="DemandElasticity.csv"/>
    <hyperlink ref="D21" location="D_OTHER_Elasticity!A1" display="DemandElasticity.csv"/>
    <hyperlink ref="D23" location="D_TRANS_Elasticity!A1" display="DemandElasticity.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31"/>
  <sheetViews>
    <sheetView zoomScaleNormal="100" workbookViewId="0"/>
  </sheetViews>
  <sheetFormatPr defaultRowHeight="15" x14ac:dyDescent="0.25"/>
  <cols>
    <col min="2" max="2" width="15" bestFit="1" customWidth="1"/>
    <col min="3" max="3" width="31.5703125" customWidth="1"/>
    <col min="4" max="4" width="9.7109375" customWidth="1"/>
    <col min="5" max="5" width="9.28515625" customWidth="1"/>
    <col min="12" max="12" width="11.5703125" bestFit="1" customWidth="1"/>
  </cols>
  <sheetData>
    <row r="2" spans="2:19" x14ac:dyDescent="0.25">
      <c r="B2" t="s">
        <v>53</v>
      </c>
      <c r="E2">
        <f>Biomass_CV</f>
        <v>15.56</v>
      </c>
      <c r="F2" t="s">
        <v>54</v>
      </c>
      <c r="G2" t="s">
        <v>380</v>
      </c>
    </row>
    <row r="3" spans="2:19" x14ac:dyDescent="0.25">
      <c r="E3">
        <f>toe_to_MJ*10^3/10^9</f>
        <v>4.1868000000000002E-2</v>
      </c>
      <c r="F3" t="s">
        <v>378</v>
      </c>
    </row>
    <row r="4" spans="2:19" x14ac:dyDescent="0.25">
      <c r="E4">
        <f>E2/E3*1000</f>
        <v>371644.21515238367</v>
      </c>
      <c r="F4" t="s">
        <v>55</v>
      </c>
    </row>
    <row r="5" spans="2:19" x14ac:dyDescent="0.25">
      <c r="E5" t="s">
        <v>122</v>
      </c>
      <c r="M5" s="31"/>
    </row>
    <row r="6" spans="2:19" s="43" customFormat="1" x14ac:dyDescent="0.25">
      <c r="M6" s="31"/>
    </row>
    <row r="7" spans="2:19" s="43" customFormat="1" x14ac:dyDescent="0.25">
      <c r="B7" s="43" t="s">
        <v>377</v>
      </c>
      <c r="M7" s="31"/>
    </row>
    <row r="8" spans="2:19" s="43" customFormat="1" x14ac:dyDescent="0.25">
      <c r="B8" s="43" t="s">
        <v>607</v>
      </c>
      <c r="M8" s="31"/>
    </row>
    <row r="9" spans="2:19" s="43" customFormat="1" x14ac:dyDescent="0.25">
      <c r="B9" s="43" t="s">
        <v>123</v>
      </c>
      <c r="M9" s="31"/>
    </row>
    <row r="10" spans="2:19" s="43" customFormat="1" x14ac:dyDescent="0.25">
      <c r="B10" s="2"/>
      <c r="C10" s="2">
        <v>2018</v>
      </c>
      <c r="D10" s="2">
        <v>2017</v>
      </c>
      <c r="E10" s="2">
        <v>2016</v>
      </c>
      <c r="F10" s="2">
        <v>2015</v>
      </c>
      <c r="G10" s="2">
        <v>2014</v>
      </c>
      <c r="H10" s="2">
        <v>2013</v>
      </c>
      <c r="I10" s="2">
        <v>2012</v>
      </c>
      <c r="J10" s="2">
        <v>2011</v>
      </c>
      <c r="M10" s="31"/>
    </row>
    <row r="11" spans="2:19" s="43" customFormat="1" x14ac:dyDescent="0.25">
      <c r="B11" s="2" t="s">
        <v>29</v>
      </c>
      <c r="C11" s="7">
        <v>32169.999999999996</v>
      </c>
      <c r="D11" s="7">
        <v>31838</v>
      </c>
      <c r="E11" s="7">
        <v>31501</v>
      </c>
      <c r="F11" s="7">
        <v>31228.999999999996</v>
      </c>
      <c r="G11" s="7">
        <v>30866</v>
      </c>
      <c r="H11" s="7">
        <v>30501.000000000004</v>
      </c>
      <c r="I11" s="7">
        <v>30132.000000000004</v>
      </c>
      <c r="J11" s="7">
        <v>29754.000000000004</v>
      </c>
      <c r="L11" s="114"/>
      <c r="M11" s="114"/>
      <c r="N11" s="114"/>
      <c r="O11" s="114"/>
      <c r="P11" s="114"/>
      <c r="Q11" s="114"/>
      <c r="R11" s="114"/>
      <c r="S11" s="114"/>
    </row>
    <row r="12" spans="2:19" s="43" customFormat="1" x14ac:dyDescent="0.25">
      <c r="B12" s="2" t="s">
        <v>52</v>
      </c>
      <c r="C12" s="7">
        <v>7072</v>
      </c>
      <c r="D12" s="7">
        <v>6999</v>
      </c>
      <c r="E12" s="7">
        <v>6926</v>
      </c>
      <c r="F12" s="7">
        <v>6866</v>
      </c>
      <c r="G12" s="7">
        <v>6786.0000000000009</v>
      </c>
      <c r="H12" s="7">
        <v>6706</v>
      </c>
      <c r="I12" s="7">
        <v>6624</v>
      </c>
      <c r="J12" s="7">
        <v>6541</v>
      </c>
      <c r="L12" s="114"/>
      <c r="M12" s="114"/>
      <c r="N12" s="114"/>
      <c r="O12" s="114"/>
      <c r="P12" s="114"/>
      <c r="Q12" s="114"/>
      <c r="R12" s="114"/>
      <c r="S12" s="114"/>
    </row>
    <row r="13" spans="2:19" s="43" customFormat="1" x14ac:dyDescent="0.25">
      <c r="M13" s="31"/>
    </row>
    <row r="14" spans="2:19" s="43" customFormat="1" x14ac:dyDescent="0.25">
      <c r="M14" s="31"/>
    </row>
    <row r="15" spans="2:19" ht="30" x14ac:dyDescent="0.25">
      <c r="B15" s="2" t="s">
        <v>363</v>
      </c>
      <c r="C15" s="120">
        <v>2018</v>
      </c>
      <c r="D15" s="120">
        <v>2017</v>
      </c>
      <c r="E15" s="120">
        <v>2016</v>
      </c>
      <c r="F15" s="120">
        <v>2015</v>
      </c>
      <c r="G15" s="120">
        <v>2014</v>
      </c>
      <c r="H15" s="120">
        <v>2013</v>
      </c>
      <c r="I15" s="120">
        <v>2012</v>
      </c>
      <c r="J15" s="2">
        <v>2011</v>
      </c>
      <c r="K15" t="s">
        <v>32</v>
      </c>
      <c r="L15" t="s">
        <v>121</v>
      </c>
      <c r="M15" s="263" t="s">
        <v>606</v>
      </c>
      <c r="N15" s="263" t="s">
        <v>606</v>
      </c>
    </row>
    <row r="16" spans="2:19" x14ac:dyDescent="0.25">
      <c r="B16" s="2" t="s">
        <v>29</v>
      </c>
      <c r="C16" s="1">
        <f>C11*Biomass!$E$3</f>
        <v>1346.89356</v>
      </c>
      <c r="D16" s="1">
        <f>D11*Biomass!$E$3</f>
        <v>1332.9933840000001</v>
      </c>
      <c r="E16" s="1">
        <f>E11*Biomass!$E$3</f>
        <v>1318.8838680000001</v>
      </c>
      <c r="F16" s="1">
        <f>F11*Biomass!$E$3</f>
        <v>1307.495772</v>
      </c>
      <c r="G16" s="1">
        <f>G11*Biomass!$E$3</f>
        <v>1292.2976880000001</v>
      </c>
      <c r="H16" s="1">
        <f>H11*Biomass!$E$3</f>
        <v>1277.0158680000002</v>
      </c>
      <c r="I16" s="1">
        <f>I11*Biomass!$E$3</f>
        <v>1261.5665760000002</v>
      </c>
      <c r="J16" s="1">
        <f>J11*Biomass!$E$3</f>
        <v>1245.7404720000002</v>
      </c>
      <c r="K16" s="1">
        <f t="shared" ref="K16:K17" si="0">(C16/J16)^(1/7)-1</f>
        <v>1.1215392551936265E-2</v>
      </c>
      <c r="L16" s="1">
        <f>K16/'GDP Data and Info'!$J$20</f>
        <v>0.16085432258403073</v>
      </c>
      <c r="M16" s="1">
        <f>C16*(1+(IF(L16&lt;0,L16,L16*'GDP Data and Info'!K$19)))</f>
        <v>1355.6497347097543</v>
      </c>
      <c r="N16" s="1">
        <f>M16*(1+(IF(L16&lt;0,L16,L16*'GDP Data and Info'!L$19)))</f>
        <v>1338.2818998863979</v>
      </c>
    </row>
    <row r="17" spans="2:14" x14ac:dyDescent="0.25">
      <c r="B17" s="2" t="s">
        <v>52</v>
      </c>
      <c r="C17" s="1">
        <f>C12*Biomass!$E$3</f>
        <v>296.09049600000003</v>
      </c>
      <c r="D17" s="1">
        <f>D12*Biomass!$E$3</f>
        <v>293.034132</v>
      </c>
      <c r="E17" s="1">
        <f>E12*Biomass!$E$3</f>
        <v>289.97776800000003</v>
      </c>
      <c r="F17" s="1">
        <f>F12*Biomass!$E$3</f>
        <v>287.465688</v>
      </c>
      <c r="G17" s="1">
        <f>G12*Biomass!$E$3</f>
        <v>284.11624800000004</v>
      </c>
      <c r="H17" s="1">
        <f>H12*Biomass!$E$3</f>
        <v>280.76680800000003</v>
      </c>
      <c r="I17" s="1">
        <f>I12*Biomass!$E$3</f>
        <v>277.33363200000002</v>
      </c>
      <c r="J17" s="1">
        <f>J12*Biomass!$E$3</f>
        <v>273.858588</v>
      </c>
      <c r="K17" s="1">
        <f t="shared" si="0"/>
        <v>1.1212864782474963E-2</v>
      </c>
      <c r="L17" s="1">
        <f>K17/'GDP Data and Info'!$J$20</f>
        <v>0.16081806860161652</v>
      </c>
      <c r="M17" s="1">
        <f>C17*(1+(IF(L17&lt;0,L17,L17*'GDP Data and Info'!K$19)))</f>
        <v>298.01495080095316</v>
      </c>
      <c r="N17" s="1">
        <f>M17*(1+(IF(L17&lt;0,L17,L17*'GDP Data and Info'!L$19)))</f>
        <v>294.1978085488733</v>
      </c>
    </row>
    <row r="18" spans="2:14" x14ac:dyDescent="0.25">
      <c r="M18" s="43"/>
      <c r="N18" s="1"/>
    </row>
    <row r="20" spans="2:14" x14ac:dyDescent="0.25">
      <c r="B20" s="42" t="s">
        <v>379</v>
      </c>
      <c r="C20" s="42"/>
      <c r="D20" s="42"/>
      <c r="E20" s="41"/>
      <c r="F20" s="41"/>
      <c r="G20" s="41"/>
      <c r="H20" s="41"/>
      <c r="I20" s="41"/>
    </row>
    <row r="21" spans="2:14" x14ac:dyDescent="0.25">
      <c r="B21" s="43" t="s">
        <v>56</v>
      </c>
      <c r="C21" s="224" t="s">
        <v>157</v>
      </c>
      <c r="D21" s="224" t="s">
        <v>133</v>
      </c>
    </row>
    <row r="22" spans="2:14" x14ac:dyDescent="0.25">
      <c r="B22" t="s">
        <v>29</v>
      </c>
      <c r="C22" s="55">
        <f>N16</f>
        <v>1338.2818998863979</v>
      </c>
      <c r="D22" s="7">
        <f>M16</f>
        <v>1355.6497347097543</v>
      </c>
    </row>
    <row r="23" spans="2:14" x14ac:dyDescent="0.25">
      <c r="B23" t="s">
        <v>52</v>
      </c>
      <c r="C23" s="55">
        <f>N17</f>
        <v>294.1978085488733</v>
      </c>
      <c r="D23" s="7">
        <f>M17</f>
        <v>298.01495080095316</v>
      </c>
    </row>
    <row r="24" spans="2:14" x14ac:dyDescent="0.25">
      <c r="B24" t="s">
        <v>61</v>
      </c>
    </row>
    <row r="26" spans="2:14" x14ac:dyDescent="0.25">
      <c r="B26" s="2"/>
      <c r="C26" s="2"/>
      <c r="D26" s="2"/>
    </row>
    <row r="28" spans="2:14" x14ac:dyDescent="0.25">
      <c r="I28" s="43"/>
    </row>
    <row r="29" spans="2:14" x14ac:dyDescent="0.25">
      <c r="I29" s="43"/>
    </row>
    <row r="30" spans="2:14" x14ac:dyDescent="0.25">
      <c r="I30" s="43"/>
    </row>
    <row r="31" spans="2:14" x14ac:dyDescent="0.25">
      <c r="I31" s="4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zoomScaleNormal="100" workbookViewId="0"/>
  </sheetViews>
  <sheetFormatPr defaultColWidth="8.7109375" defaultRowHeight="15" x14ac:dyDescent="0.25"/>
  <cols>
    <col min="1" max="1" width="16.85546875" style="43" customWidth="1"/>
    <col min="2" max="2" width="12.85546875" style="43" bestFit="1" customWidth="1"/>
    <col min="3" max="3" width="15.7109375" style="43" bestFit="1" customWidth="1"/>
    <col min="4" max="4" width="16.85546875" style="43" bestFit="1" customWidth="1"/>
    <col min="5" max="5" width="11.85546875" style="43" bestFit="1" customWidth="1"/>
    <col min="6" max="6" width="12.42578125" style="43" bestFit="1" customWidth="1"/>
    <col min="7" max="17" width="8.85546875" style="43" customWidth="1"/>
    <col min="18" max="16384" width="8.7109375" style="43"/>
  </cols>
  <sheetData>
    <row r="1" spans="1:18" x14ac:dyDescent="0.25">
      <c r="A1" s="2" t="s">
        <v>124</v>
      </c>
    </row>
    <row r="2" spans="1:18" x14ac:dyDescent="0.25">
      <c r="A2" s="2"/>
    </row>
    <row r="3" spans="1:18" x14ac:dyDescent="0.25">
      <c r="A3" s="32" t="s">
        <v>141</v>
      </c>
    </row>
    <row r="4" spans="1:18" x14ac:dyDescent="0.25">
      <c r="A4" s="32" t="s">
        <v>142</v>
      </c>
    </row>
    <row r="5" spans="1:18" x14ac:dyDescent="0.25">
      <c r="A5" s="32" t="s">
        <v>146</v>
      </c>
    </row>
    <row r="6" spans="1:18" x14ac:dyDescent="0.25">
      <c r="A6" s="32" t="s">
        <v>147</v>
      </c>
    </row>
    <row r="7" spans="1:18" x14ac:dyDescent="0.25">
      <c r="A7" s="32" t="s">
        <v>143</v>
      </c>
    </row>
    <row r="8" spans="1:18" x14ac:dyDescent="0.25">
      <c r="A8" s="32" t="s">
        <v>130</v>
      </c>
    </row>
    <row r="9" spans="1:18" x14ac:dyDescent="0.25">
      <c r="A9" s="32" t="s">
        <v>131</v>
      </c>
    </row>
    <row r="10" spans="1:18" x14ac:dyDescent="0.25">
      <c r="A10" s="32" t="s">
        <v>148</v>
      </c>
    </row>
    <row r="11" spans="1:18" x14ac:dyDescent="0.25">
      <c r="A11" s="32" t="s">
        <v>149</v>
      </c>
    </row>
    <row r="12" spans="1:18" x14ac:dyDescent="0.25">
      <c r="A12" s="32" t="s">
        <v>150</v>
      </c>
    </row>
    <row r="13" spans="1:18" s="1" customFormat="1" x14ac:dyDescent="0.25">
      <c r="A13" s="32" t="s">
        <v>319</v>
      </c>
    </row>
    <row r="14" spans="1:18" s="1" customFormat="1" x14ac:dyDescent="0.25">
      <c r="A14" s="32"/>
    </row>
    <row r="15" spans="1:18" x14ac:dyDescent="0.25">
      <c r="B15" s="2"/>
      <c r="F15" s="56" t="s">
        <v>155</v>
      </c>
      <c r="G15" s="85"/>
      <c r="H15" s="85"/>
      <c r="J15" s="85"/>
      <c r="K15" s="85"/>
      <c r="L15" s="85"/>
      <c r="M15" s="85"/>
      <c r="N15" s="85"/>
      <c r="O15" s="85"/>
      <c r="P15" s="85"/>
      <c r="Q15" s="85"/>
      <c r="R15" s="85"/>
    </row>
    <row r="16" spans="1:18" x14ac:dyDescent="0.25">
      <c r="F16" s="43" t="s">
        <v>62</v>
      </c>
    </row>
    <row r="17" spans="2:20" ht="30" x14ac:dyDescent="0.25">
      <c r="B17" s="43" t="s">
        <v>10</v>
      </c>
      <c r="C17" s="43" t="s">
        <v>68</v>
      </c>
      <c r="D17" s="43" t="s">
        <v>303</v>
      </c>
      <c r="E17" s="25" t="s">
        <v>126</v>
      </c>
      <c r="F17" s="25" t="s">
        <v>127</v>
      </c>
      <c r="G17" s="43" t="s">
        <v>132</v>
      </c>
      <c r="H17" s="43" t="s">
        <v>69</v>
      </c>
      <c r="I17" s="43" t="s">
        <v>70</v>
      </c>
      <c r="J17" s="43" t="s">
        <v>71</v>
      </c>
      <c r="K17" s="43" t="s">
        <v>72</v>
      </c>
      <c r="L17" s="43" t="s">
        <v>73</v>
      </c>
      <c r="M17" s="43" t="s">
        <v>74</v>
      </c>
      <c r="N17" s="43" t="s">
        <v>75</v>
      </c>
      <c r="O17" s="43" t="s">
        <v>76</v>
      </c>
      <c r="P17" s="43" t="s">
        <v>77</v>
      </c>
      <c r="Q17" s="43" t="s">
        <v>78</v>
      </c>
      <c r="R17" s="43" t="s">
        <v>79</v>
      </c>
      <c r="S17" s="43" t="s">
        <v>80</v>
      </c>
    </row>
    <row r="18" spans="2:20" x14ac:dyDescent="0.25">
      <c r="B18" s="2" t="s">
        <v>125</v>
      </c>
      <c r="E18" s="25"/>
      <c r="F18" s="25"/>
    </row>
    <row r="19" spans="2:20" x14ac:dyDescent="0.25">
      <c r="B19" s="43" t="s">
        <v>10</v>
      </c>
      <c r="C19" s="43" t="s">
        <v>63</v>
      </c>
      <c r="E19" s="1">
        <f>'Oil gas data'!L9</f>
        <v>0.14334220308741763</v>
      </c>
      <c r="F19" s="33">
        <v>0</v>
      </c>
      <c r="I19" s="43">
        <f>$E19*(1+$F19)^(I$17-$H$17)</f>
        <v>0.14334220308741763</v>
      </c>
      <c r="J19" s="43">
        <f t="shared" ref="J19:S34" si="0">$E19*(1+$F19)^(J$17-$H$17)</f>
        <v>0.14334220308741763</v>
      </c>
      <c r="K19" s="43">
        <f t="shared" si="0"/>
        <v>0.14334220308741763</v>
      </c>
      <c r="L19" s="43">
        <f t="shared" si="0"/>
        <v>0.14334220308741763</v>
      </c>
      <c r="M19" s="43">
        <f t="shared" si="0"/>
        <v>0.14334220308741763</v>
      </c>
      <c r="N19" s="43">
        <f t="shared" si="0"/>
        <v>0.14334220308741763</v>
      </c>
      <c r="O19" s="43">
        <f t="shared" si="0"/>
        <v>0.14334220308741763</v>
      </c>
      <c r="P19" s="43">
        <f t="shared" si="0"/>
        <v>0.14334220308741763</v>
      </c>
      <c r="Q19" s="43">
        <f t="shared" si="0"/>
        <v>0.14334220308741763</v>
      </c>
      <c r="R19" s="43">
        <f t="shared" si="0"/>
        <v>0.14334220308741763</v>
      </c>
      <c r="S19" s="43">
        <f t="shared" si="0"/>
        <v>0.14334220308741763</v>
      </c>
      <c r="T19" s="1"/>
    </row>
    <row r="20" spans="2:20" x14ac:dyDescent="0.25">
      <c r="B20" s="43" t="s">
        <v>10</v>
      </c>
      <c r="C20" s="43" t="s">
        <v>64</v>
      </c>
      <c r="E20" s="1">
        <f>'Oil gas data'!L10</f>
        <v>-0.45211373178560788</v>
      </c>
      <c r="F20" s="35">
        <v>0</v>
      </c>
      <c r="I20" s="43">
        <f t="shared" ref="I20:S35" si="1">$E20*(1+$F20)^(I$17-$H$17)</f>
        <v>-0.45211373178560788</v>
      </c>
      <c r="J20" s="43">
        <f t="shared" si="0"/>
        <v>-0.45211373178560788</v>
      </c>
      <c r="K20" s="43">
        <f t="shared" si="0"/>
        <v>-0.45211373178560788</v>
      </c>
      <c r="L20" s="43">
        <f t="shared" si="0"/>
        <v>-0.45211373178560788</v>
      </c>
      <c r="M20" s="43">
        <f t="shared" si="0"/>
        <v>-0.45211373178560788</v>
      </c>
      <c r="N20" s="43">
        <f t="shared" si="0"/>
        <v>-0.45211373178560788</v>
      </c>
      <c r="O20" s="43">
        <f t="shared" si="0"/>
        <v>-0.45211373178560788</v>
      </c>
      <c r="P20" s="43">
        <f t="shared" si="0"/>
        <v>-0.45211373178560788</v>
      </c>
      <c r="Q20" s="43">
        <f t="shared" si="0"/>
        <v>-0.45211373178560788</v>
      </c>
      <c r="R20" s="43">
        <f t="shared" si="0"/>
        <v>-0.45211373178560788</v>
      </c>
      <c r="S20" s="43">
        <f t="shared" si="0"/>
        <v>-0.45211373178560788</v>
      </c>
      <c r="T20" s="1"/>
    </row>
    <row r="21" spans="2:20" x14ac:dyDescent="0.25">
      <c r="B21" s="43" t="s">
        <v>10</v>
      </c>
      <c r="C21" s="43" t="s">
        <v>65</v>
      </c>
      <c r="E21" s="1">
        <f>'Oil gas data'!L11</f>
        <v>4.692264629557318</v>
      </c>
      <c r="F21" s="33">
        <v>-0.1</v>
      </c>
      <c r="I21" s="43">
        <f t="shared" si="1"/>
        <v>4.2230381666015866</v>
      </c>
      <c r="J21" s="43">
        <f t="shared" si="0"/>
        <v>3.8007343499414277</v>
      </c>
      <c r="K21" s="43">
        <f t="shared" si="0"/>
        <v>3.4206609149472853</v>
      </c>
      <c r="L21" s="43">
        <f t="shared" si="0"/>
        <v>3.0785948234525571</v>
      </c>
      <c r="M21" s="43">
        <f t="shared" si="0"/>
        <v>2.7707353411073017</v>
      </c>
      <c r="N21" s="43">
        <f t="shared" si="0"/>
        <v>2.4936618069965713</v>
      </c>
      <c r="O21" s="43">
        <f t="shared" si="0"/>
        <v>2.244295626296914</v>
      </c>
      <c r="P21" s="43">
        <f t="shared" si="0"/>
        <v>2.019866063667223</v>
      </c>
      <c r="Q21" s="43">
        <f t="shared" si="0"/>
        <v>1.8178794573005006</v>
      </c>
      <c r="R21" s="43">
        <f t="shared" si="0"/>
        <v>1.6360915115704506</v>
      </c>
      <c r="S21" s="43">
        <f t="shared" si="0"/>
        <v>1.4724823604134059</v>
      </c>
      <c r="T21" s="1"/>
    </row>
    <row r="22" spans="2:20" x14ac:dyDescent="0.25">
      <c r="B22" s="43" t="s">
        <v>10</v>
      </c>
      <c r="C22" s="43" t="s">
        <v>66</v>
      </c>
      <c r="E22" s="1">
        <f>'Oil gas data'!L12</f>
        <v>1.6764968272836982</v>
      </c>
      <c r="F22" s="33">
        <v>-7.0000000000000007E-2</v>
      </c>
      <c r="I22" s="43">
        <f t="shared" si="1"/>
        <v>1.5591420493738393</v>
      </c>
      <c r="J22" s="43">
        <f t="shared" si="0"/>
        <v>1.4500021059176704</v>
      </c>
      <c r="K22" s="43">
        <f t="shared" si="0"/>
        <v>1.3485019585034335</v>
      </c>
      <c r="L22" s="43">
        <f t="shared" si="0"/>
        <v>1.254106821408193</v>
      </c>
      <c r="M22" s="43">
        <f t="shared" si="0"/>
        <v>1.1663193439096193</v>
      </c>
      <c r="N22" s="43">
        <f t="shared" si="0"/>
        <v>1.0846769898359458</v>
      </c>
      <c r="O22" s="43">
        <f t="shared" si="0"/>
        <v>1.0087496005474297</v>
      </c>
      <c r="P22" s="43">
        <f t="shared" si="0"/>
        <v>0.93813712850910946</v>
      </c>
      <c r="Q22" s="43">
        <f t="shared" si="0"/>
        <v>0.87246752951347173</v>
      </c>
      <c r="R22" s="43">
        <f t="shared" si="0"/>
        <v>0.81139480244752871</v>
      </c>
      <c r="S22" s="43">
        <f t="shared" si="0"/>
        <v>0.75459716627620166</v>
      </c>
      <c r="T22" s="1"/>
    </row>
    <row r="23" spans="2:20" x14ac:dyDescent="0.25">
      <c r="T23" s="1"/>
    </row>
    <row r="24" spans="2:20" x14ac:dyDescent="0.25">
      <c r="B24" s="43" t="s">
        <v>8</v>
      </c>
      <c r="C24" s="43" t="s">
        <v>64</v>
      </c>
      <c r="E24" s="1">
        <f>'Oil gas data'!L39</f>
        <v>1.4239921887082816</v>
      </c>
      <c r="F24" s="34">
        <v>-3.5000000000000003E-2</v>
      </c>
      <c r="I24" s="43">
        <f t="shared" si="1"/>
        <v>1.3741524621034917</v>
      </c>
      <c r="J24" s="43">
        <f t="shared" si="0"/>
        <v>1.3260571259298695</v>
      </c>
      <c r="K24" s="43">
        <f t="shared" si="0"/>
        <v>1.2796451265223239</v>
      </c>
      <c r="L24" s="43">
        <f t="shared" si="0"/>
        <v>1.2348575470940426</v>
      </c>
      <c r="M24" s="43">
        <f t="shared" si="0"/>
        <v>1.1916375329457511</v>
      </c>
      <c r="N24" s="43">
        <f t="shared" si="0"/>
        <v>1.1499302192926497</v>
      </c>
      <c r="O24" s="43">
        <f t="shared" si="0"/>
        <v>1.1096826616174069</v>
      </c>
      <c r="P24" s="43">
        <f t="shared" si="0"/>
        <v>1.0708437684607977</v>
      </c>
      <c r="Q24" s="43">
        <f t="shared" si="0"/>
        <v>1.0333642365646698</v>
      </c>
      <c r="R24" s="43">
        <f t="shared" si="0"/>
        <v>0.99719648828490626</v>
      </c>
      <c r="S24" s="43">
        <f t="shared" si="0"/>
        <v>0.96229461119493442</v>
      </c>
      <c r="T24" s="1"/>
    </row>
    <row r="25" spans="2:20" x14ac:dyDescent="0.25">
      <c r="E25" s="1"/>
      <c r="T25" s="1"/>
    </row>
    <row r="26" spans="2:20" x14ac:dyDescent="0.25">
      <c r="B26" s="43" t="s">
        <v>67</v>
      </c>
      <c r="C26" s="43" t="s">
        <v>63</v>
      </c>
      <c r="E26" s="1">
        <f>'Oil gas data'!L30</f>
        <v>0.31358290082295365</v>
      </c>
      <c r="F26" s="3">
        <v>0</v>
      </c>
      <c r="I26" s="43">
        <f t="shared" si="1"/>
        <v>0.31358290082295365</v>
      </c>
      <c r="J26" s="43">
        <f t="shared" si="0"/>
        <v>0.31358290082295365</v>
      </c>
      <c r="K26" s="43">
        <f t="shared" si="0"/>
        <v>0.31358290082295365</v>
      </c>
      <c r="L26" s="43">
        <f t="shared" si="0"/>
        <v>0.31358290082295365</v>
      </c>
      <c r="M26" s="43">
        <f t="shared" si="0"/>
        <v>0.31358290082295365</v>
      </c>
      <c r="N26" s="43">
        <f t="shared" si="0"/>
        <v>0.31358290082295365</v>
      </c>
      <c r="O26" s="43">
        <f t="shared" si="0"/>
        <v>0.31358290082295365</v>
      </c>
      <c r="P26" s="43">
        <f t="shared" si="0"/>
        <v>0.31358290082295365</v>
      </c>
      <c r="Q26" s="43">
        <f t="shared" si="0"/>
        <v>0.31358290082295365</v>
      </c>
      <c r="R26" s="43">
        <f t="shared" si="0"/>
        <v>0.31358290082295365</v>
      </c>
      <c r="S26" s="43">
        <f t="shared" si="0"/>
        <v>0.31358290082295365</v>
      </c>
      <c r="T26" s="1"/>
    </row>
    <row r="27" spans="2:20" x14ac:dyDescent="0.25">
      <c r="B27" s="43" t="s">
        <v>67</v>
      </c>
      <c r="C27" s="43" t="s">
        <v>64</v>
      </c>
      <c r="E27" s="1">
        <f>'Oil gas data'!L31</f>
        <v>0.41301604327521746</v>
      </c>
      <c r="F27" s="34">
        <v>-0.01</v>
      </c>
      <c r="I27" s="43">
        <f t="shared" si="1"/>
        <v>0.4088858828424653</v>
      </c>
      <c r="J27" s="43">
        <f t="shared" si="0"/>
        <v>0.40479702401404061</v>
      </c>
      <c r="K27" s="43">
        <f t="shared" si="0"/>
        <v>0.40074905377390019</v>
      </c>
      <c r="L27" s="43">
        <f t="shared" si="0"/>
        <v>0.39674156323616122</v>
      </c>
      <c r="M27" s="43">
        <f t="shared" si="0"/>
        <v>0.39277414760379958</v>
      </c>
      <c r="N27" s="43">
        <f t="shared" si="0"/>
        <v>0.38884640612776156</v>
      </c>
      <c r="O27" s="43">
        <f t="shared" si="0"/>
        <v>0.38495794206648398</v>
      </c>
      <c r="P27" s="43">
        <f t="shared" si="0"/>
        <v>0.3811083626458191</v>
      </c>
      <c r="Q27" s="43">
        <f t="shared" si="0"/>
        <v>0.37729727901936089</v>
      </c>
      <c r="R27" s="43">
        <f t="shared" si="0"/>
        <v>0.37352430622916727</v>
      </c>
      <c r="S27" s="43">
        <f t="shared" si="0"/>
        <v>0.3697890631668756</v>
      </c>
      <c r="T27" s="1"/>
    </row>
    <row r="29" spans="2:20" x14ac:dyDescent="0.25">
      <c r="B29" s="43" t="s">
        <v>67</v>
      </c>
      <c r="C29" s="43" t="s">
        <v>66</v>
      </c>
      <c r="E29" s="1">
        <f>'Oil gas data'!L33</f>
        <v>0.11602557954105033</v>
      </c>
      <c r="F29" s="3">
        <v>0</v>
      </c>
      <c r="I29" s="43">
        <f t="shared" si="1"/>
        <v>0.11602557954105033</v>
      </c>
      <c r="J29" s="43">
        <f t="shared" si="0"/>
        <v>0.11602557954105033</v>
      </c>
      <c r="K29" s="43">
        <f t="shared" si="0"/>
        <v>0.11602557954105033</v>
      </c>
      <c r="L29" s="43">
        <f t="shared" si="0"/>
        <v>0.11602557954105033</v>
      </c>
      <c r="M29" s="43">
        <f t="shared" si="0"/>
        <v>0.11602557954105033</v>
      </c>
      <c r="N29" s="43">
        <f t="shared" si="0"/>
        <v>0.11602557954105033</v>
      </c>
      <c r="O29" s="43">
        <f t="shared" si="0"/>
        <v>0.11602557954105033</v>
      </c>
      <c r="P29" s="43">
        <f t="shared" si="0"/>
        <v>0.11602557954105033</v>
      </c>
      <c r="Q29" s="43">
        <f t="shared" si="0"/>
        <v>0.11602557954105033</v>
      </c>
      <c r="R29" s="43">
        <f t="shared" si="0"/>
        <v>0.11602557954105033</v>
      </c>
      <c r="S29" s="43">
        <f t="shared" si="0"/>
        <v>0.11602557954105033</v>
      </c>
      <c r="T29" s="1"/>
    </row>
    <row r="30" spans="2:20" x14ac:dyDescent="0.25">
      <c r="E30" s="1"/>
      <c r="T30" s="1"/>
    </row>
    <row r="31" spans="2:20" x14ac:dyDescent="0.25">
      <c r="B31" s="43" t="s">
        <v>9</v>
      </c>
      <c r="C31" s="43" t="s">
        <v>64</v>
      </c>
      <c r="E31" s="1">
        <f>'Oil gas data'!L40</f>
        <v>0.90739847077368951</v>
      </c>
      <c r="F31" s="34">
        <v>-0.01</v>
      </c>
      <c r="I31" s="43">
        <f t="shared" si="1"/>
        <v>0.89832448606595261</v>
      </c>
      <c r="J31" s="43">
        <f t="shared" si="0"/>
        <v>0.88934124120529312</v>
      </c>
      <c r="K31" s="43">
        <f t="shared" si="0"/>
        <v>0.88044782879324013</v>
      </c>
      <c r="L31" s="43">
        <f t="shared" si="0"/>
        <v>0.87164335050530772</v>
      </c>
      <c r="M31" s="43">
        <f t="shared" si="0"/>
        <v>0.86292691700025459</v>
      </c>
      <c r="N31" s="43">
        <f t="shared" si="0"/>
        <v>0.85429764783025208</v>
      </c>
      <c r="O31" s="43">
        <f t="shared" si="0"/>
        <v>0.84575467135194948</v>
      </c>
      <c r="P31" s="43">
        <f t="shared" si="0"/>
        <v>0.83729712463842998</v>
      </c>
      <c r="Q31" s="43">
        <f t="shared" si="0"/>
        <v>0.82892415339204562</v>
      </c>
      <c r="R31" s="43">
        <f t="shared" si="0"/>
        <v>0.8206349118581252</v>
      </c>
      <c r="S31" s="43">
        <f t="shared" si="0"/>
        <v>0.812428562739544</v>
      </c>
      <c r="T31" s="1"/>
    </row>
    <row r="32" spans="2:20" x14ac:dyDescent="0.25">
      <c r="E32" s="1"/>
      <c r="T32" s="1"/>
    </row>
    <row r="33" spans="2:20" x14ac:dyDescent="0.25">
      <c r="B33" s="43" t="s">
        <v>158</v>
      </c>
      <c r="C33" s="43" t="s">
        <v>63</v>
      </c>
      <c r="E33" s="1">
        <f>'Oil gas data'!L97</f>
        <v>1.2444851307865761</v>
      </c>
      <c r="F33" s="34">
        <v>-0.02</v>
      </c>
      <c r="I33" s="43">
        <f t="shared" si="1"/>
        <v>1.2195954281708445</v>
      </c>
      <c r="J33" s="43">
        <f t="shared" si="0"/>
        <v>1.1952035196074275</v>
      </c>
      <c r="K33" s="43">
        <f t="shared" si="0"/>
        <v>1.1712994492152791</v>
      </c>
      <c r="L33" s="43">
        <f t="shared" si="0"/>
        <v>1.1478734602309735</v>
      </c>
      <c r="M33" s="43">
        <f t="shared" si="0"/>
        <v>1.1249159910263538</v>
      </c>
      <c r="N33" s="43">
        <f t="shared" si="0"/>
        <v>1.1024176712058267</v>
      </c>
      <c r="O33" s="43">
        <f t="shared" si="0"/>
        <v>1.0803693177817102</v>
      </c>
      <c r="P33" s="43">
        <f t="shared" si="0"/>
        <v>1.0587619314260759</v>
      </c>
      <c r="Q33" s="43">
        <f t="shared" si="0"/>
        <v>1.0375866927975543</v>
      </c>
      <c r="R33" s="43">
        <f t="shared" si="0"/>
        <v>1.0168349589416033</v>
      </c>
      <c r="S33" s="43">
        <f t="shared" si="0"/>
        <v>0.99649825976277118</v>
      </c>
      <c r="T33" s="1"/>
    </row>
    <row r="34" spans="2:20" x14ac:dyDescent="0.25">
      <c r="B34" s="43" t="s">
        <v>158</v>
      </c>
      <c r="C34" s="43" t="s">
        <v>64</v>
      </c>
      <c r="E34" s="1">
        <f>'Oil gas data'!L98</f>
        <v>2.554072269379104</v>
      </c>
      <c r="F34" s="34">
        <v>-7.0000000000000007E-2</v>
      </c>
      <c r="I34" s="43">
        <f t="shared" si="1"/>
        <v>2.3752872105225666</v>
      </c>
      <c r="J34" s="43">
        <f t="shared" si="0"/>
        <v>2.2090171057859869</v>
      </c>
      <c r="K34" s="43">
        <f t="shared" si="0"/>
        <v>2.0543859083809677</v>
      </c>
      <c r="L34" s="43">
        <f t="shared" si="0"/>
        <v>1.9105788947942997</v>
      </c>
      <c r="M34" s="43">
        <f t="shared" si="0"/>
        <v>1.7768383721586987</v>
      </c>
      <c r="N34" s="43">
        <f t="shared" si="0"/>
        <v>1.6524596861075895</v>
      </c>
      <c r="O34" s="43">
        <f t="shared" si="0"/>
        <v>1.5367875080800582</v>
      </c>
      <c r="P34" s="43">
        <f t="shared" si="0"/>
        <v>1.429212382514454</v>
      </c>
      <c r="Q34" s="43">
        <f t="shared" si="0"/>
        <v>1.3291675157384419</v>
      </c>
      <c r="R34" s="43">
        <f t="shared" si="0"/>
        <v>1.2361257896367512</v>
      </c>
      <c r="S34" s="43">
        <f t="shared" si="0"/>
        <v>1.1495969843621785</v>
      </c>
      <c r="T34" s="1"/>
    </row>
    <row r="35" spans="2:20" x14ac:dyDescent="0.25">
      <c r="B35" s="43" t="s">
        <v>158</v>
      </c>
      <c r="C35" s="43" t="s">
        <v>65</v>
      </c>
      <c r="E35" s="1">
        <f>'Oil gas data'!L99</f>
        <v>0.23317321920016026</v>
      </c>
      <c r="F35" s="3">
        <v>0</v>
      </c>
      <c r="I35" s="43">
        <f t="shared" si="1"/>
        <v>0.23317321920016026</v>
      </c>
      <c r="J35" s="43">
        <f t="shared" si="1"/>
        <v>0.23317321920016026</v>
      </c>
      <c r="K35" s="43">
        <f t="shared" si="1"/>
        <v>0.23317321920016026</v>
      </c>
      <c r="L35" s="43">
        <f t="shared" si="1"/>
        <v>0.23317321920016026</v>
      </c>
      <c r="M35" s="43">
        <f t="shared" si="1"/>
        <v>0.23317321920016026</v>
      </c>
      <c r="N35" s="43">
        <f t="shared" si="1"/>
        <v>0.23317321920016026</v>
      </c>
      <c r="O35" s="43">
        <f t="shared" si="1"/>
        <v>0.23317321920016026</v>
      </c>
      <c r="P35" s="43">
        <f t="shared" si="1"/>
        <v>0.23317321920016026</v>
      </c>
      <c r="Q35" s="43">
        <f t="shared" si="1"/>
        <v>0.23317321920016026</v>
      </c>
      <c r="R35" s="43">
        <f t="shared" si="1"/>
        <v>0.23317321920016026</v>
      </c>
      <c r="S35" s="43">
        <f t="shared" si="1"/>
        <v>0.23317321920016026</v>
      </c>
      <c r="T35" s="1"/>
    </row>
    <row r="36" spans="2:20" x14ac:dyDescent="0.25">
      <c r="B36" s="43" t="s">
        <v>158</v>
      </c>
      <c r="C36" s="43" t="s">
        <v>66</v>
      </c>
      <c r="E36" s="1">
        <f>'Oil gas data'!L100</f>
        <v>-0.84142051995250178</v>
      </c>
      <c r="F36" s="3">
        <v>0</v>
      </c>
      <c r="I36" s="43">
        <f t="shared" ref="I36:S36" si="2">$E36*(1+$F36)^(I$17-$H$17)</f>
        <v>-0.84142051995250178</v>
      </c>
      <c r="J36" s="43">
        <f t="shared" si="2"/>
        <v>-0.84142051995250178</v>
      </c>
      <c r="K36" s="43">
        <f t="shared" si="2"/>
        <v>-0.84142051995250178</v>
      </c>
      <c r="L36" s="43">
        <f t="shared" si="2"/>
        <v>-0.84142051995250178</v>
      </c>
      <c r="M36" s="43">
        <f t="shared" si="2"/>
        <v>-0.84142051995250178</v>
      </c>
      <c r="N36" s="43">
        <f t="shared" si="2"/>
        <v>-0.84142051995250178</v>
      </c>
      <c r="O36" s="43">
        <f t="shared" si="2"/>
        <v>-0.84142051995250178</v>
      </c>
      <c r="P36" s="43">
        <f t="shared" si="2"/>
        <v>-0.84142051995250178</v>
      </c>
      <c r="Q36" s="43">
        <f t="shared" si="2"/>
        <v>-0.84142051995250178</v>
      </c>
      <c r="R36" s="43">
        <f t="shared" si="2"/>
        <v>-0.84142051995250178</v>
      </c>
      <c r="S36" s="43">
        <f t="shared" si="2"/>
        <v>-0.84142051995250178</v>
      </c>
      <c r="T36" s="1"/>
    </row>
    <row r="37" spans="2:20" x14ac:dyDescent="0.25">
      <c r="B37" s="2" t="s">
        <v>51</v>
      </c>
      <c r="E37" s="1"/>
      <c r="T37" s="1"/>
    </row>
    <row r="38" spans="2:20" x14ac:dyDescent="0.25">
      <c r="B38" s="43" t="s">
        <v>7</v>
      </c>
      <c r="C38" s="43" t="s">
        <v>63</v>
      </c>
      <c r="E38" s="1">
        <f>'Oil gas data'!L124</f>
        <v>1.8607489146569696</v>
      </c>
      <c r="F38" s="35">
        <v>-7.0000000000000007E-2</v>
      </c>
      <c r="H38" s="1"/>
      <c r="I38" s="43">
        <f t="shared" ref="I38:S40" si="3">$E38*(1+$F38)^(I$17-$H$17)</f>
        <v>1.7304964906309817</v>
      </c>
      <c r="J38" s="43">
        <f t="shared" si="3"/>
        <v>1.6093617362868127</v>
      </c>
      <c r="K38" s="43">
        <f t="shared" si="3"/>
        <v>1.4967064147467359</v>
      </c>
      <c r="L38" s="43">
        <f t="shared" si="3"/>
        <v>1.391936965714464</v>
      </c>
      <c r="M38" s="43">
        <f t="shared" si="3"/>
        <v>1.2945013781144517</v>
      </c>
      <c r="N38" s="43">
        <f t="shared" si="3"/>
        <v>1.20388628164644</v>
      </c>
      <c r="O38" s="43">
        <f t="shared" si="3"/>
        <v>1.119614241931189</v>
      </c>
      <c r="P38" s="43">
        <f t="shared" si="3"/>
        <v>1.0412412449960058</v>
      </c>
      <c r="Q38" s="43">
        <f t="shared" si="3"/>
        <v>0.96835435784628521</v>
      </c>
      <c r="R38" s="43">
        <f t="shared" si="3"/>
        <v>0.9005695527970452</v>
      </c>
      <c r="S38" s="43">
        <f t="shared" si="3"/>
        <v>0.83752968410125195</v>
      </c>
    </row>
    <row r="39" spans="2:20" x14ac:dyDescent="0.25">
      <c r="B39" s="43" t="s">
        <v>7</v>
      </c>
      <c r="C39" s="43" t="s">
        <v>64</v>
      </c>
      <c r="E39" s="1">
        <f>'Oil gas data'!L125</f>
        <v>1.0208669944019597</v>
      </c>
      <c r="F39" s="35">
        <v>-0.02</v>
      </c>
      <c r="H39" s="1"/>
      <c r="I39" s="43">
        <f t="shared" si="3"/>
        <v>1.0004496545139205</v>
      </c>
      <c r="J39" s="43">
        <f t="shared" si="3"/>
        <v>0.98044066142364206</v>
      </c>
      <c r="K39" s="43">
        <f t="shared" si="3"/>
        <v>0.9608318481951692</v>
      </c>
      <c r="L39" s="43">
        <f t="shared" si="3"/>
        <v>0.94161521123126579</v>
      </c>
      <c r="M39" s="43">
        <f t="shared" si="3"/>
        <v>0.92278290700664034</v>
      </c>
      <c r="N39" s="43">
        <f t="shared" si="3"/>
        <v>0.9043272488665075</v>
      </c>
      <c r="O39" s="43">
        <f t="shared" si="3"/>
        <v>0.88624070388917742</v>
      </c>
      <c r="P39" s="43">
        <f t="shared" si="3"/>
        <v>0.86851588981139383</v>
      </c>
      <c r="Q39" s="43">
        <f t="shared" si="3"/>
        <v>0.85114557201516594</v>
      </c>
      <c r="R39" s="43">
        <f t="shared" si="3"/>
        <v>0.83412266057486251</v>
      </c>
      <c r="S39" s="43">
        <f t="shared" si="3"/>
        <v>0.8174402073633652</v>
      </c>
    </row>
    <row r="40" spans="2:20" x14ac:dyDescent="0.25">
      <c r="B40" s="43" t="s">
        <v>7</v>
      </c>
      <c r="C40" s="43" t="s">
        <v>66</v>
      </c>
      <c r="E40" s="1">
        <f>'Oil gas data'!L127</f>
        <v>-0.97139195718683924</v>
      </c>
      <c r="F40" s="33">
        <v>0</v>
      </c>
      <c r="H40" s="1"/>
      <c r="I40" s="43">
        <f t="shared" si="3"/>
        <v>-0.97139195718683924</v>
      </c>
      <c r="J40" s="43">
        <f t="shared" si="3"/>
        <v>-0.97139195718683924</v>
      </c>
      <c r="K40" s="43">
        <f t="shared" si="3"/>
        <v>-0.97139195718683924</v>
      </c>
      <c r="L40" s="43">
        <f t="shared" si="3"/>
        <v>-0.97139195718683924</v>
      </c>
      <c r="M40" s="43">
        <f t="shared" si="3"/>
        <v>-0.97139195718683924</v>
      </c>
      <c r="N40" s="43">
        <f t="shared" si="3"/>
        <v>-0.97139195718683924</v>
      </c>
      <c r="O40" s="43">
        <f t="shared" si="3"/>
        <v>-0.97139195718683924</v>
      </c>
      <c r="P40" s="43">
        <f t="shared" si="3"/>
        <v>-0.97139195718683924</v>
      </c>
      <c r="Q40" s="43">
        <f t="shared" si="3"/>
        <v>-0.97139195718683924</v>
      </c>
      <c r="R40" s="43">
        <f t="shared" si="3"/>
        <v>-0.97139195718683924</v>
      </c>
      <c r="S40" s="43">
        <f t="shared" si="3"/>
        <v>-0.97139195718683924</v>
      </c>
    </row>
    <row r="41" spans="2:20" x14ac:dyDescent="0.25">
      <c r="B41" s="2" t="s">
        <v>128</v>
      </c>
    </row>
    <row r="42" spans="2:20" x14ac:dyDescent="0.25">
      <c r="B42" s="43" t="s">
        <v>317</v>
      </c>
      <c r="C42" s="43" t="s">
        <v>63</v>
      </c>
      <c r="D42" s="52" t="s">
        <v>273</v>
      </c>
      <c r="E42" s="1">
        <f>Coal!$M$47</f>
        <v>0.6034338695575282</v>
      </c>
      <c r="F42" s="34">
        <v>0</v>
      </c>
      <c r="I42" s="43">
        <f t="shared" ref="G42:S54" si="4">$E42*(1+$F42)^(I$17-$H$17)</f>
        <v>0.6034338695575282</v>
      </c>
      <c r="J42" s="43">
        <f t="shared" si="4"/>
        <v>0.6034338695575282</v>
      </c>
      <c r="K42" s="43">
        <f t="shared" si="4"/>
        <v>0.6034338695575282</v>
      </c>
      <c r="L42" s="43">
        <f t="shared" si="4"/>
        <v>0.6034338695575282</v>
      </c>
      <c r="M42" s="43">
        <f t="shared" si="4"/>
        <v>0.6034338695575282</v>
      </c>
      <c r="N42" s="43">
        <f t="shared" si="4"/>
        <v>0.6034338695575282</v>
      </c>
      <c r="O42" s="43">
        <f t="shared" si="4"/>
        <v>0.6034338695575282</v>
      </c>
      <c r="P42" s="43">
        <f t="shared" si="4"/>
        <v>0.6034338695575282</v>
      </c>
      <c r="Q42" s="43">
        <f t="shared" si="4"/>
        <v>0.6034338695575282</v>
      </c>
      <c r="R42" s="43">
        <f t="shared" si="4"/>
        <v>0.6034338695575282</v>
      </c>
      <c r="S42" s="43">
        <f t="shared" si="4"/>
        <v>0.6034338695575282</v>
      </c>
    </row>
    <row r="43" spans="2:20" x14ac:dyDescent="0.25">
      <c r="B43" s="43" t="s">
        <v>317</v>
      </c>
      <c r="C43" s="43" t="s">
        <v>63</v>
      </c>
      <c r="D43" s="52" t="s">
        <v>299</v>
      </c>
      <c r="E43" s="1">
        <f>Coal!$M$47</f>
        <v>0.6034338695575282</v>
      </c>
      <c r="F43" s="34">
        <v>0</v>
      </c>
      <c r="I43" s="43">
        <f t="shared" si="4"/>
        <v>0.6034338695575282</v>
      </c>
      <c r="J43" s="43">
        <f t="shared" si="4"/>
        <v>0.6034338695575282</v>
      </c>
      <c r="K43" s="43">
        <f t="shared" si="4"/>
        <v>0.6034338695575282</v>
      </c>
      <c r="L43" s="43">
        <f t="shared" si="4"/>
        <v>0.6034338695575282</v>
      </c>
      <c r="M43" s="43">
        <f t="shared" si="4"/>
        <v>0.6034338695575282</v>
      </c>
      <c r="N43" s="43">
        <f t="shared" si="4"/>
        <v>0.6034338695575282</v>
      </c>
      <c r="O43" s="43">
        <f t="shared" si="4"/>
        <v>0.6034338695575282</v>
      </c>
      <c r="P43" s="43">
        <f t="shared" si="4"/>
        <v>0.6034338695575282</v>
      </c>
      <c r="Q43" s="43">
        <f t="shared" si="4"/>
        <v>0.6034338695575282</v>
      </c>
      <c r="R43" s="43">
        <f t="shared" si="4"/>
        <v>0.6034338695575282</v>
      </c>
      <c r="S43" s="43">
        <f t="shared" si="4"/>
        <v>0.6034338695575282</v>
      </c>
    </row>
    <row r="44" spans="2:20" x14ac:dyDescent="0.25">
      <c r="B44" s="43" t="s">
        <v>317</v>
      </c>
      <c r="C44" s="43" t="s">
        <v>63</v>
      </c>
      <c r="D44" s="52" t="s">
        <v>284</v>
      </c>
      <c r="E44" s="1">
        <f>Coal!$M$47</f>
        <v>0.6034338695575282</v>
      </c>
      <c r="F44" s="34">
        <v>0</v>
      </c>
      <c r="I44" s="43">
        <f t="shared" si="4"/>
        <v>0.6034338695575282</v>
      </c>
      <c r="J44" s="43">
        <f t="shared" si="4"/>
        <v>0.6034338695575282</v>
      </c>
      <c r="K44" s="43">
        <f t="shared" si="4"/>
        <v>0.6034338695575282</v>
      </c>
      <c r="L44" s="43">
        <f t="shared" si="4"/>
        <v>0.6034338695575282</v>
      </c>
      <c r="M44" s="43">
        <f t="shared" si="4"/>
        <v>0.6034338695575282</v>
      </c>
      <c r="N44" s="43">
        <f t="shared" si="4"/>
        <v>0.6034338695575282</v>
      </c>
      <c r="O44" s="43">
        <f t="shared" si="4"/>
        <v>0.6034338695575282</v>
      </c>
      <c r="P44" s="43">
        <f t="shared" si="4"/>
        <v>0.6034338695575282</v>
      </c>
      <c r="Q44" s="43">
        <f t="shared" si="4"/>
        <v>0.6034338695575282</v>
      </c>
      <c r="R44" s="43">
        <f t="shared" si="4"/>
        <v>0.6034338695575282</v>
      </c>
      <c r="S44" s="43">
        <f t="shared" si="4"/>
        <v>0.6034338695575282</v>
      </c>
    </row>
    <row r="45" spans="2:20" x14ac:dyDescent="0.25">
      <c r="B45" s="43" t="s">
        <v>317</v>
      </c>
      <c r="C45" s="43" t="s">
        <v>63</v>
      </c>
      <c r="D45" s="52" t="s">
        <v>293</v>
      </c>
      <c r="E45" s="1">
        <f>Coal!$M$47</f>
        <v>0.6034338695575282</v>
      </c>
      <c r="F45" s="34">
        <v>0</v>
      </c>
      <c r="I45" s="43">
        <f t="shared" si="4"/>
        <v>0.6034338695575282</v>
      </c>
      <c r="J45" s="43">
        <f t="shared" si="4"/>
        <v>0.6034338695575282</v>
      </c>
      <c r="K45" s="43">
        <f t="shared" si="4"/>
        <v>0.6034338695575282</v>
      </c>
      <c r="L45" s="43">
        <f t="shared" si="4"/>
        <v>0.6034338695575282</v>
      </c>
      <c r="M45" s="43">
        <f t="shared" si="4"/>
        <v>0.6034338695575282</v>
      </c>
      <c r="N45" s="43">
        <f t="shared" si="4"/>
        <v>0.6034338695575282</v>
      </c>
      <c r="O45" s="43">
        <f t="shared" si="4"/>
        <v>0.6034338695575282</v>
      </c>
      <c r="P45" s="43">
        <f t="shared" si="4"/>
        <v>0.6034338695575282</v>
      </c>
      <c r="Q45" s="43">
        <f t="shared" si="4"/>
        <v>0.6034338695575282</v>
      </c>
      <c r="R45" s="43">
        <f t="shared" si="4"/>
        <v>0.6034338695575282</v>
      </c>
      <c r="S45" s="43">
        <f t="shared" si="4"/>
        <v>0.6034338695575282</v>
      </c>
    </row>
    <row r="46" spans="2:20" x14ac:dyDescent="0.25">
      <c r="B46" s="43" t="s">
        <v>317</v>
      </c>
      <c r="C46" s="43" t="s">
        <v>63</v>
      </c>
      <c r="D46" s="52" t="s">
        <v>278</v>
      </c>
      <c r="E46" s="1">
        <f>Coal!$M$47</f>
        <v>0.6034338695575282</v>
      </c>
      <c r="F46" s="34">
        <v>0</v>
      </c>
      <c r="I46" s="43">
        <f t="shared" si="4"/>
        <v>0.6034338695575282</v>
      </c>
      <c r="J46" s="43">
        <f t="shared" si="4"/>
        <v>0.6034338695575282</v>
      </c>
      <c r="K46" s="43">
        <f t="shared" si="4"/>
        <v>0.6034338695575282</v>
      </c>
      <c r="L46" s="43">
        <f t="shared" si="4"/>
        <v>0.6034338695575282</v>
      </c>
      <c r="M46" s="43">
        <f t="shared" si="4"/>
        <v>0.6034338695575282</v>
      </c>
      <c r="N46" s="43">
        <f t="shared" si="4"/>
        <v>0.6034338695575282</v>
      </c>
      <c r="O46" s="43">
        <f t="shared" si="4"/>
        <v>0.6034338695575282</v>
      </c>
      <c r="P46" s="43">
        <f t="shared" si="4"/>
        <v>0.6034338695575282</v>
      </c>
      <c r="Q46" s="43">
        <f t="shared" si="4"/>
        <v>0.6034338695575282</v>
      </c>
      <c r="R46" s="43">
        <f t="shared" si="4"/>
        <v>0.6034338695575282</v>
      </c>
      <c r="S46" s="43">
        <f t="shared" si="4"/>
        <v>0.6034338695575282</v>
      </c>
    </row>
    <row r="47" spans="2:20" x14ac:dyDescent="0.25">
      <c r="B47" s="43" t="s">
        <v>318</v>
      </c>
      <c r="C47" s="43" t="s">
        <v>63</v>
      </c>
      <c r="D47" s="52" t="s">
        <v>273</v>
      </c>
      <c r="E47" s="1">
        <f>Coal!$M$51</f>
        <v>0.81755524407013691</v>
      </c>
      <c r="F47" s="3">
        <v>0</v>
      </c>
      <c r="I47" s="43">
        <f t="shared" si="4"/>
        <v>0.81755524407013691</v>
      </c>
      <c r="J47" s="43">
        <f t="shared" si="4"/>
        <v>0.81755524407013691</v>
      </c>
      <c r="K47" s="43">
        <f t="shared" si="4"/>
        <v>0.81755524407013691</v>
      </c>
      <c r="L47" s="43">
        <f t="shared" si="4"/>
        <v>0.81755524407013691</v>
      </c>
      <c r="M47" s="43">
        <f t="shared" si="4"/>
        <v>0.81755524407013691</v>
      </c>
      <c r="N47" s="43">
        <f t="shared" si="4"/>
        <v>0.81755524407013691</v>
      </c>
      <c r="O47" s="43">
        <f t="shared" si="4"/>
        <v>0.81755524407013691</v>
      </c>
      <c r="P47" s="43">
        <f t="shared" si="4"/>
        <v>0.81755524407013691</v>
      </c>
      <c r="Q47" s="43">
        <f t="shared" si="4"/>
        <v>0.81755524407013691</v>
      </c>
      <c r="R47" s="43">
        <f t="shared" si="4"/>
        <v>0.81755524407013691</v>
      </c>
      <c r="S47" s="43">
        <f t="shared" si="4"/>
        <v>0.81755524407013691</v>
      </c>
    </row>
    <row r="48" spans="2:20" x14ac:dyDescent="0.25">
      <c r="B48" s="43" t="s">
        <v>318</v>
      </c>
      <c r="C48" s="43" t="s">
        <v>63</v>
      </c>
      <c r="D48" s="52" t="s">
        <v>299</v>
      </c>
      <c r="E48" s="1">
        <f>Coal!$M$51</f>
        <v>0.81755524407013691</v>
      </c>
      <c r="F48" s="3">
        <v>0</v>
      </c>
      <c r="I48" s="43">
        <f t="shared" si="4"/>
        <v>0.81755524407013691</v>
      </c>
      <c r="J48" s="43">
        <f t="shared" si="4"/>
        <v>0.81755524407013691</v>
      </c>
      <c r="K48" s="43">
        <f t="shared" si="4"/>
        <v>0.81755524407013691</v>
      </c>
      <c r="L48" s="43">
        <f t="shared" si="4"/>
        <v>0.81755524407013691</v>
      </c>
      <c r="M48" s="43">
        <f t="shared" si="4"/>
        <v>0.81755524407013691</v>
      </c>
      <c r="N48" s="43">
        <f t="shared" si="4"/>
        <v>0.81755524407013691</v>
      </c>
      <c r="O48" s="43">
        <f t="shared" si="4"/>
        <v>0.81755524407013691</v>
      </c>
      <c r="P48" s="43">
        <f t="shared" si="4"/>
        <v>0.81755524407013691</v>
      </c>
      <c r="Q48" s="43">
        <f t="shared" si="4"/>
        <v>0.81755524407013691</v>
      </c>
      <c r="R48" s="43">
        <f t="shared" si="4"/>
        <v>0.81755524407013691</v>
      </c>
      <c r="S48" s="43">
        <f t="shared" si="4"/>
        <v>0.81755524407013691</v>
      </c>
    </row>
    <row r="49" spans="2:19" x14ac:dyDescent="0.25">
      <c r="B49" s="43" t="s">
        <v>318</v>
      </c>
      <c r="C49" s="43" t="s">
        <v>63</v>
      </c>
      <c r="D49" s="52" t="s">
        <v>284</v>
      </c>
      <c r="E49" s="1">
        <f>Coal!$M$51</f>
        <v>0.81755524407013691</v>
      </c>
      <c r="F49" s="3">
        <v>0</v>
      </c>
      <c r="I49" s="43">
        <f t="shared" si="4"/>
        <v>0.81755524407013691</v>
      </c>
      <c r="J49" s="43">
        <f t="shared" si="4"/>
        <v>0.81755524407013691</v>
      </c>
      <c r="K49" s="43">
        <f t="shared" si="4"/>
        <v>0.81755524407013691</v>
      </c>
      <c r="L49" s="43">
        <f t="shared" si="4"/>
        <v>0.81755524407013691</v>
      </c>
      <c r="M49" s="43">
        <f t="shared" si="4"/>
        <v>0.81755524407013691</v>
      </c>
      <c r="N49" s="43">
        <f t="shared" si="4"/>
        <v>0.81755524407013691</v>
      </c>
      <c r="O49" s="43">
        <f t="shared" si="4"/>
        <v>0.81755524407013691</v>
      </c>
      <c r="P49" s="43">
        <f t="shared" si="4"/>
        <v>0.81755524407013691</v>
      </c>
      <c r="Q49" s="43">
        <f t="shared" si="4"/>
        <v>0.81755524407013691</v>
      </c>
      <c r="R49" s="43">
        <f t="shared" si="4"/>
        <v>0.81755524407013691</v>
      </c>
      <c r="S49" s="43">
        <f t="shared" si="4"/>
        <v>0.81755524407013691</v>
      </c>
    </row>
    <row r="50" spans="2:19" x14ac:dyDescent="0.25">
      <c r="B50" s="43" t="s">
        <v>318</v>
      </c>
      <c r="C50" s="43" t="s">
        <v>63</v>
      </c>
      <c r="D50" s="52" t="s">
        <v>293</v>
      </c>
      <c r="E50" s="1">
        <f>Coal!$M$51</f>
        <v>0.81755524407013691</v>
      </c>
      <c r="F50" s="3">
        <v>0</v>
      </c>
      <c r="I50" s="43">
        <f t="shared" si="4"/>
        <v>0.81755524407013691</v>
      </c>
      <c r="J50" s="43">
        <f t="shared" si="4"/>
        <v>0.81755524407013691</v>
      </c>
      <c r="K50" s="43">
        <f t="shared" si="4"/>
        <v>0.81755524407013691</v>
      </c>
      <c r="L50" s="43">
        <f t="shared" si="4"/>
        <v>0.81755524407013691</v>
      </c>
      <c r="M50" s="43">
        <f t="shared" si="4"/>
        <v>0.81755524407013691</v>
      </c>
      <c r="N50" s="43">
        <f t="shared" si="4"/>
        <v>0.81755524407013691</v>
      </c>
      <c r="O50" s="43">
        <f t="shared" si="4"/>
        <v>0.81755524407013691</v>
      </c>
      <c r="P50" s="43">
        <f t="shared" si="4"/>
        <v>0.81755524407013691</v>
      </c>
      <c r="Q50" s="43">
        <f t="shared" si="4"/>
        <v>0.81755524407013691</v>
      </c>
      <c r="R50" s="43">
        <f t="shared" si="4"/>
        <v>0.81755524407013691</v>
      </c>
      <c r="S50" s="43">
        <f t="shared" si="4"/>
        <v>0.81755524407013691</v>
      </c>
    </row>
    <row r="51" spans="2:19" x14ac:dyDescent="0.25">
      <c r="B51" s="43" t="s">
        <v>318</v>
      </c>
      <c r="C51" s="43" t="s">
        <v>63</v>
      </c>
      <c r="D51" s="52" t="s">
        <v>278</v>
      </c>
      <c r="E51" s="1">
        <f>Coal!$M$51</f>
        <v>0.81755524407013691</v>
      </c>
      <c r="F51" s="3">
        <v>0</v>
      </c>
      <c r="I51" s="43">
        <f t="shared" si="4"/>
        <v>0.81755524407013691</v>
      </c>
      <c r="J51" s="43">
        <f t="shared" si="4"/>
        <v>0.81755524407013691</v>
      </c>
      <c r="K51" s="43">
        <f t="shared" si="4"/>
        <v>0.81755524407013691</v>
      </c>
      <c r="L51" s="43">
        <f t="shared" si="4"/>
        <v>0.81755524407013691</v>
      </c>
      <c r="M51" s="43">
        <f t="shared" si="4"/>
        <v>0.81755524407013691</v>
      </c>
      <c r="N51" s="43">
        <f t="shared" si="4"/>
        <v>0.81755524407013691</v>
      </c>
      <c r="O51" s="43">
        <f t="shared" si="4"/>
        <v>0.81755524407013691</v>
      </c>
      <c r="P51" s="43">
        <f t="shared" si="4"/>
        <v>0.81755524407013691</v>
      </c>
      <c r="Q51" s="43">
        <f t="shared" si="4"/>
        <v>0.81755524407013691</v>
      </c>
      <c r="R51" s="43">
        <f t="shared" si="4"/>
        <v>0.81755524407013691</v>
      </c>
      <c r="S51" s="43">
        <f t="shared" si="4"/>
        <v>0.81755524407013691</v>
      </c>
    </row>
    <row r="52" spans="2:19" x14ac:dyDescent="0.25">
      <c r="B52" s="2" t="s">
        <v>129</v>
      </c>
    </row>
    <row r="53" spans="2:19" x14ac:dyDescent="0.25">
      <c r="B53" s="43" t="s">
        <v>13</v>
      </c>
      <c r="C53" s="43" t="s">
        <v>63</v>
      </c>
      <c r="E53" s="44">
        <f>Biomass!L16</f>
        <v>0.16085432258403073</v>
      </c>
      <c r="F53" s="3">
        <v>0</v>
      </c>
      <c r="G53" s="43">
        <f t="shared" si="4"/>
        <v>0.16085432258403073</v>
      </c>
      <c r="H53" s="43">
        <f t="shared" si="4"/>
        <v>0.16085432258403073</v>
      </c>
      <c r="I53" s="43">
        <f t="shared" si="4"/>
        <v>0.16085432258403073</v>
      </c>
      <c r="J53" s="43">
        <f t="shared" si="4"/>
        <v>0.16085432258403073</v>
      </c>
      <c r="K53" s="43">
        <f t="shared" si="4"/>
        <v>0.16085432258403073</v>
      </c>
      <c r="L53" s="43">
        <f t="shared" si="4"/>
        <v>0.16085432258403073</v>
      </c>
      <c r="M53" s="43">
        <f t="shared" si="4"/>
        <v>0.16085432258403073</v>
      </c>
      <c r="N53" s="43">
        <f t="shared" si="4"/>
        <v>0.16085432258403073</v>
      </c>
      <c r="O53" s="43">
        <f t="shared" si="4"/>
        <v>0.16085432258403073</v>
      </c>
      <c r="P53" s="43">
        <f t="shared" si="4"/>
        <v>0.16085432258403073</v>
      </c>
      <c r="Q53" s="43">
        <f t="shared" si="4"/>
        <v>0.16085432258403073</v>
      </c>
      <c r="R53" s="43">
        <f t="shared" si="4"/>
        <v>0.16085432258403073</v>
      </c>
      <c r="S53" s="43">
        <f t="shared" si="4"/>
        <v>0.16085432258403073</v>
      </c>
    </row>
    <row r="54" spans="2:19" x14ac:dyDescent="0.25">
      <c r="B54" s="43" t="s">
        <v>13</v>
      </c>
      <c r="C54" s="43" t="s">
        <v>66</v>
      </c>
      <c r="E54" s="44">
        <f>Biomass!L17</f>
        <v>0.16081806860161652</v>
      </c>
      <c r="F54" s="3">
        <v>0</v>
      </c>
      <c r="G54" s="43">
        <f t="shared" si="4"/>
        <v>0.16081806860161652</v>
      </c>
      <c r="H54" s="43">
        <f t="shared" si="4"/>
        <v>0.16081806860161652</v>
      </c>
      <c r="I54" s="43">
        <f t="shared" si="4"/>
        <v>0.16081806860161652</v>
      </c>
      <c r="J54" s="43">
        <f t="shared" si="4"/>
        <v>0.16081806860161652</v>
      </c>
      <c r="K54" s="43">
        <f t="shared" si="4"/>
        <v>0.16081806860161652</v>
      </c>
      <c r="L54" s="43">
        <f t="shared" si="4"/>
        <v>0.16081806860161652</v>
      </c>
      <c r="M54" s="43">
        <f t="shared" si="4"/>
        <v>0.16081806860161652</v>
      </c>
      <c r="N54" s="43">
        <f t="shared" si="4"/>
        <v>0.16081806860161652</v>
      </c>
      <c r="O54" s="43">
        <f t="shared" si="4"/>
        <v>0.16081806860161652</v>
      </c>
      <c r="P54" s="43">
        <f t="shared" si="4"/>
        <v>0.16081806860161652</v>
      </c>
      <c r="Q54" s="43">
        <f t="shared" si="4"/>
        <v>0.16081806860161652</v>
      </c>
      <c r="R54" s="43">
        <f t="shared" si="4"/>
        <v>0.16081806860161652</v>
      </c>
      <c r="S54" s="43">
        <f t="shared" si="4"/>
        <v>0.16081806860161652</v>
      </c>
    </row>
  </sheetData>
  <phoneticPr fontId="13" type="noConversion"/>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Normal="100" workbookViewId="0"/>
  </sheetViews>
  <sheetFormatPr defaultRowHeight="15" x14ac:dyDescent="0.25"/>
  <cols>
    <col min="1" max="1" width="45.5703125" customWidth="1"/>
    <col min="2" max="2" width="9" customWidth="1"/>
    <col min="3" max="3" width="15.5703125" customWidth="1"/>
    <col min="4" max="4" width="6.85546875" customWidth="1"/>
    <col min="5" max="5" width="6.5703125" customWidth="1"/>
    <col min="6" max="6" width="7.42578125" customWidth="1"/>
    <col min="7" max="7" width="7.5703125" customWidth="1"/>
    <col min="8" max="8" width="12" customWidth="1"/>
    <col min="9" max="9" width="12.85546875" customWidth="1"/>
    <col min="10" max="10" width="15.140625" customWidth="1"/>
    <col min="11" max="11" width="13.140625" customWidth="1"/>
    <col min="12" max="12" width="9.140625" customWidth="1"/>
    <col min="13" max="13" width="10" customWidth="1"/>
  </cols>
  <sheetData>
    <row r="1" spans="1:14" x14ac:dyDescent="0.25">
      <c r="A1" t="s">
        <v>383</v>
      </c>
    </row>
    <row r="2" spans="1:14" x14ac:dyDescent="0.25">
      <c r="A2" t="s">
        <v>384</v>
      </c>
    </row>
    <row r="3" spans="1:14" x14ac:dyDescent="0.25">
      <c r="A3" s="1" t="s">
        <v>393</v>
      </c>
    </row>
    <row r="5" spans="1:14" x14ac:dyDescent="0.25">
      <c r="B5" s="26" t="s">
        <v>381</v>
      </c>
      <c r="C5" s="1" t="s">
        <v>154</v>
      </c>
      <c r="D5" s="1" t="s">
        <v>10</v>
      </c>
      <c r="E5" s="1" t="s">
        <v>67</v>
      </c>
      <c r="F5" s="1" t="s">
        <v>8</v>
      </c>
      <c r="G5" s="1" t="s">
        <v>9</v>
      </c>
      <c r="H5" s="1" t="s">
        <v>158</v>
      </c>
      <c r="I5" s="1" t="s">
        <v>7</v>
      </c>
      <c r="J5" s="1" t="s">
        <v>382</v>
      </c>
    </row>
    <row r="6" spans="1:14" x14ac:dyDescent="0.25">
      <c r="B6" t="s">
        <v>29</v>
      </c>
      <c r="C6" t="s">
        <v>63</v>
      </c>
      <c r="D6">
        <f>'Oil gas data'!J9/1000</f>
        <v>0.15490000000000001</v>
      </c>
      <c r="E6" s="5">
        <f>'Oil gas data'!J30/1000</f>
        <v>8.8877279999999992</v>
      </c>
      <c r="F6">
        <v>0</v>
      </c>
      <c r="G6">
        <v>0</v>
      </c>
      <c r="H6">
        <f>'Oil gas data'!J97/1000</f>
        <v>25.0533</v>
      </c>
      <c r="I6" s="1">
        <f>'Oil gas data'!J124/1000</f>
        <v>13.138221987957644</v>
      </c>
      <c r="J6" s="55">
        <f>Biomass!C22</f>
        <v>1338.2818998863979</v>
      </c>
    </row>
    <row r="7" spans="1:14" x14ac:dyDescent="0.25">
      <c r="B7" t="s">
        <v>17</v>
      </c>
      <c r="C7" t="s">
        <v>64</v>
      </c>
      <c r="D7">
        <f>'Oil gas data'!J10/1000</f>
        <v>0.17280000000000001</v>
      </c>
      <c r="E7" s="5">
        <f>'Oil gas data'!J31/1000</f>
        <v>58.049143999999998</v>
      </c>
      <c r="F7">
        <f>'Oil gas data'!J39/1000</f>
        <v>29.975000000000001</v>
      </c>
      <c r="G7">
        <f>'Oil gas data'!J40/1000</f>
        <v>7.9989999999999997</v>
      </c>
      <c r="H7">
        <f>'Oil gas data'!J98/1000</f>
        <v>0.85380000000000011</v>
      </c>
      <c r="I7" s="1">
        <f>'Oil gas data'!J125/1000</f>
        <v>4.2727820000000003</v>
      </c>
      <c r="J7" s="1">
        <v>0</v>
      </c>
    </row>
    <row r="8" spans="1:14" x14ac:dyDescent="0.25">
      <c r="B8" t="s">
        <v>30</v>
      </c>
      <c r="C8" t="s">
        <v>66</v>
      </c>
      <c r="D8">
        <f>'Oil gas data'!J12/1000</f>
        <v>2.6963000000000004</v>
      </c>
      <c r="E8" s="5">
        <f>'Oil gas data'!J33/1000</f>
        <v>4.9628639999999997</v>
      </c>
      <c r="F8">
        <v>0</v>
      </c>
      <c r="G8">
        <v>0</v>
      </c>
      <c r="H8">
        <f>'Oil gas data'!J100/1000</f>
        <v>2.0884</v>
      </c>
      <c r="I8" s="1">
        <f>'Oil gas data'!J127/1000</f>
        <v>6.002932746919627</v>
      </c>
      <c r="J8" s="55">
        <f>Biomass!C23</f>
        <v>294.1978085488733</v>
      </c>
    </row>
    <row r="9" spans="1:14" x14ac:dyDescent="0.25">
      <c r="D9" s="1"/>
      <c r="E9" s="1"/>
      <c r="F9" s="1"/>
      <c r="G9" s="1"/>
      <c r="H9" s="1"/>
      <c r="K9" s="1"/>
      <c r="L9" s="1"/>
      <c r="M9" s="1"/>
      <c r="N9" s="1"/>
    </row>
    <row r="10" spans="1:14" x14ac:dyDescent="0.25">
      <c r="I10" s="1"/>
      <c r="J10" s="1"/>
    </row>
    <row r="11" spans="1:14" x14ac:dyDescent="0.25">
      <c r="B11" s="26" t="s">
        <v>363</v>
      </c>
      <c r="C11" s="67" t="s">
        <v>154</v>
      </c>
      <c r="D11" s="67" t="s">
        <v>10</v>
      </c>
      <c r="E11" s="67" t="s">
        <v>67</v>
      </c>
      <c r="F11" s="67" t="s">
        <v>8</v>
      </c>
      <c r="G11" s="67" t="s">
        <v>9</v>
      </c>
      <c r="H11" s="67" t="s">
        <v>158</v>
      </c>
      <c r="I11" s="67" t="s">
        <v>7</v>
      </c>
      <c r="J11" s="118" t="s">
        <v>13</v>
      </c>
    </row>
    <row r="12" spans="1:14" x14ac:dyDescent="0.25">
      <c r="B12" s="43" t="s">
        <v>29</v>
      </c>
      <c r="C12" s="37" t="s">
        <v>63</v>
      </c>
      <c r="D12" s="114">
        <f>D6*INDEX(EnergyContent[DomEnergyDensity], MATCH(D$11,EnergyContent[EnergyCarrier],0))</f>
        <v>7.3284491160000007</v>
      </c>
      <c r="E12" s="114">
        <f>E6*INDEX(EnergyContent[DomEnergyDensity], MATCH(E$11,EnergyContent[EnergyCarrier],0))</f>
        <v>385.13529476063997</v>
      </c>
      <c r="F12" s="10">
        <f>F6*INDEX(EnergyContent[DomEnergyDensity], MATCH(F$11,EnergyContent[EnergyCarrier],0))</f>
        <v>0</v>
      </c>
      <c r="G12" s="10">
        <f>G6*INDEX(EnergyContent[DomEnergyDensity], MATCH(G$11,EnergyContent[EnergyCarrier],0))</f>
        <v>0</v>
      </c>
      <c r="H12" s="114">
        <f>H6*INDEX(EnergyContent[DomEnergyDensity], MATCH(H$11,EnergyContent[EnergyCarrier],0))</f>
        <v>1006.974301824</v>
      </c>
      <c r="I12" s="114">
        <f>I6*INDEX(EnergyContent[DomEnergyDensity], MATCH(I$11,EnergyContent[EnergyCarrier],0))</f>
        <v>495.06397037262963</v>
      </c>
      <c r="J12" s="7">
        <f>J6</f>
        <v>1338.2818998863979</v>
      </c>
    </row>
    <row r="13" spans="1:14" x14ac:dyDescent="0.25">
      <c r="B13" s="43" t="s">
        <v>17</v>
      </c>
      <c r="C13" s="39" t="s">
        <v>64</v>
      </c>
      <c r="D13" s="114">
        <f>D7*INDEX(EnergyContent[DomEnergyDensity], MATCH(D$11,EnergyContent[EnergyCarrier],0))</f>
        <v>8.1753131520000011</v>
      </c>
      <c r="E13" s="114">
        <f>E7*INDEX(EnergyContent[DomEnergyDensity], MATCH(E$11,EnergyContent[EnergyCarrier],0))</f>
        <v>2515.4656156267197</v>
      </c>
      <c r="F13" s="114">
        <f>F7*INDEX(EnergyContent[DomEnergyDensity], MATCH(F$11,EnergyContent[EnergyCarrier],0))</f>
        <v>1342.8428310000002</v>
      </c>
      <c r="G13" s="114">
        <f>G7*INDEX(EnergyContent[DomEnergyDensity], MATCH(G$11,EnergyContent[EnergyCarrier],0))</f>
        <v>356.67077057999995</v>
      </c>
      <c r="H13" s="114">
        <f>H7*INDEX(EnergyContent[DomEnergyDensity], MATCH(H$11,EnergyContent[EnergyCarrier],0))</f>
        <v>34.317022464000004</v>
      </c>
      <c r="I13" s="114">
        <f>I7*INDEX(EnergyContent[DomEnergyDensity], MATCH(I$11,EnergyContent[EnergyCarrier],0))</f>
        <v>161.00355309840003</v>
      </c>
      <c r="J13" s="7">
        <f>J7</f>
        <v>0</v>
      </c>
    </row>
    <row r="14" spans="1:14" x14ac:dyDescent="0.25">
      <c r="B14" s="43" t="s">
        <v>30</v>
      </c>
      <c r="C14" s="39" t="s">
        <v>66</v>
      </c>
      <c r="D14" s="114">
        <f>D8*INDEX(EnergyContent[DomEnergyDensity], MATCH(D$11,EnergyContent[EnergyCarrier],0))</f>
        <v>127.56421789200002</v>
      </c>
      <c r="E14" s="114">
        <f>E8*INDEX(EnergyContent[DomEnergyDensity], MATCH(E$11,EnergyContent[EnergyCarrier],0))</f>
        <v>215.05767160031999</v>
      </c>
      <c r="F14" s="10">
        <f>F8*INDEX(EnergyContent[DomEnergyDensity], MATCH(F$11,EnergyContent[EnergyCarrier],0))</f>
        <v>0</v>
      </c>
      <c r="G14" s="10">
        <f>G8*INDEX(EnergyContent[DomEnergyDensity], MATCH(G$11,EnergyContent[EnergyCarrier],0))</f>
        <v>0</v>
      </c>
      <c r="H14" s="114">
        <f>H8*INDEX(EnergyContent[DomEnergyDensity], MATCH(H$11,EnergyContent[EnergyCarrier],0))</f>
        <v>83.939645952000006</v>
      </c>
      <c r="I14" s="114">
        <f>I8*INDEX(EnergyContent[DomEnergyDensity], MATCH(I$11,EnergyContent[EnergyCarrier],0))</f>
        <v>226.19770942322788</v>
      </c>
      <c r="J14" s="7">
        <f>J8</f>
        <v>294.1978085488733</v>
      </c>
    </row>
    <row r="15" spans="1:14" x14ac:dyDescent="0.25">
      <c r="C15" s="10"/>
      <c r="D15" s="79"/>
      <c r="E15" s="79"/>
      <c r="F15" s="79"/>
      <c r="G15" s="79"/>
      <c r="H15" s="1"/>
    </row>
    <row r="16" spans="1:14" x14ac:dyDescent="0.25">
      <c r="C16" s="10"/>
      <c r="D16" s="79"/>
      <c r="E16" s="10"/>
      <c r="F16" s="10"/>
      <c r="G16" s="79"/>
    </row>
    <row r="17" spans="3:10" x14ac:dyDescent="0.25">
      <c r="C17" s="10"/>
      <c r="D17" s="10"/>
      <c r="E17" s="10"/>
      <c r="F17" s="10"/>
      <c r="G17" s="10"/>
      <c r="H17" s="10"/>
      <c r="I17" s="10"/>
      <c r="J17" s="10"/>
    </row>
    <row r="18" spans="3:10" x14ac:dyDescent="0.25">
      <c r="C18" s="10"/>
      <c r="D18" s="10"/>
      <c r="E18" s="10"/>
      <c r="F18" s="10"/>
      <c r="G18" s="10"/>
    </row>
    <row r="19" spans="3:10" x14ac:dyDescent="0.25">
      <c r="C19" s="10"/>
      <c r="D19" s="10"/>
      <c r="E19" s="10"/>
      <c r="F19" s="10"/>
      <c r="G19" s="10"/>
    </row>
    <row r="20" spans="3:10" x14ac:dyDescent="0.25">
      <c r="C20" s="10"/>
      <c r="D20" s="10"/>
      <c r="E20" s="10"/>
      <c r="F20" s="10"/>
      <c r="G20" s="10"/>
    </row>
    <row r="21" spans="3:10" x14ac:dyDescent="0.25">
      <c r="C21" s="10"/>
      <c r="D21" s="10"/>
      <c r="E21" s="10"/>
      <c r="F21" s="10"/>
      <c r="G21" s="10"/>
    </row>
    <row r="30" spans="3:10" x14ac:dyDescent="0.25">
      <c r="D30" s="43"/>
      <c r="E30" s="43"/>
      <c r="F30" s="43"/>
      <c r="G30" s="43"/>
    </row>
    <row r="31" spans="3:10" x14ac:dyDescent="0.25">
      <c r="D31" s="43"/>
      <c r="E31" s="43"/>
      <c r="F31" s="43"/>
      <c r="G31" s="43"/>
    </row>
    <row r="32" spans="3:10" x14ac:dyDescent="0.25">
      <c r="D32" s="43"/>
      <c r="E32" s="43"/>
      <c r="F32" s="43"/>
      <c r="G32" s="43"/>
    </row>
    <row r="33" spans="4:7" x14ac:dyDescent="0.25">
      <c r="D33" s="43"/>
      <c r="E33" s="43"/>
      <c r="F33" s="43"/>
      <c r="G33" s="43"/>
    </row>
    <row r="34" spans="4:7" x14ac:dyDescent="0.25">
      <c r="D34" s="43"/>
      <c r="E34" s="43"/>
      <c r="F34" s="43"/>
      <c r="G34" s="43"/>
    </row>
    <row r="35" spans="4:7" x14ac:dyDescent="0.25">
      <c r="D35" s="43"/>
      <c r="E35" s="43"/>
      <c r="F35" s="43"/>
      <c r="G35" s="43"/>
    </row>
    <row r="36" spans="4:7" x14ac:dyDescent="0.25">
      <c r="D36" s="43"/>
      <c r="E36" s="43"/>
      <c r="F36" s="43"/>
      <c r="G36" s="43"/>
    </row>
    <row r="37" spans="4:7" x14ac:dyDescent="0.25">
      <c r="D37" s="43"/>
      <c r="E37" s="43"/>
      <c r="F37" s="43"/>
      <c r="G37" s="43"/>
    </row>
    <row r="38" spans="4:7" x14ac:dyDescent="0.25">
      <c r="D38" s="43"/>
      <c r="E38" s="43"/>
      <c r="F38" s="43"/>
      <c r="G38" s="43"/>
    </row>
    <row r="39" spans="4:7" x14ac:dyDescent="0.25">
      <c r="D39" s="43"/>
      <c r="E39" s="43"/>
      <c r="F39" s="43"/>
      <c r="G39" s="43"/>
    </row>
  </sheetData>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Normal="100" workbookViewId="0"/>
  </sheetViews>
  <sheetFormatPr defaultRowHeight="15" x14ac:dyDescent="0.25"/>
  <cols>
    <col min="1" max="1" width="13" customWidth="1"/>
    <col min="2" max="2" width="14.140625" customWidth="1"/>
    <col min="3" max="3" width="15.140625" style="43" customWidth="1"/>
    <col min="4" max="4" width="12.140625" style="43" bestFit="1" customWidth="1"/>
    <col min="5" max="5" width="12.42578125" style="43" customWidth="1"/>
    <col min="6" max="14" width="10.42578125" bestFit="1" customWidth="1"/>
  </cols>
  <sheetData>
    <row r="1" spans="1:16" s="43" customFormat="1" x14ac:dyDescent="0.25">
      <c r="A1" s="2" t="s">
        <v>418</v>
      </c>
      <c r="D1" s="132"/>
      <c r="E1" s="132"/>
      <c r="F1" s="114"/>
      <c r="G1" s="114"/>
      <c r="H1" s="114"/>
      <c r="I1" s="114"/>
      <c r="J1" s="114"/>
      <c r="K1" s="114"/>
      <c r="L1" s="114"/>
      <c r="M1" s="114"/>
      <c r="N1" s="114"/>
      <c r="O1" s="114"/>
      <c r="P1" s="114"/>
    </row>
    <row r="2" spans="1:16" s="43" customFormat="1" x14ac:dyDescent="0.25">
      <c r="A2" s="156" t="s">
        <v>412</v>
      </c>
      <c r="B2" s="156" t="s">
        <v>153</v>
      </c>
      <c r="C2" s="157" t="s">
        <v>69</v>
      </c>
      <c r="D2" s="157" t="s">
        <v>70</v>
      </c>
      <c r="E2" s="157" t="s">
        <v>71</v>
      </c>
      <c r="F2" s="157" t="s">
        <v>72</v>
      </c>
      <c r="G2" s="157" t="s">
        <v>73</v>
      </c>
      <c r="H2" s="157" t="s">
        <v>74</v>
      </c>
      <c r="I2" s="157" t="s">
        <v>75</v>
      </c>
      <c r="J2" s="157" t="s">
        <v>76</v>
      </c>
      <c r="K2" s="157" t="s">
        <v>77</v>
      </c>
      <c r="L2" s="157" t="s">
        <v>78</v>
      </c>
      <c r="M2" s="157" t="s">
        <v>79</v>
      </c>
      <c r="N2" s="157" t="s">
        <v>80</v>
      </c>
      <c r="O2" s="114"/>
    </row>
    <row r="3" spans="1:16" s="1" customFormat="1" x14ac:dyDescent="0.25">
      <c r="A3" s="64" t="s">
        <v>413</v>
      </c>
      <c r="B3" s="64" t="s">
        <v>10</v>
      </c>
      <c r="C3" s="134">
        <f>D16*INDEX(EnergyContent[DomEnergyDensity],MATCH($B3,EnergyContent[EnergyCarrier],0))</f>
        <v>1.2158885880000001</v>
      </c>
      <c r="D3" s="134">
        <f>C3*(1+F28)</f>
        <v>1.5633144887964481</v>
      </c>
      <c r="E3" s="134">
        <f t="shared" ref="E3:E11" si="0">D3*(1+G28)</f>
        <v>1.9653433875563893</v>
      </c>
      <c r="F3" s="134">
        <f t="shared" ref="F3:F11" si="1">E3*(1+H28)</f>
        <v>2.420218180249861</v>
      </c>
      <c r="G3" s="134">
        <f t="shared" ref="G3:G11" si="2">F3*(1+I28)</f>
        <v>2.9243573678269663</v>
      </c>
      <c r="H3" s="134">
        <f t="shared" ref="H3:H11" si="3">G3*(1+J28)</f>
        <v>3.4725950612998275</v>
      </c>
      <c r="I3" s="134">
        <f t="shared" ref="I3:I11" si="4">H3*(1+K28)</f>
        <v>4.0585107140670722</v>
      </c>
      <c r="J3" s="134">
        <f t="shared" ref="J3:J11" si="5">I3*(1+L28)</f>
        <v>4.6748078696775046</v>
      </c>
      <c r="K3" s="134">
        <f t="shared" ref="K3:K11" si="6">J3*(1+M28)</f>
        <v>5.3137032420143013</v>
      </c>
      <c r="L3" s="134">
        <f t="shared" ref="L3:L11" si="7">K3*(1+N28)</f>
        <v>5.9672938184277333</v>
      </c>
      <c r="M3" s="134">
        <f t="shared" ref="M3:M11" si="8">L3*(1+O28)</f>
        <v>6.6278783761085318</v>
      </c>
      <c r="N3" s="134">
        <f t="shared" ref="N3:N11" si="9">M3*(1+P28)</f>
        <v>7.2882190288062141</v>
      </c>
      <c r="O3" s="133"/>
    </row>
    <row r="4" spans="1:16" x14ac:dyDescent="0.25">
      <c r="A4" s="64" t="s">
        <v>413</v>
      </c>
      <c r="B4" s="64" t="s">
        <v>67</v>
      </c>
      <c r="C4" s="134">
        <f>D17*INDEX(EnergyContent[DomEnergyDensity],MATCH($B4,EnergyContent[EnergyCarrier],0))</f>
        <v>458.69526731232003</v>
      </c>
      <c r="D4" s="134">
        <f t="shared" ref="D4:D11" si="10">C4*(1+F29)</f>
        <v>470.97299106265359</v>
      </c>
      <c r="E4" s="134">
        <f t="shared" si="0"/>
        <v>483.57934802817766</v>
      </c>
      <c r="F4" s="134">
        <f t="shared" si="1"/>
        <v>496.5231346105968</v>
      </c>
      <c r="G4" s="134">
        <f t="shared" si="2"/>
        <v>509.8133826615927</v>
      </c>
      <c r="H4" s="134">
        <f t="shared" si="3"/>
        <v>523.45936578502483</v>
      </c>
      <c r="I4" s="134">
        <f t="shared" si="4"/>
        <v>537.47060580782056</v>
      </c>
      <c r="J4" s="134">
        <f t="shared" si="5"/>
        <v>551.8568794240681</v>
      </c>
      <c r="K4" s="134">
        <f t="shared" si="6"/>
        <v>566.62822501695052</v>
      </c>
      <c r="L4" s="134">
        <f t="shared" si="7"/>
        <v>581.794949663279</v>
      </c>
      <c r="M4" s="134">
        <f t="shared" si="8"/>
        <v>597.36763632551413</v>
      </c>
      <c r="N4" s="134">
        <f t="shared" si="9"/>
        <v>613.35715123629382</v>
      </c>
      <c r="O4" s="7"/>
    </row>
    <row r="5" spans="1:16" x14ac:dyDescent="0.25">
      <c r="A5" s="64" t="s">
        <v>413</v>
      </c>
      <c r="B5" s="64" t="s">
        <v>158</v>
      </c>
      <c r="C5" s="134">
        <f>D18*INDEX(EnergyContent[DomEnergyDensity],MATCH($B5,EnergyContent[EnergyCarrier],0))</f>
        <v>3.6093565440000002</v>
      </c>
      <c r="D5" s="134">
        <f t="shared" si="10"/>
        <v>3.6663010536088891</v>
      </c>
      <c r="E5" s="134">
        <f t="shared" si="0"/>
        <v>3.7241439718773455</v>
      </c>
      <c r="F5" s="134">
        <f t="shared" si="1"/>
        <v>3.7828994729219811</v>
      </c>
      <c r="G5" s="134">
        <f t="shared" si="2"/>
        <v>3.8425819544832338</v>
      </c>
      <c r="H5" s="134">
        <f t="shared" si="3"/>
        <v>3.9032060414534606</v>
      </c>
      <c r="I5" s="134">
        <f t="shared" si="4"/>
        <v>3.9647865894606955</v>
      </c>
      <c r="J5" s="134">
        <f t="shared" si="5"/>
        <v>4.0273386885089453</v>
      </c>
      <c r="K5" s="134">
        <f t="shared" si="6"/>
        <v>4.0908776666759215</v>
      </c>
      <c r="L5" s="134">
        <f t="shared" si="7"/>
        <v>4.1554190938691047</v>
      </c>
      <c r="M5" s="134">
        <f t="shared" si="8"/>
        <v>4.2209787856410763</v>
      </c>
      <c r="N5" s="134">
        <f t="shared" si="9"/>
        <v>4.2875728070650387</v>
      </c>
    </row>
    <row r="6" spans="1:16" s="1" customFormat="1" x14ac:dyDescent="0.25">
      <c r="A6" s="64" t="s">
        <v>414</v>
      </c>
      <c r="B6" s="64" t="s">
        <v>10</v>
      </c>
      <c r="C6" s="134">
        <f>C3</f>
        <v>1.2158885880000001</v>
      </c>
      <c r="D6" s="134">
        <f t="shared" si="10"/>
        <v>1.544013049863312</v>
      </c>
      <c r="E6" s="134">
        <f t="shared" si="0"/>
        <v>1.8981854532248943</v>
      </c>
      <c r="F6" s="134">
        <f t="shared" si="1"/>
        <v>2.2682873564737336</v>
      </c>
      <c r="G6" s="134">
        <f t="shared" si="2"/>
        <v>2.6442110294594059</v>
      </c>
      <c r="H6" s="134">
        <f t="shared" si="3"/>
        <v>3.0167027649446179</v>
      </c>
      <c r="I6" s="134">
        <f t="shared" si="4"/>
        <v>3.3779229211508888</v>
      </c>
      <c r="J6" s="134">
        <f t="shared" si="5"/>
        <v>3.7217246972152527</v>
      </c>
      <c r="K6" s="134">
        <f t="shared" si="6"/>
        <v>4.0436992514528223</v>
      </c>
      <c r="L6" s="134">
        <f t="shared" si="7"/>
        <v>4.3410541378020939</v>
      </c>
      <c r="M6" s="134">
        <f t="shared" si="8"/>
        <v>4.612391975407264</v>
      </c>
      <c r="N6" s="134">
        <f t="shared" si="9"/>
        <v>4.8574451263946603</v>
      </c>
      <c r="O6" s="133"/>
    </row>
    <row r="7" spans="1:16" x14ac:dyDescent="0.25">
      <c r="A7" s="64" t="s">
        <v>414</v>
      </c>
      <c r="B7" s="64" t="s">
        <v>67</v>
      </c>
      <c r="C7" s="134">
        <f t="shared" ref="C7:C8" si="11">C4</f>
        <v>458.69526731232003</v>
      </c>
      <c r="D7" s="134">
        <f t="shared" si="10"/>
        <v>468.67951472609207</v>
      </c>
      <c r="E7" s="134">
        <f t="shared" si="0"/>
        <v>478.88108549923402</v>
      </c>
      <c r="F7" s="134">
        <f t="shared" si="1"/>
        <v>489.3047100275956</v>
      </c>
      <c r="G7" s="134">
        <f t="shared" si="2"/>
        <v>499.95522167177421</v>
      </c>
      <c r="H7" s="134">
        <f t="shared" si="3"/>
        <v>510.8375589983101</v>
      </c>
      <c r="I7" s="134">
        <f t="shared" si="4"/>
        <v>521.95676806966446</v>
      </c>
      <c r="J7" s="134">
        <f t="shared" si="5"/>
        <v>533.31800478404284</v>
      </c>
      <c r="K7" s="134">
        <f t="shared" si="6"/>
        <v>544.92653726614833</v>
      </c>
      <c r="L7" s="134">
        <f t="shared" si="7"/>
        <v>556.78774830997361</v>
      </c>
      <c r="M7" s="134">
        <f t="shared" si="8"/>
        <v>568.90713787476432</v>
      </c>
      <c r="N7" s="134">
        <f t="shared" si="9"/>
        <v>581.29032563531086</v>
      </c>
      <c r="O7" s="7"/>
    </row>
    <row r="8" spans="1:16" x14ac:dyDescent="0.25">
      <c r="A8" s="64" t="s">
        <v>414</v>
      </c>
      <c r="B8" s="64" t="s">
        <v>158</v>
      </c>
      <c r="C8" s="134">
        <f t="shared" si="11"/>
        <v>3.6093565440000002</v>
      </c>
      <c r="D8" s="134">
        <f t="shared" si="10"/>
        <v>3.6482542708888892</v>
      </c>
      <c r="E8" s="134">
        <f t="shared" si="0"/>
        <v>3.6875711952548573</v>
      </c>
      <c r="F8" s="134">
        <f t="shared" si="1"/>
        <v>3.7273118347532748</v>
      </c>
      <c r="G8" s="134">
        <f t="shared" si="2"/>
        <v>3.7674807557258982</v>
      </c>
      <c r="H8" s="134">
        <f t="shared" si="3"/>
        <v>3.8080825737255588</v>
      </c>
      <c r="I8" s="134">
        <f t="shared" si="4"/>
        <v>3.849121954046506</v>
      </c>
      <c r="J8" s="134">
        <f t="shared" si="5"/>
        <v>3.8906036122604664</v>
      </c>
      <c r="K8" s="134">
        <f t="shared" si="6"/>
        <v>3.9325323147584794</v>
      </c>
      <c r="L8" s="134">
        <f t="shared" si="7"/>
        <v>3.9749128792985746</v>
      </c>
      <c r="M8" s="134">
        <f t="shared" si="8"/>
        <v>4.017750175559347</v>
      </c>
      <c r="N8" s="134">
        <f t="shared" si="9"/>
        <v>4.0610491256995012</v>
      </c>
    </row>
    <row r="9" spans="1:16" s="1" customFormat="1" x14ac:dyDescent="0.25">
      <c r="A9" s="64" t="s">
        <v>415</v>
      </c>
      <c r="B9" s="64" t="s">
        <v>10</v>
      </c>
      <c r="C9" s="134">
        <f>C3</f>
        <v>1.2158885880000001</v>
      </c>
      <c r="D9" s="134">
        <f t="shared" si="10"/>
        <v>1.5826159277295841</v>
      </c>
      <c r="E9" s="134">
        <f t="shared" si="0"/>
        <v>2.0360860137079229</v>
      </c>
      <c r="F9" s="134">
        <f t="shared" si="1"/>
        <v>2.5903195958057563</v>
      </c>
      <c r="G9" s="134">
        <f t="shared" si="2"/>
        <v>3.2601635973662919</v>
      </c>
      <c r="H9" s="134">
        <f t="shared" si="3"/>
        <v>4.0610728680489308</v>
      </c>
      <c r="I9" s="134">
        <f t="shared" si="4"/>
        <v>5.0088545578964574</v>
      </c>
      <c r="J9" s="134">
        <f t="shared" si="5"/>
        <v>6.119382674914986</v>
      </c>
      <c r="K9" s="134">
        <f t="shared" si="6"/>
        <v>7.4082919691860427</v>
      </c>
      <c r="L9" s="134">
        <f t="shared" si="7"/>
        <v>8.8906613578916875</v>
      </c>
      <c r="M9" s="134">
        <f t="shared" si="8"/>
        <v>10.580697614865516</v>
      </c>
      <c r="N9" s="134">
        <f t="shared" si="9"/>
        <v>12.491429986699739</v>
      </c>
      <c r="O9" s="133"/>
    </row>
    <row r="10" spans="1:16" x14ac:dyDescent="0.25">
      <c r="A10" s="64" t="s">
        <v>415</v>
      </c>
      <c r="B10" s="64" t="s">
        <v>67</v>
      </c>
      <c r="C10" s="134">
        <f t="shared" ref="C10:C11" si="12">C4</f>
        <v>458.69526731232003</v>
      </c>
      <c r="D10" s="134">
        <f t="shared" si="10"/>
        <v>473.26646739921517</v>
      </c>
      <c r="E10" s="134">
        <f t="shared" si="0"/>
        <v>488.30054532048689</v>
      </c>
      <c r="F10" s="134">
        <f t="shared" si="1"/>
        <v>503.81220514225743</v>
      </c>
      <c r="G10" s="134">
        <f t="shared" si="2"/>
        <v>519.8166180291887</v>
      </c>
      <c r="H10" s="134">
        <f t="shared" si="3"/>
        <v>536.3294370826261</v>
      </c>
      <c r="I10" s="134">
        <f t="shared" si="4"/>
        <v>553.36681265009986</v>
      </c>
      <c r="J10" s="134">
        <f t="shared" si="5"/>
        <v>570.9454081211577</v>
      </c>
      <c r="K10" s="134">
        <f t="shared" si="6"/>
        <v>589.08241622497758</v>
      </c>
      <c r="L10" s="134">
        <f t="shared" si="7"/>
        <v>607.79557584570091</v>
      </c>
      <c r="M10" s="134">
        <f t="shared" si="8"/>
        <v>627.10318937193153</v>
      </c>
      <c r="N10" s="134">
        <f t="shared" si="9"/>
        <v>647.02414059737066</v>
      </c>
      <c r="O10" s="7"/>
    </row>
    <row r="11" spans="1:16" x14ac:dyDescent="0.25">
      <c r="A11" s="64" t="s">
        <v>415</v>
      </c>
      <c r="B11" s="64" t="s">
        <v>158</v>
      </c>
      <c r="C11" s="134">
        <f t="shared" si="12"/>
        <v>3.6093565440000002</v>
      </c>
      <c r="D11" s="134">
        <f t="shared" si="10"/>
        <v>3.6843478363288886</v>
      </c>
      <c r="E11" s="134">
        <f t="shared" si="0"/>
        <v>3.7608972163270336</v>
      </c>
      <c r="F11" s="134">
        <f t="shared" si="1"/>
        <v>3.839037056248729</v>
      </c>
      <c r="G11" s="134">
        <f t="shared" si="2"/>
        <v>3.918800400943828</v>
      </c>
      <c r="H11" s="134">
        <f t="shared" si="3"/>
        <v>4.0002209818322045</v>
      </c>
      <c r="I11" s="134">
        <f t="shared" si="4"/>
        <v>4.0833332311685595</v>
      </c>
      <c r="J11" s="134">
        <f t="shared" si="5"/>
        <v>4.168172296603605</v>
      </c>
      <c r="K11" s="134">
        <f t="shared" si="6"/>
        <v>4.254774056047788</v>
      </c>
      <c r="L11" s="134">
        <f t="shared" si="7"/>
        <v>4.3431751328438324</v>
      </c>
      <c r="M11" s="134">
        <f t="shared" si="8"/>
        <v>4.433412911254524</v>
      </c>
      <c r="N11" s="134">
        <f t="shared" si="9"/>
        <v>4.5255255522722786</v>
      </c>
    </row>
    <row r="12" spans="1:16" x14ac:dyDescent="0.25">
      <c r="D12" s="80"/>
      <c r="E12" s="80"/>
      <c r="F12" s="80"/>
      <c r="G12" s="80"/>
      <c r="H12" s="80"/>
      <c r="I12" s="80"/>
      <c r="J12" s="80"/>
      <c r="K12" s="80"/>
      <c r="L12" s="80"/>
      <c r="M12" s="80"/>
      <c r="N12" s="80"/>
      <c r="O12" s="80"/>
    </row>
    <row r="13" spans="1:16" x14ac:dyDescent="0.25">
      <c r="D13" s="80"/>
      <c r="E13" s="80"/>
      <c r="F13" s="80"/>
      <c r="G13" s="80"/>
      <c r="H13" s="80"/>
      <c r="I13" s="80"/>
      <c r="J13" s="80"/>
      <c r="K13" s="80"/>
      <c r="L13" s="80"/>
      <c r="M13" s="80"/>
      <c r="N13" s="80"/>
      <c r="O13" s="80"/>
    </row>
    <row r="14" spans="1:16" s="43" customFormat="1" ht="15.75" thickBot="1" x14ac:dyDescent="0.3">
      <c r="A14" s="2" t="s">
        <v>608</v>
      </c>
    </row>
    <row r="15" spans="1:16" x14ac:dyDescent="0.25">
      <c r="A15" s="135" t="s">
        <v>412</v>
      </c>
      <c r="B15" s="136" t="s">
        <v>153</v>
      </c>
      <c r="C15" s="138">
        <v>2019</v>
      </c>
      <c r="D15" s="138">
        <v>2020</v>
      </c>
      <c r="E15" s="138">
        <v>2021</v>
      </c>
      <c r="F15" s="138">
        <v>2022</v>
      </c>
      <c r="G15" s="138">
        <v>2023</v>
      </c>
      <c r="H15" s="138">
        <v>2024</v>
      </c>
      <c r="I15" s="138">
        <v>2025</v>
      </c>
      <c r="J15" s="138">
        <v>2026</v>
      </c>
      <c r="K15" s="138">
        <v>2027</v>
      </c>
      <c r="L15" s="138">
        <v>2028</v>
      </c>
      <c r="M15" s="138">
        <v>2029</v>
      </c>
      <c r="N15" s="138">
        <v>2030</v>
      </c>
      <c r="O15" s="139">
        <v>2031</v>
      </c>
    </row>
    <row r="16" spans="1:16" s="43" customFormat="1" x14ac:dyDescent="0.25">
      <c r="A16" s="140" t="s">
        <v>413</v>
      </c>
      <c r="B16" s="64" t="s">
        <v>10</v>
      </c>
      <c r="C16" s="151">
        <f>'Oil gas data'!I11/1000</f>
        <v>2.1999999999999999E-2</v>
      </c>
      <c r="D16" s="151">
        <f>'Oil gas data'!J11/1000</f>
        <v>2.5700000000000001E-2</v>
      </c>
      <c r="E16" s="151">
        <f t="shared" ref="E16:O16" si="13">D16*(1+F28)</f>
        <v>3.3043473521003813E-2</v>
      </c>
      <c r="F16" s="151">
        <f t="shared" si="13"/>
        <v>4.1541079962993457E-2</v>
      </c>
      <c r="G16" s="151">
        <f t="shared" si="13"/>
        <v>5.1155679760703072E-2</v>
      </c>
      <c r="H16" s="151">
        <f t="shared" si="13"/>
        <v>6.1811571467066888E-2</v>
      </c>
      <c r="I16" s="151">
        <f t="shared" si="13"/>
        <v>7.3399564693838196E-2</v>
      </c>
      <c r="J16" s="151">
        <f t="shared" si="13"/>
        <v>8.5783949599437942E-2</v>
      </c>
      <c r="K16" s="151">
        <f t="shared" si="13"/>
        <v>9.8810502406583886E-2</v>
      </c>
      <c r="L16" s="151">
        <f t="shared" si="13"/>
        <v>0.1123147093142777</v>
      </c>
      <c r="M16" s="151">
        <f t="shared" si="13"/>
        <v>0.12612952588514037</v>
      </c>
      <c r="N16" s="151">
        <f t="shared" si="13"/>
        <v>0.14009217287430392</v>
      </c>
      <c r="O16" s="152">
        <f t="shared" si="13"/>
        <v>0.15404966449139806</v>
      </c>
    </row>
    <row r="17" spans="1:16" s="43" customFormat="1" x14ac:dyDescent="0.25">
      <c r="A17" s="140" t="s">
        <v>413</v>
      </c>
      <c r="B17" s="64" t="s">
        <v>67</v>
      </c>
      <c r="C17" s="151">
        <f>'Oil gas data'!I$32/1000</f>
        <v>10.748005200000001</v>
      </c>
      <c r="D17" s="151">
        <f>'Oil gas data'!J$32/1000</f>
        <v>10.585264</v>
      </c>
      <c r="E17" s="151">
        <f t="shared" ref="E17:O17" si="14">D17*(1+F29)</f>
        <v>10.868595781419625</v>
      </c>
      <c r="F17" s="151">
        <f t="shared" si="14"/>
        <v>11.159511398099516</v>
      </c>
      <c r="G17" s="151">
        <f t="shared" si="14"/>
        <v>11.458213843706556</v>
      </c>
      <c r="H17" s="151">
        <f t="shared" si="14"/>
        <v>11.764911545362782</v>
      </c>
      <c r="I17" s="151">
        <f t="shared" si="14"/>
        <v>12.07981850908064</v>
      </c>
      <c r="J17" s="151">
        <f t="shared" si="14"/>
        <v>12.403154469091046</v>
      </c>
      <c r="K17" s="151">
        <f t="shared" si="14"/>
        <v>12.735145041168451</v>
      </c>
      <c r="L17" s="151">
        <f t="shared" si="14"/>
        <v>13.07602188005991</v>
      </c>
      <c r="M17" s="151">
        <f t="shared" si="14"/>
        <v>13.426022841127992</v>
      </c>
      <c r="N17" s="151">
        <f t="shared" si="14"/>
        <v>13.785392146320321</v>
      </c>
      <c r="O17" s="152">
        <f t="shared" si="14"/>
        <v>14.154380554581564</v>
      </c>
    </row>
    <row r="18" spans="1:16" s="43" customFormat="1" x14ac:dyDescent="0.25">
      <c r="A18" s="140" t="s">
        <v>413</v>
      </c>
      <c r="B18" s="64" t="s">
        <v>158</v>
      </c>
      <c r="C18" s="151">
        <f>'Oil gas data'!I99/1000</f>
        <v>0.10196</v>
      </c>
      <c r="D18" s="151">
        <f>'Oil gas data'!J99/1000</f>
        <v>8.9800000000000005E-2</v>
      </c>
      <c r="E18" s="151">
        <f t="shared" ref="E18:O18" si="15">D18*(1+F30)</f>
        <v>9.1216766922452938E-2</v>
      </c>
      <c r="F18" s="151">
        <f t="shared" si="15"/>
        <v>9.2655886055513406E-2</v>
      </c>
      <c r="G18" s="151">
        <f t="shared" si="15"/>
        <v>9.4117710048097131E-2</v>
      </c>
      <c r="H18" s="151">
        <f t="shared" si="15"/>
        <v>9.5602597112831644E-2</v>
      </c>
      <c r="I18" s="151">
        <f t="shared" si="15"/>
        <v>9.7110911113834464E-2</v>
      </c>
      <c r="J18" s="151">
        <f t="shared" si="15"/>
        <v>9.8643021655876184E-2</v>
      </c>
      <c r="K18" s="151">
        <f t="shared" si="15"/>
        <v>0.10019930417495028</v>
      </c>
      <c r="L18" s="151">
        <f t="shared" si="15"/>
        <v>0.10178014003027176</v>
      </c>
      <c r="M18" s="151">
        <f t="shared" si="15"/>
        <v>0.1033859165977274</v>
      </c>
      <c r="N18" s="151">
        <f t="shared" si="15"/>
        <v>0.1050170273648002</v>
      </c>
      <c r="O18" s="152">
        <f t="shared" si="15"/>
        <v>0.10667387202699155</v>
      </c>
    </row>
    <row r="19" spans="1:16" s="43" customFormat="1" x14ac:dyDescent="0.25">
      <c r="A19" s="140" t="s">
        <v>414</v>
      </c>
      <c r="B19" s="64" t="s">
        <v>10</v>
      </c>
      <c r="C19" s="134">
        <f>C16</f>
        <v>2.1999999999999999E-2</v>
      </c>
      <c r="D19" s="134">
        <f>D16</f>
        <v>2.5700000000000001E-2</v>
      </c>
      <c r="E19" s="151">
        <f t="shared" ref="E19:O19" si="16">D19*(1+F31)</f>
        <v>3.2635502769836927E-2</v>
      </c>
      <c r="F19" s="151">
        <f t="shared" si="16"/>
        <v>4.0121575800068102E-2</v>
      </c>
      <c r="G19" s="151">
        <f t="shared" si="16"/>
        <v>4.7944347563343474E-2</v>
      </c>
      <c r="H19" s="151">
        <f t="shared" si="16"/>
        <v>5.5890172938366879E-2</v>
      </c>
      <c r="I19" s="151">
        <f t="shared" si="16"/>
        <v>6.3763458119632146E-2</v>
      </c>
      <c r="J19" s="151">
        <f t="shared" si="16"/>
        <v>7.1398498127509216E-2</v>
      </c>
      <c r="K19" s="151">
        <f t="shared" si="16"/>
        <v>7.8665369230714391E-2</v>
      </c>
      <c r="L19" s="151">
        <f t="shared" si="16"/>
        <v>8.5470882602228612E-2</v>
      </c>
      <c r="M19" s="151">
        <f t="shared" si="16"/>
        <v>9.1756014854145335E-2</v>
      </c>
      <c r="N19" s="151">
        <f t="shared" si="16"/>
        <v>9.7491229819788944E-2</v>
      </c>
      <c r="O19" s="152">
        <f t="shared" si="16"/>
        <v>0.10267087048960997</v>
      </c>
    </row>
    <row r="20" spans="1:16" s="43" customFormat="1" x14ac:dyDescent="0.25">
      <c r="A20" s="140" t="s">
        <v>414</v>
      </c>
      <c r="B20" s="64" t="s">
        <v>67</v>
      </c>
      <c r="C20" s="134">
        <f t="shared" ref="C20:D21" si="17">C17</f>
        <v>10.748005200000001</v>
      </c>
      <c r="D20" s="134">
        <f t="shared" si="17"/>
        <v>10.585264</v>
      </c>
      <c r="E20" s="151">
        <f t="shared" ref="E20:O20" si="18">D20*(1+F32)</f>
        <v>10.815669461419628</v>
      </c>
      <c r="F20" s="151">
        <f t="shared" si="18"/>
        <v>11.051090071885323</v>
      </c>
      <c r="G20" s="151">
        <f t="shared" si="18"/>
        <v>11.291634994260674</v>
      </c>
      <c r="H20" s="151">
        <f t="shared" si="18"/>
        <v>11.53741576751627</v>
      </c>
      <c r="I20" s="151">
        <f t="shared" si="18"/>
        <v>11.788546358449539</v>
      </c>
      <c r="J20" s="151">
        <f t="shared" si="18"/>
        <v>12.045143214530334</v>
      </c>
      <c r="K20" s="151">
        <f t="shared" si="18"/>
        <v>12.307325317896801</v>
      </c>
      <c r="L20" s="151">
        <f t="shared" si="18"/>
        <v>12.575214240526551</v>
      </c>
      <c r="M20" s="151">
        <f t="shared" si="18"/>
        <v>12.848934200608715</v>
      </c>
      <c r="N20" s="151">
        <f t="shared" si="18"/>
        <v>13.128612120143048</v>
      </c>
      <c r="O20" s="152">
        <f t="shared" si="18"/>
        <v>13.414377683792747</v>
      </c>
    </row>
    <row r="21" spans="1:16" s="43" customFormat="1" x14ac:dyDescent="0.25">
      <c r="A21" s="140" t="s">
        <v>414</v>
      </c>
      <c r="B21" s="64" t="s">
        <v>158</v>
      </c>
      <c r="C21" s="134">
        <f t="shared" si="17"/>
        <v>0.10196</v>
      </c>
      <c r="D21" s="134">
        <f t="shared" si="17"/>
        <v>8.9800000000000005E-2</v>
      </c>
      <c r="E21" s="151">
        <f t="shared" ref="E21:O21" si="19">D21*(1+F33)</f>
        <v>9.0767766922452947E-2</v>
      </c>
      <c r="F21" s="151">
        <f t="shared" si="19"/>
        <v>9.174596338628889E-2</v>
      </c>
      <c r="G21" s="151">
        <f t="shared" si="19"/>
        <v>9.2734701789783644E-2</v>
      </c>
      <c r="H21" s="151">
        <f t="shared" si="19"/>
        <v>9.3734095742519605E-2</v>
      </c>
      <c r="I21" s="151">
        <f t="shared" si="19"/>
        <v>9.4744260078439946E-2</v>
      </c>
      <c r="J21" s="151">
        <f t="shared" si="19"/>
        <v>9.5765310869043427E-2</v>
      </c>
      <c r="K21" s="151">
        <f t="shared" si="19"/>
        <v>9.6797365436721405E-2</v>
      </c>
      <c r="L21" s="151">
        <f t="shared" si="19"/>
        <v>9.784054236823865E-2</v>
      </c>
      <c r="M21" s="151">
        <f t="shared" si="19"/>
        <v>9.8894961528359318E-2</v>
      </c>
      <c r="N21" s="151">
        <f t="shared" si="19"/>
        <v>9.996074407361992E-2</v>
      </c>
      <c r="O21" s="152">
        <f t="shared" si="19"/>
        <v>0.10103801246625058</v>
      </c>
    </row>
    <row r="22" spans="1:16" s="43" customFormat="1" x14ac:dyDescent="0.25">
      <c r="A22" s="140" t="s">
        <v>415</v>
      </c>
      <c r="B22" s="64" t="s">
        <v>10</v>
      </c>
      <c r="C22" s="134">
        <f>C16</f>
        <v>2.1999999999999999E-2</v>
      </c>
      <c r="D22" s="134">
        <f>D16</f>
        <v>2.5700000000000001E-2</v>
      </c>
      <c r="E22" s="151">
        <f t="shared" ref="E22:O22" si="20">D22*(1+F34)</f>
        <v>3.3451444272170693E-2</v>
      </c>
      <c r="F22" s="151">
        <f t="shared" si="20"/>
        <v>4.3036353057944496E-2</v>
      </c>
      <c r="G22" s="151">
        <f t="shared" si="20"/>
        <v>5.4751080213451216E-2</v>
      </c>
      <c r="H22" s="151">
        <f t="shared" si="20"/>
        <v>6.8909442262413689E-2</v>
      </c>
      <c r="I22" s="151">
        <f t="shared" si="20"/>
        <v>8.5838105348561372E-2</v>
      </c>
      <c r="J22" s="151">
        <f t="shared" si="20"/>
        <v>0.10587118212013268</v>
      </c>
      <c r="K22" s="151">
        <f t="shared" si="20"/>
        <v>0.12934419838910038</v>
      </c>
      <c r="L22" s="151">
        <f t="shared" si="20"/>
        <v>0.15658762281933786</v>
      </c>
      <c r="M22" s="151">
        <f t="shared" si="20"/>
        <v>0.18792017554310358</v>
      </c>
      <c r="N22" s="151">
        <f t="shared" si="20"/>
        <v>0.22364214236875765</v>
      </c>
      <c r="O22" s="152">
        <f t="shared" si="20"/>
        <v>0.26402891994096361</v>
      </c>
    </row>
    <row r="23" spans="1:16" s="43" customFormat="1" x14ac:dyDescent="0.25">
      <c r="A23" s="140" t="s">
        <v>415</v>
      </c>
      <c r="B23" s="64" t="s">
        <v>67</v>
      </c>
      <c r="C23" s="134">
        <f t="shared" ref="C23:D24" si="21">C17</f>
        <v>10.748005200000001</v>
      </c>
      <c r="D23" s="134">
        <f t="shared" si="21"/>
        <v>10.585264</v>
      </c>
      <c r="E23" s="151">
        <f t="shared" ref="E23:O23" si="22">D23*(1+F35)</f>
        <v>10.921522101419624</v>
      </c>
      <c r="F23" s="151">
        <f t="shared" si="22"/>
        <v>11.26846198751371</v>
      </c>
      <c r="G23" s="151">
        <f t="shared" si="22"/>
        <v>11.626422982519651</v>
      </c>
      <c r="H23" s="151">
        <f t="shared" si="22"/>
        <v>11.995755189860304</v>
      </c>
      <c r="I23" s="151">
        <f t="shared" si="22"/>
        <v>12.376819834562319</v>
      </c>
      <c r="J23" s="151">
        <f t="shared" si="22"/>
        <v>12.769989616551948</v>
      </c>
      <c r="K23" s="151">
        <f t="shared" si="22"/>
        <v>13.175649075173865</v>
      </c>
      <c r="L23" s="151">
        <f t="shared" si="22"/>
        <v>13.594194965289519</v>
      </c>
      <c r="M23" s="151">
        <f t="shared" si="22"/>
        <v>14.026036645322863</v>
      </c>
      <c r="N23" s="151">
        <f t="shared" si="22"/>
        <v>14.471596477632982</v>
      </c>
      <c r="O23" s="152">
        <f t="shared" si="22"/>
        <v>14.931310241605216</v>
      </c>
    </row>
    <row r="24" spans="1:16" s="43" customFormat="1" ht="15.75" thickBot="1" x14ac:dyDescent="0.3">
      <c r="A24" s="146" t="s">
        <v>415</v>
      </c>
      <c r="B24" s="147" t="s">
        <v>158</v>
      </c>
      <c r="C24" s="153">
        <f t="shared" si="21"/>
        <v>0.10196</v>
      </c>
      <c r="D24" s="153">
        <f t="shared" si="21"/>
        <v>8.9800000000000005E-2</v>
      </c>
      <c r="E24" s="154">
        <f t="shared" ref="E24:O24" si="23">D24*(1+F36)</f>
        <v>9.1665766922452929E-2</v>
      </c>
      <c r="F24" s="154">
        <f t="shared" si="23"/>
        <v>9.3570298724737919E-2</v>
      </c>
      <c r="G24" s="154">
        <f t="shared" si="23"/>
        <v>9.5514400821448991E-2</v>
      </c>
      <c r="H24" s="154">
        <f t="shared" si="23"/>
        <v>9.7498895361210342E-2</v>
      </c>
      <c r="I24" s="154">
        <f t="shared" si="23"/>
        <v>9.9524621574357833E-2</v>
      </c>
      <c r="J24" s="154">
        <f t="shared" si="23"/>
        <v>0.10159243612784426</v>
      </c>
      <c r="K24" s="154">
        <f t="shared" si="23"/>
        <v>0.10370321348751844</v>
      </c>
      <c r="L24" s="154">
        <f t="shared" si="23"/>
        <v>0.10585784628793142</v>
      </c>
      <c r="M24" s="154">
        <f t="shared" si="23"/>
        <v>0.10805724570982594</v>
      </c>
      <c r="N24" s="154">
        <f t="shared" si="23"/>
        <v>0.11030234186546915</v>
      </c>
      <c r="O24" s="155">
        <f t="shared" si="23"/>
        <v>0.11259408419199127</v>
      </c>
    </row>
    <row r="25" spans="1:16" s="43" customFormat="1" x14ac:dyDescent="0.25"/>
    <row r="26" spans="1:16" s="43" customFormat="1" ht="15.75" thickBot="1" x14ac:dyDescent="0.3">
      <c r="A26" s="2" t="s">
        <v>417</v>
      </c>
    </row>
    <row r="27" spans="1:16" ht="30" x14ac:dyDescent="0.25">
      <c r="A27" s="135" t="s">
        <v>412</v>
      </c>
      <c r="B27" s="136" t="s">
        <v>153</v>
      </c>
      <c r="C27" s="136" t="s">
        <v>154</v>
      </c>
      <c r="D27" s="136" t="s">
        <v>411</v>
      </c>
      <c r="E27" s="137" t="s">
        <v>416</v>
      </c>
      <c r="F27" s="138">
        <v>2021</v>
      </c>
      <c r="G27" s="138">
        <v>2022</v>
      </c>
      <c r="H27" s="138">
        <v>2023</v>
      </c>
      <c r="I27" s="138">
        <v>2024</v>
      </c>
      <c r="J27" s="138">
        <v>2025</v>
      </c>
      <c r="K27" s="138">
        <v>2026</v>
      </c>
      <c r="L27" s="138">
        <v>2027</v>
      </c>
      <c r="M27" s="138">
        <v>2028</v>
      </c>
      <c r="N27" s="138">
        <v>2029</v>
      </c>
      <c r="O27" s="138">
        <v>2030</v>
      </c>
      <c r="P27" s="139">
        <v>2031</v>
      </c>
    </row>
    <row r="28" spans="1:16" s="43" customFormat="1" x14ac:dyDescent="0.25">
      <c r="A28" s="140" t="s">
        <v>413</v>
      </c>
      <c r="B28" s="64" t="s">
        <v>10</v>
      </c>
      <c r="C28" s="64" t="s">
        <v>65</v>
      </c>
      <c r="D28" s="141">
        <f>'Oil gas data'!K11</f>
        <v>0.31748696588862124</v>
      </c>
      <c r="E28" s="142">
        <v>-0.1</v>
      </c>
      <c r="F28" s="143">
        <f>D28*(1+$E28)</f>
        <v>0.28573826929975915</v>
      </c>
      <c r="G28" s="143">
        <f t="shared" ref="G28:P28" si="24">F28*(1+$E28)</f>
        <v>0.25716444236978325</v>
      </c>
      <c r="H28" s="143">
        <f t="shared" si="24"/>
        <v>0.23144799813280492</v>
      </c>
      <c r="I28" s="143">
        <f t="shared" si="24"/>
        <v>0.20830319831952443</v>
      </c>
      <c r="J28" s="143">
        <f t="shared" si="24"/>
        <v>0.18747287848757199</v>
      </c>
      <c r="K28" s="143">
        <f t="shared" si="24"/>
        <v>0.16872559063881479</v>
      </c>
      <c r="L28" s="143">
        <f t="shared" si="24"/>
        <v>0.15185303157493332</v>
      </c>
      <c r="M28" s="143">
        <f t="shared" si="24"/>
        <v>0.13666772841743999</v>
      </c>
      <c r="N28" s="143">
        <f t="shared" si="24"/>
        <v>0.12300095557569599</v>
      </c>
      <c r="O28" s="143">
        <f t="shared" si="24"/>
        <v>0.11070086001812639</v>
      </c>
      <c r="P28" s="144">
        <f t="shared" si="24"/>
        <v>9.9630774016313747E-2</v>
      </c>
    </row>
    <row r="29" spans="1:16" x14ac:dyDescent="0.25">
      <c r="A29" s="140" t="s">
        <v>413</v>
      </c>
      <c r="B29" s="64" t="s">
        <v>67</v>
      </c>
      <c r="C29" s="64" t="s">
        <v>65</v>
      </c>
      <c r="D29" s="141">
        <f>'Oil gas data'!K32</f>
        <v>2.6766623999139316E-2</v>
      </c>
      <c r="E29" s="142">
        <v>0</v>
      </c>
      <c r="F29" s="141">
        <f>D29*(1+$E29)</f>
        <v>2.6766623999139316E-2</v>
      </c>
      <c r="G29" s="141">
        <f t="shared" ref="G29:P29" si="25">F29*(1+$E29)</f>
        <v>2.6766623999139316E-2</v>
      </c>
      <c r="H29" s="141">
        <f t="shared" si="25"/>
        <v>2.6766623999139316E-2</v>
      </c>
      <c r="I29" s="141">
        <f t="shared" si="25"/>
        <v>2.6766623999139316E-2</v>
      </c>
      <c r="J29" s="141">
        <f t="shared" si="25"/>
        <v>2.6766623999139316E-2</v>
      </c>
      <c r="K29" s="141">
        <f t="shared" si="25"/>
        <v>2.6766623999139316E-2</v>
      </c>
      <c r="L29" s="141">
        <f t="shared" si="25"/>
        <v>2.6766623999139316E-2</v>
      </c>
      <c r="M29" s="141">
        <f t="shared" si="25"/>
        <v>2.6766623999139316E-2</v>
      </c>
      <c r="N29" s="141">
        <f t="shared" si="25"/>
        <v>2.6766623999139316E-2</v>
      </c>
      <c r="O29" s="141">
        <f t="shared" si="25"/>
        <v>2.6766623999139316E-2</v>
      </c>
      <c r="P29" s="145">
        <f t="shared" si="25"/>
        <v>2.6766623999139316E-2</v>
      </c>
    </row>
    <row r="30" spans="1:16" s="43" customFormat="1" x14ac:dyDescent="0.25">
      <c r="A30" s="140" t="s">
        <v>413</v>
      </c>
      <c r="B30" s="64" t="s">
        <v>158</v>
      </c>
      <c r="C30" s="64" t="s">
        <v>65</v>
      </c>
      <c r="D30" s="141">
        <f>'Oil gas data'!K99</f>
        <v>1.5776914503930151E-2</v>
      </c>
      <c r="E30" s="142">
        <v>0</v>
      </c>
      <c r="F30" s="141">
        <f t="shared" ref="F30:F36" si="26">D30*(1+$E30)</f>
        <v>1.5776914503930151E-2</v>
      </c>
      <c r="G30" s="141">
        <f t="shared" ref="G30:P30" si="27">F30*(1+$E30)</f>
        <v>1.5776914503930151E-2</v>
      </c>
      <c r="H30" s="141">
        <f t="shared" si="27"/>
        <v>1.5776914503930151E-2</v>
      </c>
      <c r="I30" s="141">
        <f t="shared" si="27"/>
        <v>1.5776914503930151E-2</v>
      </c>
      <c r="J30" s="141">
        <f t="shared" si="27"/>
        <v>1.5776914503930151E-2</v>
      </c>
      <c r="K30" s="141">
        <f t="shared" si="27"/>
        <v>1.5776914503930151E-2</v>
      </c>
      <c r="L30" s="141">
        <f t="shared" si="27"/>
        <v>1.5776914503930151E-2</v>
      </c>
      <c r="M30" s="141">
        <f t="shared" si="27"/>
        <v>1.5776914503930151E-2</v>
      </c>
      <c r="N30" s="141">
        <f t="shared" si="27"/>
        <v>1.5776914503930151E-2</v>
      </c>
      <c r="O30" s="141">
        <f t="shared" si="27"/>
        <v>1.5776914503930151E-2</v>
      </c>
      <c r="P30" s="145">
        <f t="shared" si="27"/>
        <v>1.5776914503930151E-2</v>
      </c>
    </row>
    <row r="31" spans="1:16" s="43" customFormat="1" x14ac:dyDescent="0.25">
      <c r="A31" s="140" t="s">
        <v>414</v>
      </c>
      <c r="B31" s="64" t="s">
        <v>10</v>
      </c>
      <c r="C31" s="64" t="s">
        <v>65</v>
      </c>
      <c r="D31" s="141">
        <f>D28</f>
        <v>0.31748696588862124</v>
      </c>
      <c r="E31" s="142">
        <v>-0.15</v>
      </c>
      <c r="F31" s="143">
        <f t="shared" si="26"/>
        <v>0.26986392100532802</v>
      </c>
      <c r="G31" s="143">
        <f t="shared" ref="G31:P31" si="28">F31*(1+$E31)</f>
        <v>0.22938433285452881</v>
      </c>
      <c r="H31" s="143">
        <f t="shared" si="28"/>
        <v>0.19497668292634948</v>
      </c>
      <c r="I31" s="143">
        <f t="shared" si="28"/>
        <v>0.16573018048739704</v>
      </c>
      <c r="J31" s="143">
        <f t="shared" si="28"/>
        <v>0.14087065341428748</v>
      </c>
      <c r="K31" s="143">
        <f t="shared" si="28"/>
        <v>0.11974005540214436</v>
      </c>
      <c r="L31" s="143">
        <f t="shared" si="28"/>
        <v>0.1017790470918227</v>
      </c>
      <c r="M31" s="143">
        <f t="shared" si="28"/>
        <v>8.6512190028049288E-2</v>
      </c>
      <c r="N31" s="143">
        <f t="shared" si="28"/>
        <v>7.3535361523841894E-2</v>
      </c>
      <c r="O31" s="143">
        <f t="shared" si="28"/>
        <v>6.2505057295265606E-2</v>
      </c>
      <c r="P31" s="144">
        <f t="shared" si="28"/>
        <v>5.3129298700975762E-2</v>
      </c>
    </row>
    <row r="32" spans="1:16" x14ac:dyDescent="0.25">
      <c r="A32" s="140" t="s">
        <v>414</v>
      </c>
      <c r="B32" s="64" t="s">
        <v>67</v>
      </c>
      <c r="C32" s="64" t="s">
        <v>65</v>
      </c>
      <c r="D32" s="141">
        <f>D29-0.5%</f>
        <v>2.1766623999139315E-2</v>
      </c>
      <c r="E32" s="142">
        <v>0</v>
      </c>
      <c r="F32" s="141">
        <f t="shared" si="26"/>
        <v>2.1766623999139315E-2</v>
      </c>
      <c r="G32" s="141">
        <f t="shared" ref="G32:P32" si="29">F32*(1+$E32)</f>
        <v>2.1766623999139315E-2</v>
      </c>
      <c r="H32" s="141">
        <f t="shared" si="29"/>
        <v>2.1766623999139315E-2</v>
      </c>
      <c r="I32" s="141">
        <f t="shared" si="29"/>
        <v>2.1766623999139315E-2</v>
      </c>
      <c r="J32" s="141">
        <f t="shared" si="29"/>
        <v>2.1766623999139315E-2</v>
      </c>
      <c r="K32" s="141">
        <f t="shared" si="29"/>
        <v>2.1766623999139315E-2</v>
      </c>
      <c r="L32" s="141">
        <f t="shared" si="29"/>
        <v>2.1766623999139315E-2</v>
      </c>
      <c r="M32" s="141">
        <f t="shared" si="29"/>
        <v>2.1766623999139315E-2</v>
      </c>
      <c r="N32" s="141">
        <f t="shared" si="29"/>
        <v>2.1766623999139315E-2</v>
      </c>
      <c r="O32" s="141">
        <f t="shared" si="29"/>
        <v>2.1766623999139315E-2</v>
      </c>
      <c r="P32" s="145">
        <f t="shared" si="29"/>
        <v>2.1766623999139315E-2</v>
      </c>
    </row>
    <row r="33" spans="1:16" s="43" customFormat="1" x14ac:dyDescent="0.25">
      <c r="A33" s="140" t="s">
        <v>414</v>
      </c>
      <c r="B33" s="64" t="s">
        <v>158</v>
      </c>
      <c r="C33" s="64" t="s">
        <v>65</v>
      </c>
      <c r="D33" s="141">
        <f>D30-0.5%</f>
        <v>1.077691450393015E-2</v>
      </c>
      <c r="E33" s="142">
        <v>0</v>
      </c>
      <c r="F33" s="141">
        <f t="shared" si="26"/>
        <v>1.077691450393015E-2</v>
      </c>
      <c r="G33" s="141">
        <f t="shared" ref="G33:P33" si="30">F33*(1+$E33)</f>
        <v>1.077691450393015E-2</v>
      </c>
      <c r="H33" s="141">
        <f t="shared" si="30"/>
        <v>1.077691450393015E-2</v>
      </c>
      <c r="I33" s="141">
        <f t="shared" si="30"/>
        <v>1.077691450393015E-2</v>
      </c>
      <c r="J33" s="141">
        <f t="shared" si="30"/>
        <v>1.077691450393015E-2</v>
      </c>
      <c r="K33" s="141">
        <f t="shared" si="30"/>
        <v>1.077691450393015E-2</v>
      </c>
      <c r="L33" s="141">
        <f t="shared" si="30"/>
        <v>1.077691450393015E-2</v>
      </c>
      <c r="M33" s="141">
        <f t="shared" si="30"/>
        <v>1.077691450393015E-2</v>
      </c>
      <c r="N33" s="141">
        <f t="shared" si="30"/>
        <v>1.077691450393015E-2</v>
      </c>
      <c r="O33" s="141">
        <f t="shared" si="30"/>
        <v>1.077691450393015E-2</v>
      </c>
      <c r="P33" s="145">
        <f t="shared" si="30"/>
        <v>1.077691450393015E-2</v>
      </c>
    </row>
    <row r="34" spans="1:16" s="43" customFormat="1" x14ac:dyDescent="0.25">
      <c r="A34" s="140" t="s">
        <v>415</v>
      </c>
      <c r="B34" s="64" t="s">
        <v>10</v>
      </c>
      <c r="C34" s="64" t="s">
        <v>65</v>
      </c>
      <c r="D34" s="141">
        <f>D28</f>
        <v>0.31748696588862124</v>
      </c>
      <c r="E34" s="142">
        <v>-0.05</v>
      </c>
      <c r="F34" s="143">
        <f t="shared" si="26"/>
        <v>0.30161261759419017</v>
      </c>
      <c r="G34" s="143">
        <f t="shared" ref="G34:P34" si="31">F34*(1+$E34)</f>
        <v>0.28653198671448066</v>
      </c>
      <c r="H34" s="143">
        <f t="shared" si="31"/>
        <v>0.2722053873787566</v>
      </c>
      <c r="I34" s="143">
        <f t="shared" si="31"/>
        <v>0.25859511800981877</v>
      </c>
      <c r="J34" s="143">
        <f t="shared" si="31"/>
        <v>0.24566536210932782</v>
      </c>
      <c r="K34" s="143">
        <f t="shared" si="31"/>
        <v>0.23338209400386142</v>
      </c>
      <c r="L34" s="143">
        <f t="shared" si="31"/>
        <v>0.22171298930366834</v>
      </c>
      <c r="M34" s="143">
        <f t="shared" si="31"/>
        <v>0.21062733983848492</v>
      </c>
      <c r="N34" s="143">
        <f t="shared" si="31"/>
        <v>0.20009597284656067</v>
      </c>
      <c r="O34" s="143">
        <f t="shared" si="31"/>
        <v>0.19009117420423263</v>
      </c>
      <c r="P34" s="144">
        <f t="shared" si="31"/>
        <v>0.180586615494021</v>
      </c>
    </row>
    <row r="35" spans="1:16" x14ac:dyDescent="0.25">
      <c r="A35" s="140" t="s">
        <v>415</v>
      </c>
      <c r="B35" s="64" t="s">
        <v>67</v>
      </c>
      <c r="C35" s="64" t="s">
        <v>65</v>
      </c>
      <c r="D35" s="141">
        <f>D29+0.5%</f>
        <v>3.1766623999139314E-2</v>
      </c>
      <c r="E35" s="142">
        <v>0</v>
      </c>
      <c r="F35" s="141">
        <f t="shared" si="26"/>
        <v>3.1766623999139314E-2</v>
      </c>
      <c r="G35" s="141">
        <f t="shared" ref="G35:P35" si="32">F35*(1+$E35)</f>
        <v>3.1766623999139314E-2</v>
      </c>
      <c r="H35" s="141">
        <f t="shared" si="32"/>
        <v>3.1766623999139314E-2</v>
      </c>
      <c r="I35" s="141">
        <f t="shared" si="32"/>
        <v>3.1766623999139314E-2</v>
      </c>
      <c r="J35" s="141">
        <f t="shared" si="32"/>
        <v>3.1766623999139314E-2</v>
      </c>
      <c r="K35" s="141">
        <f t="shared" si="32"/>
        <v>3.1766623999139314E-2</v>
      </c>
      <c r="L35" s="141">
        <f t="shared" si="32"/>
        <v>3.1766623999139314E-2</v>
      </c>
      <c r="M35" s="141">
        <f t="shared" si="32"/>
        <v>3.1766623999139314E-2</v>
      </c>
      <c r="N35" s="141">
        <f t="shared" si="32"/>
        <v>3.1766623999139314E-2</v>
      </c>
      <c r="O35" s="141">
        <f t="shared" si="32"/>
        <v>3.1766623999139314E-2</v>
      </c>
      <c r="P35" s="145">
        <f t="shared" si="32"/>
        <v>3.1766623999139314E-2</v>
      </c>
    </row>
    <row r="36" spans="1:16" s="43" customFormat="1" ht="15.75" thickBot="1" x14ac:dyDescent="0.3">
      <c r="A36" s="146" t="s">
        <v>415</v>
      </c>
      <c r="B36" s="147" t="s">
        <v>158</v>
      </c>
      <c r="C36" s="147" t="s">
        <v>65</v>
      </c>
      <c r="D36" s="148">
        <f>D30+0.5%</f>
        <v>2.0776914503930152E-2</v>
      </c>
      <c r="E36" s="149">
        <v>0</v>
      </c>
      <c r="F36" s="148">
        <f t="shared" si="26"/>
        <v>2.0776914503930152E-2</v>
      </c>
      <c r="G36" s="148">
        <f t="shared" ref="G36:P36" si="33">F36*(1+$E36)</f>
        <v>2.0776914503930152E-2</v>
      </c>
      <c r="H36" s="148">
        <f t="shared" si="33"/>
        <v>2.0776914503930152E-2</v>
      </c>
      <c r="I36" s="148">
        <f t="shared" si="33"/>
        <v>2.0776914503930152E-2</v>
      </c>
      <c r="J36" s="148">
        <f t="shared" si="33"/>
        <v>2.0776914503930152E-2</v>
      </c>
      <c r="K36" s="148">
        <f t="shared" si="33"/>
        <v>2.0776914503930152E-2</v>
      </c>
      <c r="L36" s="148">
        <f t="shared" si="33"/>
        <v>2.0776914503930152E-2</v>
      </c>
      <c r="M36" s="148">
        <f t="shared" si="33"/>
        <v>2.0776914503930152E-2</v>
      </c>
      <c r="N36" s="148">
        <f t="shared" si="33"/>
        <v>2.0776914503930152E-2</v>
      </c>
      <c r="O36" s="148">
        <f t="shared" si="33"/>
        <v>2.0776914503930152E-2</v>
      </c>
      <c r="P36" s="150">
        <f t="shared" si="33"/>
        <v>2.0776914503930152E-2</v>
      </c>
    </row>
    <row r="37" spans="1:16" s="43" customFormat="1" x14ac:dyDescent="0.25">
      <c r="D37" s="132"/>
      <c r="E37" s="132"/>
      <c r="F37" s="114"/>
      <c r="G37" s="114"/>
      <c r="H37" s="114"/>
      <c r="I37" s="114"/>
      <c r="J37" s="114"/>
      <c r="K37" s="114"/>
      <c r="L37" s="114"/>
      <c r="M37" s="114"/>
      <c r="N37" s="114"/>
      <c r="O37" s="114"/>
      <c r="P37" s="114"/>
    </row>
    <row r="38" spans="1:16" x14ac:dyDescent="0.25">
      <c r="D38" s="80"/>
      <c r="E38" s="80"/>
      <c r="F38" s="80"/>
      <c r="G38" s="80"/>
      <c r="H38" s="80"/>
      <c r="I38" s="80"/>
      <c r="J38" s="80"/>
      <c r="K38" s="80"/>
      <c r="L38" s="80"/>
      <c r="M38" s="80"/>
      <c r="N38" s="80"/>
      <c r="O38" s="80"/>
    </row>
  </sheetData>
  <pageMargins left="0.7" right="0.7" top="0.75" bottom="0.75" header="0.3" footer="0.3"/>
  <pageSetup paperSize="9"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4"/>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6" width="17.42578125" bestFit="1" customWidth="1"/>
    <col min="7" max="7" width="7.28515625" bestFit="1" customWidth="1"/>
    <col min="8" max="8" width="9.5703125" bestFit="1" customWidth="1"/>
    <col min="9" max="9" width="10.85546875" bestFit="1" customWidth="1"/>
    <col min="10" max="10" width="10.7109375" bestFit="1" customWidth="1"/>
    <col min="11" max="11" width="16.85546875" bestFit="1" customWidth="1"/>
  </cols>
  <sheetData>
    <row r="1" spans="1:11" x14ac:dyDescent="0.25">
      <c r="A1" s="10" t="s">
        <v>184</v>
      </c>
      <c r="B1" s="10" t="s">
        <v>153</v>
      </c>
      <c r="C1" s="10" t="s">
        <v>192</v>
      </c>
      <c r="D1" s="10" t="s">
        <v>193</v>
      </c>
      <c r="E1" s="10" t="s">
        <v>333</v>
      </c>
      <c r="F1" s="10" t="s">
        <v>419</v>
      </c>
      <c r="G1" s="10" t="s">
        <v>156</v>
      </c>
      <c r="H1" s="10" t="s">
        <v>420</v>
      </c>
      <c r="I1" s="10" t="s">
        <v>421</v>
      </c>
      <c r="J1" s="10" t="s">
        <v>422</v>
      </c>
      <c r="K1" s="10" t="s">
        <v>423</v>
      </c>
    </row>
    <row r="2" spans="1:11" x14ac:dyDescent="0.25">
      <c r="A2" s="10" t="s">
        <v>424</v>
      </c>
      <c r="B2" s="10" t="s">
        <v>10</v>
      </c>
      <c r="C2" s="10" t="s">
        <v>194</v>
      </c>
      <c r="D2" s="10" t="s">
        <v>195</v>
      </c>
      <c r="E2" s="10"/>
      <c r="F2" s="10"/>
      <c r="G2" s="10">
        <v>2021</v>
      </c>
      <c r="H2" s="10"/>
      <c r="I2" s="10"/>
      <c r="J2" s="10"/>
      <c r="K2" s="10">
        <v>1.5633144887964481</v>
      </c>
    </row>
    <row r="3" spans="1:11" x14ac:dyDescent="0.25">
      <c r="A3" s="10" t="s">
        <v>424</v>
      </c>
      <c r="B3" s="10" t="s">
        <v>10</v>
      </c>
      <c r="C3" s="10" t="s">
        <v>194</v>
      </c>
      <c r="D3" s="10" t="s">
        <v>195</v>
      </c>
      <c r="E3" s="10"/>
      <c r="F3" s="10"/>
      <c r="G3" s="10">
        <v>2022</v>
      </c>
      <c r="H3" s="10"/>
      <c r="I3" s="10"/>
      <c r="J3" s="10"/>
      <c r="K3" s="10">
        <v>1.9653433875563893</v>
      </c>
    </row>
    <row r="4" spans="1:11" x14ac:dyDescent="0.25">
      <c r="A4" s="10" t="s">
        <v>424</v>
      </c>
      <c r="B4" s="10" t="s">
        <v>10</v>
      </c>
      <c r="C4" s="10" t="s">
        <v>194</v>
      </c>
      <c r="D4" s="10" t="s">
        <v>195</v>
      </c>
      <c r="E4" s="10"/>
      <c r="F4" s="10"/>
      <c r="G4" s="10">
        <v>2023</v>
      </c>
      <c r="H4" s="10"/>
      <c r="I4" s="10"/>
      <c r="J4" s="10"/>
      <c r="K4" s="10">
        <v>2.420218180249861</v>
      </c>
    </row>
    <row r="5" spans="1:11" x14ac:dyDescent="0.25">
      <c r="A5" s="10" t="s">
        <v>424</v>
      </c>
      <c r="B5" s="10" t="s">
        <v>10</v>
      </c>
      <c r="C5" s="10" t="s">
        <v>194</v>
      </c>
      <c r="D5" s="10" t="s">
        <v>195</v>
      </c>
      <c r="E5" s="10"/>
      <c r="F5" s="10"/>
      <c r="G5" s="10">
        <v>2024</v>
      </c>
      <c r="H5" s="10"/>
      <c r="I5" s="10"/>
      <c r="J5" s="10"/>
      <c r="K5" s="10">
        <v>2.9243573678269663</v>
      </c>
    </row>
    <row r="6" spans="1:11" x14ac:dyDescent="0.25">
      <c r="A6" s="10" t="s">
        <v>424</v>
      </c>
      <c r="B6" s="10" t="s">
        <v>10</v>
      </c>
      <c r="C6" s="10" t="s">
        <v>194</v>
      </c>
      <c r="D6" s="10" t="s">
        <v>195</v>
      </c>
      <c r="E6" s="10"/>
      <c r="F6" s="10"/>
      <c r="G6" s="10">
        <v>2025</v>
      </c>
      <c r="H6" s="10"/>
      <c r="I6" s="10"/>
      <c r="J6" s="10"/>
      <c r="K6" s="10">
        <v>3.4725950612998275</v>
      </c>
    </row>
    <row r="7" spans="1:11" x14ac:dyDescent="0.25">
      <c r="A7" s="10" t="s">
        <v>424</v>
      </c>
      <c r="B7" s="10" t="s">
        <v>10</v>
      </c>
      <c r="C7" s="10" t="s">
        <v>194</v>
      </c>
      <c r="D7" s="10" t="s">
        <v>195</v>
      </c>
      <c r="E7" s="10"/>
      <c r="F7" s="10"/>
      <c r="G7" s="10">
        <v>2026</v>
      </c>
      <c r="H7" s="10"/>
      <c r="I7" s="10"/>
      <c r="J7" s="10"/>
      <c r="K7" s="10">
        <v>4.0585107140670722</v>
      </c>
    </row>
    <row r="8" spans="1:11" x14ac:dyDescent="0.25">
      <c r="A8" s="10" t="s">
        <v>424</v>
      </c>
      <c r="B8" s="10" t="s">
        <v>10</v>
      </c>
      <c r="C8" s="10" t="s">
        <v>194</v>
      </c>
      <c r="D8" s="10" t="s">
        <v>195</v>
      </c>
      <c r="E8" s="10"/>
      <c r="F8" s="10"/>
      <c r="G8" s="10">
        <v>2027</v>
      </c>
      <c r="H8" s="10"/>
      <c r="I8" s="10"/>
      <c r="J8" s="10"/>
      <c r="K8" s="10">
        <v>4.6748078696775046</v>
      </c>
    </row>
    <row r="9" spans="1:11" x14ac:dyDescent="0.25">
      <c r="A9" s="10" t="s">
        <v>424</v>
      </c>
      <c r="B9" s="10" t="s">
        <v>10</v>
      </c>
      <c r="C9" s="10" t="s">
        <v>194</v>
      </c>
      <c r="D9" s="10" t="s">
        <v>195</v>
      </c>
      <c r="E9" s="10"/>
      <c r="F9" s="10"/>
      <c r="G9" s="10">
        <v>2028</v>
      </c>
      <c r="H9" s="10"/>
      <c r="I9" s="10"/>
      <c r="J9" s="10"/>
      <c r="K9" s="10">
        <v>5.3137032420143013</v>
      </c>
    </row>
    <row r="10" spans="1:11" x14ac:dyDescent="0.25">
      <c r="A10" s="10" t="s">
        <v>424</v>
      </c>
      <c r="B10" s="10" t="s">
        <v>10</v>
      </c>
      <c r="C10" s="10" t="s">
        <v>194</v>
      </c>
      <c r="D10" s="10" t="s">
        <v>195</v>
      </c>
      <c r="E10" s="10"/>
      <c r="F10" s="10"/>
      <c r="G10" s="10">
        <v>2029</v>
      </c>
      <c r="H10" s="10"/>
      <c r="I10" s="10"/>
      <c r="J10" s="10"/>
      <c r="K10" s="10">
        <v>5.9672938184277333</v>
      </c>
    </row>
    <row r="11" spans="1:11" x14ac:dyDescent="0.25">
      <c r="A11" s="10" t="s">
        <v>424</v>
      </c>
      <c r="B11" s="10" t="s">
        <v>10</v>
      </c>
      <c r="C11" s="10" t="s">
        <v>194</v>
      </c>
      <c r="D11" s="10" t="s">
        <v>195</v>
      </c>
      <c r="E11" s="10"/>
      <c r="F11" s="10"/>
      <c r="G11" s="10">
        <v>2030</v>
      </c>
      <c r="H11" s="10"/>
      <c r="I11" s="10"/>
      <c r="J11" s="10"/>
      <c r="K11" s="10">
        <v>6.6278783761085318</v>
      </c>
    </row>
    <row r="12" spans="1:11" x14ac:dyDescent="0.25">
      <c r="A12" s="10" t="s">
        <v>424</v>
      </c>
      <c r="B12" s="10" t="s">
        <v>10</v>
      </c>
      <c r="C12" s="10" t="s">
        <v>194</v>
      </c>
      <c r="D12" s="10" t="s">
        <v>195</v>
      </c>
      <c r="E12" s="10"/>
      <c r="F12" s="10"/>
      <c r="G12" s="10">
        <v>2031</v>
      </c>
      <c r="H12" s="10"/>
      <c r="I12" s="10"/>
      <c r="J12" s="10"/>
      <c r="K12" s="10">
        <v>7.2882190288062141</v>
      </c>
    </row>
    <row r="13" spans="1:11" x14ac:dyDescent="0.25">
      <c r="A13" s="10" t="s">
        <v>424</v>
      </c>
      <c r="B13" s="10" t="s">
        <v>67</v>
      </c>
      <c r="C13" s="10" t="s">
        <v>194</v>
      </c>
      <c r="D13" s="10" t="s">
        <v>195</v>
      </c>
      <c r="E13" s="10"/>
      <c r="F13" s="10"/>
      <c r="G13" s="10">
        <v>2021</v>
      </c>
      <c r="H13" s="10"/>
      <c r="I13" s="10"/>
      <c r="J13" s="10"/>
      <c r="K13" s="10">
        <v>470.97299106265359</v>
      </c>
    </row>
    <row r="14" spans="1:11" x14ac:dyDescent="0.25">
      <c r="A14" s="10" t="s">
        <v>424</v>
      </c>
      <c r="B14" s="10" t="s">
        <v>67</v>
      </c>
      <c r="C14" s="10" t="s">
        <v>194</v>
      </c>
      <c r="D14" s="10" t="s">
        <v>195</v>
      </c>
      <c r="E14" s="10"/>
      <c r="F14" s="10"/>
      <c r="G14" s="10">
        <v>2022</v>
      </c>
      <c r="H14" s="10"/>
      <c r="I14" s="10"/>
      <c r="J14" s="10"/>
      <c r="K14" s="10">
        <v>483.57934802817766</v>
      </c>
    </row>
    <row r="15" spans="1:11" x14ac:dyDescent="0.25">
      <c r="A15" s="10" t="s">
        <v>424</v>
      </c>
      <c r="B15" s="10" t="s">
        <v>67</v>
      </c>
      <c r="C15" s="10" t="s">
        <v>194</v>
      </c>
      <c r="D15" s="10" t="s">
        <v>195</v>
      </c>
      <c r="E15" s="10"/>
      <c r="F15" s="10"/>
      <c r="G15" s="10">
        <v>2023</v>
      </c>
      <c r="H15" s="10"/>
      <c r="I15" s="10"/>
      <c r="J15" s="10"/>
      <c r="K15" s="10">
        <v>496.5231346105968</v>
      </c>
    </row>
    <row r="16" spans="1:11" x14ac:dyDescent="0.25">
      <c r="A16" s="10" t="s">
        <v>424</v>
      </c>
      <c r="B16" s="10" t="s">
        <v>67</v>
      </c>
      <c r="C16" s="10" t="s">
        <v>194</v>
      </c>
      <c r="D16" s="10" t="s">
        <v>195</v>
      </c>
      <c r="E16" s="10"/>
      <c r="F16" s="10"/>
      <c r="G16" s="10">
        <v>2024</v>
      </c>
      <c r="H16" s="10"/>
      <c r="I16" s="10"/>
      <c r="J16" s="10"/>
      <c r="K16" s="10">
        <v>509.8133826615927</v>
      </c>
    </row>
    <row r="17" spans="1:11" x14ac:dyDescent="0.25">
      <c r="A17" s="10" t="s">
        <v>424</v>
      </c>
      <c r="B17" s="10" t="s">
        <v>67</v>
      </c>
      <c r="C17" s="10" t="s">
        <v>194</v>
      </c>
      <c r="D17" s="10" t="s">
        <v>195</v>
      </c>
      <c r="E17" s="10"/>
      <c r="F17" s="10"/>
      <c r="G17" s="10">
        <v>2025</v>
      </c>
      <c r="H17" s="10"/>
      <c r="I17" s="10"/>
      <c r="J17" s="10"/>
      <c r="K17" s="10">
        <v>523.45936578502483</v>
      </c>
    </row>
    <row r="18" spans="1:11" x14ac:dyDescent="0.25">
      <c r="A18" s="10" t="s">
        <v>424</v>
      </c>
      <c r="B18" s="10" t="s">
        <v>67</v>
      </c>
      <c r="C18" s="10" t="s">
        <v>194</v>
      </c>
      <c r="D18" s="10" t="s">
        <v>195</v>
      </c>
      <c r="E18" s="10"/>
      <c r="F18" s="10"/>
      <c r="G18" s="10">
        <v>2026</v>
      </c>
      <c r="H18" s="10"/>
      <c r="I18" s="10"/>
      <c r="J18" s="10"/>
      <c r="K18" s="10">
        <v>537.47060580782056</v>
      </c>
    </row>
    <row r="19" spans="1:11" x14ac:dyDescent="0.25">
      <c r="A19" s="10" t="s">
        <v>424</v>
      </c>
      <c r="B19" s="10" t="s">
        <v>67</v>
      </c>
      <c r="C19" s="10" t="s">
        <v>194</v>
      </c>
      <c r="D19" s="10" t="s">
        <v>195</v>
      </c>
      <c r="E19" s="10"/>
      <c r="F19" s="10"/>
      <c r="G19" s="10">
        <v>2027</v>
      </c>
      <c r="H19" s="10"/>
      <c r="I19" s="10"/>
      <c r="J19" s="10"/>
      <c r="K19" s="10">
        <v>551.8568794240681</v>
      </c>
    </row>
    <row r="20" spans="1:11" x14ac:dyDescent="0.25">
      <c r="A20" s="10" t="s">
        <v>424</v>
      </c>
      <c r="B20" s="10" t="s">
        <v>67</v>
      </c>
      <c r="C20" s="10" t="s">
        <v>194</v>
      </c>
      <c r="D20" s="10" t="s">
        <v>195</v>
      </c>
      <c r="E20" s="10"/>
      <c r="F20" s="10"/>
      <c r="G20" s="10">
        <v>2028</v>
      </c>
      <c r="H20" s="10"/>
      <c r="I20" s="10"/>
      <c r="J20" s="10"/>
      <c r="K20" s="10">
        <v>566.62822501695052</v>
      </c>
    </row>
    <row r="21" spans="1:11" x14ac:dyDescent="0.25">
      <c r="A21" s="10" t="s">
        <v>424</v>
      </c>
      <c r="B21" s="10" t="s">
        <v>67</v>
      </c>
      <c r="C21" s="10" t="s">
        <v>194</v>
      </c>
      <c r="D21" s="10" t="s">
        <v>195</v>
      </c>
      <c r="E21" s="10"/>
      <c r="F21" s="10"/>
      <c r="G21" s="10">
        <v>2029</v>
      </c>
      <c r="H21" s="10"/>
      <c r="I21" s="10"/>
      <c r="J21" s="10"/>
      <c r="K21" s="10">
        <v>581.794949663279</v>
      </c>
    </row>
    <row r="22" spans="1:11" x14ac:dyDescent="0.25">
      <c r="A22" s="10" t="s">
        <v>424</v>
      </c>
      <c r="B22" s="10" t="s">
        <v>67</v>
      </c>
      <c r="C22" s="10" t="s">
        <v>194</v>
      </c>
      <c r="D22" s="10" t="s">
        <v>195</v>
      </c>
      <c r="E22" s="10"/>
      <c r="F22" s="10"/>
      <c r="G22" s="10">
        <v>2030</v>
      </c>
      <c r="H22" s="10"/>
      <c r="I22" s="10"/>
      <c r="J22" s="10"/>
      <c r="K22" s="10">
        <v>597.36763632551413</v>
      </c>
    </row>
    <row r="23" spans="1:11" x14ac:dyDescent="0.25">
      <c r="A23" s="10" t="s">
        <v>424</v>
      </c>
      <c r="B23" s="10" t="s">
        <v>67</v>
      </c>
      <c r="C23" s="10" t="s">
        <v>194</v>
      </c>
      <c r="D23" s="10" t="s">
        <v>195</v>
      </c>
      <c r="E23" s="10"/>
      <c r="F23" s="10"/>
      <c r="G23" s="10">
        <v>2031</v>
      </c>
      <c r="H23" s="10"/>
      <c r="I23" s="10"/>
      <c r="J23" s="10"/>
      <c r="K23" s="10">
        <v>613.35715123629382</v>
      </c>
    </row>
    <row r="24" spans="1:11" x14ac:dyDescent="0.25">
      <c r="A24" s="10" t="s">
        <v>424</v>
      </c>
      <c r="B24" s="10" t="s">
        <v>158</v>
      </c>
      <c r="C24" s="10" t="s">
        <v>194</v>
      </c>
      <c r="D24" s="10" t="s">
        <v>195</v>
      </c>
      <c r="E24" s="10"/>
      <c r="F24" s="10"/>
      <c r="G24" s="10">
        <v>2021</v>
      </c>
      <c r="H24" s="10"/>
      <c r="I24" s="10"/>
      <c r="J24" s="10"/>
      <c r="K24" s="10">
        <v>3.6663010536088891</v>
      </c>
    </row>
    <row r="25" spans="1:11" x14ac:dyDescent="0.25">
      <c r="A25" s="10" t="s">
        <v>424</v>
      </c>
      <c r="B25" s="10" t="s">
        <v>158</v>
      </c>
      <c r="C25" s="10" t="s">
        <v>194</v>
      </c>
      <c r="D25" s="10" t="s">
        <v>195</v>
      </c>
      <c r="E25" s="10"/>
      <c r="F25" s="10"/>
      <c r="G25" s="10">
        <v>2022</v>
      </c>
      <c r="H25" s="10"/>
      <c r="I25" s="10"/>
      <c r="J25" s="10"/>
      <c r="K25" s="10">
        <v>3.7241439718773455</v>
      </c>
    </row>
    <row r="26" spans="1:11" x14ac:dyDescent="0.25">
      <c r="A26" s="10" t="s">
        <v>424</v>
      </c>
      <c r="B26" s="10" t="s">
        <v>158</v>
      </c>
      <c r="C26" s="10" t="s">
        <v>194</v>
      </c>
      <c r="D26" s="10" t="s">
        <v>195</v>
      </c>
      <c r="E26" s="10"/>
      <c r="F26" s="10"/>
      <c r="G26" s="10">
        <v>2023</v>
      </c>
      <c r="H26" s="10"/>
      <c r="I26" s="10"/>
      <c r="J26" s="10"/>
      <c r="K26" s="10">
        <v>3.7828994729219811</v>
      </c>
    </row>
    <row r="27" spans="1:11" x14ac:dyDescent="0.25">
      <c r="A27" s="10" t="s">
        <v>424</v>
      </c>
      <c r="B27" s="10" t="s">
        <v>158</v>
      </c>
      <c r="C27" s="10" t="s">
        <v>194</v>
      </c>
      <c r="D27" s="10" t="s">
        <v>195</v>
      </c>
      <c r="E27" s="10"/>
      <c r="F27" s="10"/>
      <c r="G27" s="10">
        <v>2024</v>
      </c>
      <c r="H27" s="10"/>
      <c r="I27" s="10"/>
      <c r="J27" s="10"/>
      <c r="K27" s="10">
        <v>3.8425819544832338</v>
      </c>
    </row>
    <row r="28" spans="1:11" x14ac:dyDescent="0.25">
      <c r="A28" s="10" t="s">
        <v>424</v>
      </c>
      <c r="B28" s="10" t="s">
        <v>158</v>
      </c>
      <c r="C28" s="10" t="s">
        <v>194</v>
      </c>
      <c r="D28" s="10" t="s">
        <v>195</v>
      </c>
      <c r="E28" s="10"/>
      <c r="F28" s="10"/>
      <c r="G28" s="10">
        <v>2025</v>
      </c>
      <c r="H28" s="10"/>
      <c r="I28" s="10"/>
      <c r="J28" s="10"/>
      <c r="K28" s="10">
        <v>3.9032060414534606</v>
      </c>
    </row>
    <row r="29" spans="1:11" x14ac:dyDescent="0.25">
      <c r="A29" s="10" t="s">
        <v>424</v>
      </c>
      <c r="B29" s="10" t="s">
        <v>158</v>
      </c>
      <c r="C29" s="10" t="s">
        <v>194</v>
      </c>
      <c r="D29" s="10" t="s">
        <v>195</v>
      </c>
      <c r="E29" s="10"/>
      <c r="F29" s="10"/>
      <c r="G29" s="10">
        <v>2026</v>
      </c>
      <c r="H29" s="10"/>
      <c r="I29" s="10"/>
      <c r="J29" s="10"/>
      <c r="K29" s="10">
        <v>3.9647865894606955</v>
      </c>
    </row>
    <row r="30" spans="1:11" x14ac:dyDescent="0.25">
      <c r="A30" s="10" t="s">
        <v>424</v>
      </c>
      <c r="B30" s="10" t="s">
        <v>158</v>
      </c>
      <c r="C30" s="10" t="s">
        <v>194</v>
      </c>
      <c r="D30" s="10" t="s">
        <v>195</v>
      </c>
      <c r="E30" s="10"/>
      <c r="F30" s="10"/>
      <c r="G30" s="10">
        <v>2027</v>
      </c>
      <c r="H30" s="10"/>
      <c r="I30" s="10"/>
      <c r="J30" s="10"/>
      <c r="K30" s="10">
        <v>4.0273386885089453</v>
      </c>
    </row>
    <row r="31" spans="1:11" x14ac:dyDescent="0.25">
      <c r="A31" s="10" t="s">
        <v>424</v>
      </c>
      <c r="B31" s="10" t="s">
        <v>158</v>
      </c>
      <c r="C31" s="10" t="s">
        <v>194</v>
      </c>
      <c r="D31" s="10" t="s">
        <v>195</v>
      </c>
      <c r="E31" s="10"/>
      <c r="F31" s="10"/>
      <c r="G31" s="10">
        <v>2028</v>
      </c>
      <c r="H31" s="10"/>
      <c r="I31" s="10"/>
      <c r="J31" s="10"/>
      <c r="K31" s="10">
        <v>4.0908776666759215</v>
      </c>
    </row>
    <row r="32" spans="1:11" x14ac:dyDescent="0.25">
      <c r="A32" s="10" t="s">
        <v>424</v>
      </c>
      <c r="B32" s="10" t="s">
        <v>158</v>
      </c>
      <c r="C32" s="10" t="s">
        <v>194</v>
      </c>
      <c r="D32" s="10" t="s">
        <v>195</v>
      </c>
      <c r="E32" s="10"/>
      <c r="F32" s="10"/>
      <c r="G32" s="10">
        <v>2029</v>
      </c>
      <c r="H32" s="10"/>
      <c r="I32" s="10"/>
      <c r="J32" s="10"/>
      <c r="K32" s="10">
        <v>4.1554190938691047</v>
      </c>
    </row>
    <row r="33" spans="1:11" x14ac:dyDescent="0.25">
      <c r="A33" s="10" t="s">
        <v>424</v>
      </c>
      <c r="B33" s="10" t="s">
        <v>158</v>
      </c>
      <c r="C33" s="10" t="s">
        <v>194</v>
      </c>
      <c r="D33" s="10" t="s">
        <v>195</v>
      </c>
      <c r="E33" s="10"/>
      <c r="F33" s="10"/>
      <c r="G33" s="10">
        <v>2030</v>
      </c>
      <c r="H33" s="10"/>
      <c r="I33" s="10"/>
      <c r="J33" s="10"/>
      <c r="K33" s="10">
        <v>4.2209787856410763</v>
      </c>
    </row>
    <row r="34" spans="1:11" x14ac:dyDescent="0.25">
      <c r="A34" s="10" t="s">
        <v>424</v>
      </c>
      <c r="B34" s="10" t="s">
        <v>158</v>
      </c>
      <c r="C34" s="10" t="s">
        <v>194</v>
      </c>
      <c r="D34" s="10" t="s">
        <v>195</v>
      </c>
      <c r="E34" s="10"/>
      <c r="F34" s="10"/>
      <c r="G34" s="10">
        <v>2031</v>
      </c>
      <c r="H34" s="10"/>
      <c r="I34" s="10"/>
      <c r="J34" s="10"/>
      <c r="K34" s="10">
        <v>4.2875728070650387</v>
      </c>
    </row>
  </sheetData>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4"/>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6" width="17.42578125" bestFit="1" customWidth="1"/>
    <col min="7" max="7" width="7.28515625" bestFit="1" customWidth="1"/>
    <col min="8" max="8" width="9.5703125" bestFit="1" customWidth="1"/>
    <col min="9" max="9" width="10.85546875" bestFit="1" customWidth="1"/>
    <col min="10" max="10" width="10.7109375" bestFit="1" customWidth="1"/>
    <col min="11" max="11" width="16.85546875" bestFit="1" customWidth="1"/>
  </cols>
  <sheetData>
    <row r="1" spans="1:11" x14ac:dyDescent="0.25">
      <c r="A1" s="10" t="s">
        <v>184</v>
      </c>
      <c r="B1" s="10" t="s">
        <v>153</v>
      </c>
      <c r="C1" s="10" t="s">
        <v>192</v>
      </c>
      <c r="D1" s="10" t="s">
        <v>193</v>
      </c>
      <c r="E1" s="10" t="s">
        <v>333</v>
      </c>
      <c r="F1" s="10" t="s">
        <v>419</v>
      </c>
      <c r="G1" s="10" t="s">
        <v>156</v>
      </c>
      <c r="H1" s="10" t="s">
        <v>420</v>
      </c>
      <c r="I1" s="10" t="s">
        <v>421</v>
      </c>
      <c r="J1" s="10" t="s">
        <v>422</v>
      </c>
      <c r="K1" s="10" t="s">
        <v>423</v>
      </c>
    </row>
    <row r="2" spans="1:11" x14ac:dyDescent="0.25">
      <c r="A2" s="10" t="s">
        <v>424</v>
      </c>
      <c r="B2" s="10" t="s">
        <v>10</v>
      </c>
      <c r="C2" s="10" t="s">
        <v>194</v>
      </c>
      <c r="D2" s="10" t="s">
        <v>195</v>
      </c>
      <c r="E2" s="10"/>
      <c r="F2" s="10"/>
      <c r="G2" s="10">
        <v>2021</v>
      </c>
      <c r="H2" s="10"/>
      <c r="I2" s="10"/>
      <c r="J2" s="10"/>
      <c r="K2" s="10">
        <v>1.544013049863312</v>
      </c>
    </row>
    <row r="3" spans="1:11" x14ac:dyDescent="0.25">
      <c r="A3" s="10" t="s">
        <v>424</v>
      </c>
      <c r="B3" s="10" t="s">
        <v>10</v>
      </c>
      <c r="C3" s="10" t="s">
        <v>194</v>
      </c>
      <c r="D3" s="10" t="s">
        <v>195</v>
      </c>
      <c r="E3" s="10"/>
      <c r="F3" s="10"/>
      <c r="G3" s="10">
        <v>2022</v>
      </c>
      <c r="H3" s="10"/>
      <c r="I3" s="10"/>
      <c r="J3" s="10"/>
      <c r="K3" s="10">
        <v>1.8981854532248943</v>
      </c>
    </row>
    <row r="4" spans="1:11" x14ac:dyDescent="0.25">
      <c r="A4" s="10" t="s">
        <v>424</v>
      </c>
      <c r="B4" s="10" t="s">
        <v>10</v>
      </c>
      <c r="C4" s="10" t="s">
        <v>194</v>
      </c>
      <c r="D4" s="10" t="s">
        <v>195</v>
      </c>
      <c r="E4" s="10"/>
      <c r="F4" s="10"/>
      <c r="G4" s="10">
        <v>2023</v>
      </c>
      <c r="H4" s="10"/>
      <c r="I4" s="10"/>
      <c r="J4" s="10"/>
      <c r="K4" s="10">
        <v>2.2682873564737336</v>
      </c>
    </row>
    <row r="5" spans="1:11" x14ac:dyDescent="0.25">
      <c r="A5" s="10" t="s">
        <v>424</v>
      </c>
      <c r="B5" s="10" t="s">
        <v>10</v>
      </c>
      <c r="C5" s="10" t="s">
        <v>194</v>
      </c>
      <c r="D5" s="10" t="s">
        <v>195</v>
      </c>
      <c r="E5" s="10"/>
      <c r="F5" s="10"/>
      <c r="G5" s="10">
        <v>2024</v>
      </c>
      <c r="H5" s="10"/>
      <c r="I5" s="10"/>
      <c r="J5" s="10"/>
      <c r="K5" s="10">
        <v>2.6442110294594059</v>
      </c>
    </row>
    <row r="6" spans="1:11" x14ac:dyDescent="0.25">
      <c r="A6" s="10" t="s">
        <v>424</v>
      </c>
      <c r="B6" s="10" t="s">
        <v>10</v>
      </c>
      <c r="C6" s="10" t="s">
        <v>194</v>
      </c>
      <c r="D6" s="10" t="s">
        <v>195</v>
      </c>
      <c r="E6" s="10"/>
      <c r="F6" s="10"/>
      <c r="G6" s="10">
        <v>2025</v>
      </c>
      <c r="H6" s="10"/>
      <c r="I6" s="10"/>
      <c r="J6" s="10"/>
      <c r="K6" s="10">
        <v>3.0167027649446179</v>
      </c>
    </row>
    <row r="7" spans="1:11" x14ac:dyDescent="0.25">
      <c r="A7" s="10" t="s">
        <v>424</v>
      </c>
      <c r="B7" s="10" t="s">
        <v>10</v>
      </c>
      <c r="C7" s="10" t="s">
        <v>194</v>
      </c>
      <c r="D7" s="10" t="s">
        <v>195</v>
      </c>
      <c r="E7" s="10"/>
      <c r="F7" s="10"/>
      <c r="G7" s="10">
        <v>2026</v>
      </c>
      <c r="H7" s="10"/>
      <c r="I7" s="10"/>
      <c r="J7" s="10"/>
      <c r="K7" s="10">
        <v>3.3779229211508888</v>
      </c>
    </row>
    <row r="8" spans="1:11" x14ac:dyDescent="0.25">
      <c r="A8" s="10" t="s">
        <v>424</v>
      </c>
      <c r="B8" s="10" t="s">
        <v>10</v>
      </c>
      <c r="C8" s="10" t="s">
        <v>194</v>
      </c>
      <c r="D8" s="10" t="s">
        <v>195</v>
      </c>
      <c r="E8" s="10"/>
      <c r="F8" s="10"/>
      <c r="G8" s="10">
        <v>2027</v>
      </c>
      <c r="H8" s="10"/>
      <c r="I8" s="10"/>
      <c r="J8" s="10"/>
      <c r="K8" s="10">
        <v>3.7217246972152527</v>
      </c>
    </row>
    <row r="9" spans="1:11" x14ac:dyDescent="0.25">
      <c r="A9" s="10" t="s">
        <v>424</v>
      </c>
      <c r="B9" s="10" t="s">
        <v>10</v>
      </c>
      <c r="C9" s="10" t="s">
        <v>194</v>
      </c>
      <c r="D9" s="10" t="s">
        <v>195</v>
      </c>
      <c r="E9" s="10"/>
      <c r="F9" s="10"/>
      <c r="G9" s="10">
        <v>2028</v>
      </c>
      <c r="H9" s="10"/>
      <c r="I9" s="10"/>
      <c r="J9" s="10"/>
      <c r="K9" s="10">
        <v>4.0436992514528223</v>
      </c>
    </row>
    <row r="10" spans="1:11" x14ac:dyDescent="0.25">
      <c r="A10" s="10" t="s">
        <v>424</v>
      </c>
      <c r="B10" s="10" t="s">
        <v>10</v>
      </c>
      <c r="C10" s="10" t="s">
        <v>194</v>
      </c>
      <c r="D10" s="10" t="s">
        <v>195</v>
      </c>
      <c r="E10" s="10"/>
      <c r="F10" s="10"/>
      <c r="G10" s="10">
        <v>2029</v>
      </c>
      <c r="H10" s="10"/>
      <c r="I10" s="10"/>
      <c r="J10" s="10"/>
      <c r="K10" s="10">
        <v>4.3410541378020939</v>
      </c>
    </row>
    <row r="11" spans="1:11" x14ac:dyDescent="0.25">
      <c r="A11" s="10" t="s">
        <v>424</v>
      </c>
      <c r="B11" s="10" t="s">
        <v>10</v>
      </c>
      <c r="C11" s="10" t="s">
        <v>194</v>
      </c>
      <c r="D11" s="10" t="s">
        <v>195</v>
      </c>
      <c r="E11" s="10"/>
      <c r="F11" s="10"/>
      <c r="G11" s="10">
        <v>2030</v>
      </c>
      <c r="H11" s="10"/>
      <c r="I11" s="10"/>
      <c r="J11" s="10"/>
      <c r="K11" s="10">
        <v>4.612391975407264</v>
      </c>
    </row>
    <row r="12" spans="1:11" x14ac:dyDescent="0.25">
      <c r="A12" s="10" t="s">
        <v>424</v>
      </c>
      <c r="B12" s="10" t="s">
        <v>10</v>
      </c>
      <c r="C12" s="10" t="s">
        <v>194</v>
      </c>
      <c r="D12" s="10" t="s">
        <v>195</v>
      </c>
      <c r="E12" s="10"/>
      <c r="F12" s="10"/>
      <c r="G12" s="10">
        <v>2031</v>
      </c>
      <c r="H12" s="10"/>
      <c r="I12" s="10"/>
      <c r="J12" s="10"/>
      <c r="K12" s="10">
        <v>4.8574451263946603</v>
      </c>
    </row>
    <row r="13" spans="1:11" x14ac:dyDescent="0.25">
      <c r="A13" s="10" t="s">
        <v>424</v>
      </c>
      <c r="B13" s="10" t="s">
        <v>67</v>
      </c>
      <c r="C13" s="10" t="s">
        <v>194</v>
      </c>
      <c r="D13" s="10" t="s">
        <v>195</v>
      </c>
      <c r="E13" s="10"/>
      <c r="F13" s="10"/>
      <c r="G13" s="10">
        <v>2021</v>
      </c>
      <c r="H13" s="10"/>
      <c r="I13" s="10"/>
      <c r="J13" s="10"/>
      <c r="K13" s="10">
        <v>468.67951472609207</v>
      </c>
    </row>
    <row r="14" spans="1:11" x14ac:dyDescent="0.25">
      <c r="A14" s="10" t="s">
        <v>424</v>
      </c>
      <c r="B14" s="10" t="s">
        <v>67</v>
      </c>
      <c r="C14" s="10" t="s">
        <v>194</v>
      </c>
      <c r="D14" s="10" t="s">
        <v>195</v>
      </c>
      <c r="E14" s="10"/>
      <c r="F14" s="10"/>
      <c r="G14" s="10">
        <v>2022</v>
      </c>
      <c r="H14" s="10"/>
      <c r="I14" s="10"/>
      <c r="J14" s="10"/>
      <c r="K14" s="10">
        <v>478.88108549923402</v>
      </c>
    </row>
    <row r="15" spans="1:11" x14ac:dyDescent="0.25">
      <c r="A15" s="10" t="s">
        <v>424</v>
      </c>
      <c r="B15" s="10" t="s">
        <v>67</v>
      </c>
      <c r="C15" s="10" t="s">
        <v>194</v>
      </c>
      <c r="D15" s="10" t="s">
        <v>195</v>
      </c>
      <c r="E15" s="10"/>
      <c r="F15" s="10"/>
      <c r="G15" s="10">
        <v>2023</v>
      </c>
      <c r="H15" s="10"/>
      <c r="I15" s="10"/>
      <c r="J15" s="10"/>
      <c r="K15" s="10">
        <v>489.3047100275956</v>
      </c>
    </row>
    <row r="16" spans="1:11" x14ac:dyDescent="0.25">
      <c r="A16" s="10" t="s">
        <v>424</v>
      </c>
      <c r="B16" s="10" t="s">
        <v>67</v>
      </c>
      <c r="C16" s="10" t="s">
        <v>194</v>
      </c>
      <c r="D16" s="10" t="s">
        <v>195</v>
      </c>
      <c r="E16" s="10"/>
      <c r="F16" s="10"/>
      <c r="G16" s="10">
        <v>2024</v>
      </c>
      <c r="H16" s="10"/>
      <c r="I16" s="10"/>
      <c r="J16" s="10"/>
      <c r="K16" s="10">
        <v>499.95522167177421</v>
      </c>
    </row>
    <row r="17" spans="1:11" x14ac:dyDescent="0.25">
      <c r="A17" s="10" t="s">
        <v>424</v>
      </c>
      <c r="B17" s="10" t="s">
        <v>67</v>
      </c>
      <c r="C17" s="10" t="s">
        <v>194</v>
      </c>
      <c r="D17" s="10" t="s">
        <v>195</v>
      </c>
      <c r="E17" s="10"/>
      <c r="F17" s="10"/>
      <c r="G17" s="10">
        <v>2025</v>
      </c>
      <c r="H17" s="10"/>
      <c r="I17" s="10"/>
      <c r="J17" s="10"/>
      <c r="K17" s="10">
        <v>510.8375589983101</v>
      </c>
    </row>
    <row r="18" spans="1:11" x14ac:dyDescent="0.25">
      <c r="A18" s="10" t="s">
        <v>424</v>
      </c>
      <c r="B18" s="10" t="s">
        <v>67</v>
      </c>
      <c r="C18" s="10" t="s">
        <v>194</v>
      </c>
      <c r="D18" s="10" t="s">
        <v>195</v>
      </c>
      <c r="E18" s="10"/>
      <c r="F18" s="10"/>
      <c r="G18" s="10">
        <v>2026</v>
      </c>
      <c r="H18" s="10"/>
      <c r="I18" s="10"/>
      <c r="J18" s="10"/>
      <c r="K18" s="10">
        <v>521.95676806966446</v>
      </c>
    </row>
    <row r="19" spans="1:11" x14ac:dyDescent="0.25">
      <c r="A19" s="10" t="s">
        <v>424</v>
      </c>
      <c r="B19" s="10" t="s">
        <v>67</v>
      </c>
      <c r="C19" s="10" t="s">
        <v>194</v>
      </c>
      <c r="D19" s="10" t="s">
        <v>195</v>
      </c>
      <c r="E19" s="10"/>
      <c r="F19" s="10"/>
      <c r="G19" s="10">
        <v>2027</v>
      </c>
      <c r="H19" s="10"/>
      <c r="I19" s="10"/>
      <c r="J19" s="10"/>
      <c r="K19" s="10">
        <v>533.31800478404284</v>
      </c>
    </row>
    <row r="20" spans="1:11" x14ac:dyDescent="0.25">
      <c r="A20" s="10" t="s">
        <v>424</v>
      </c>
      <c r="B20" s="10" t="s">
        <v>67</v>
      </c>
      <c r="C20" s="10" t="s">
        <v>194</v>
      </c>
      <c r="D20" s="10" t="s">
        <v>195</v>
      </c>
      <c r="E20" s="10"/>
      <c r="F20" s="10"/>
      <c r="G20" s="10">
        <v>2028</v>
      </c>
      <c r="H20" s="10"/>
      <c r="I20" s="10"/>
      <c r="J20" s="10"/>
      <c r="K20" s="10">
        <v>544.92653726614833</v>
      </c>
    </row>
    <row r="21" spans="1:11" x14ac:dyDescent="0.25">
      <c r="A21" s="10" t="s">
        <v>424</v>
      </c>
      <c r="B21" s="10" t="s">
        <v>67</v>
      </c>
      <c r="C21" s="10" t="s">
        <v>194</v>
      </c>
      <c r="D21" s="10" t="s">
        <v>195</v>
      </c>
      <c r="E21" s="10"/>
      <c r="F21" s="10"/>
      <c r="G21" s="10">
        <v>2029</v>
      </c>
      <c r="H21" s="10"/>
      <c r="I21" s="10"/>
      <c r="J21" s="10"/>
      <c r="K21" s="10">
        <v>556.78774830997361</v>
      </c>
    </row>
    <row r="22" spans="1:11" x14ac:dyDescent="0.25">
      <c r="A22" s="10" t="s">
        <v>424</v>
      </c>
      <c r="B22" s="10" t="s">
        <v>67</v>
      </c>
      <c r="C22" s="10" t="s">
        <v>194</v>
      </c>
      <c r="D22" s="10" t="s">
        <v>195</v>
      </c>
      <c r="E22" s="10"/>
      <c r="F22" s="10"/>
      <c r="G22" s="10">
        <v>2030</v>
      </c>
      <c r="H22" s="10"/>
      <c r="I22" s="10"/>
      <c r="J22" s="10"/>
      <c r="K22" s="10">
        <v>568.90713787476432</v>
      </c>
    </row>
    <row r="23" spans="1:11" x14ac:dyDescent="0.25">
      <c r="A23" s="10" t="s">
        <v>424</v>
      </c>
      <c r="B23" s="10" t="s">
        <v>67</v>
      </c>
      <c r="C23" s="10" t="s">
        <v>194</v>
      </c>
      <c r="D23" s="10" t="s">
        <v>195</v>
      </c>
      <c r="E23" s="10"/>
      <c r="F23" s="10"/>
      <c r="G23" s="10">
        <v>2031</v>
      </c>
      <c r="H23" s="10"/>
      <c r="I23" s="10"/>
      <c r="J23" s="10"/>
      <c r="K23" s="10">
        <v>581.29032563531086</v>
      </c>
    </row>
    <row r="24" spans="1:11" x14ac:dyDescent="0.25">
      <c r="A24" s="10" t="s">
        <v>424</v>
      </c>
      <c r="B24" s="10" t="s">
        <v>158</v>
      </c>
      <c r="C24" s="10" t="s">
        <v>194</v>
      </c>
      <c r="D24" s="10" t="s">
        <v>195</v>
      </c>
      <c r="E24" s="10"/>
      <c r="F24" s="10"/>
      <c r="G24" s="10">
        <v>2021</v>
      </c>
      <c r="H24" s="10"/>
      <c r="I24" s="10"/>
      <c r="J24" s="10"/>
      <c r="K24" s="10">
        <v>3.6482542708888892</v>
      </c>
    </row>
    <row r="25" spans="1:11" x14ac:dyDescent="0.25">
      <c r="A25" s="10" t="s">
        <v>424</v>
      </c>
      <c r="B25" s="10" t="s">
        <v>158</v>
      </c>
      <c r="C25" s="10" t="s">
        <v>194</v>
      </c>
      <c r="D25" s="10" t="s">
        <v>195</v>
      </c>
      <c r="E25" s="10"/>
      <c r="F25" s="10"/>
      <c r="G25" s="10">
        <v>2022</v>
      </c>
      <c r="H25" s="10"/>
      <c r="I25" s="10"/>
      <c r="J25" s="10"/>
      <c r="K25" s="10">
        <v>3.6875711952548573</v>
      </c>
    </row>
    <row r="26" spans="1:11" x14ac:dyDescent="0.25">
      <c r="A26" s="10" t="s">
        <v>424</v>
      </c>
      <c r="B26" s="10" t="s">
        <v>158</v>
      </c>
      <c r="C26" s="10" t="s">
        <v>194</v>
      </c>
      <c r="D26" s="10" t="s">
        <v>195</v>
      </c>
      <c r="E26" s="10"/>
      <c r="F26" s="10"/>
      <c r="G26" s="10">
        <v>2023</v>
      </c>
      <c r="H26" s="10"/>
      <c r="I26" s="10"/>
      <c r="J26" s="10"/>
      <c r="K26" s="10">
        <v>3.7273118347532748</v>
      </c>
    </row>
    <row r="27" spans="1:11" x14ac:dyDescent="0.25">
      <c r="A27" s="10" t="s">
        <v>424</v>
      </c>
      <c r="B27" s="10" t="s">
        <v>158</v>
      </c>
      <c r="C27" s="10" t="s">
        <v>194</v>
      </c>
      <c r="D27" s="10" t="s">
        <v>195</v>
      </c>
      <c r="E27" s="10"/>
      <c r="F27" s="10"/>
      <c r="G27" s="10">
        <v>2024</v>
      </c>
      <c r="H27" s="10"/>
      <c r="I27" s="10"/>
      <c r="J27" s="10"/>
      <c r="K27" s="10">
        <v>3.7674807557258982</v>
      </c>
    </row>
    <row r="28" spans="1:11" x14ac:dyDescent="0.25">
      <c r="A28" s="10" t="s">
        <v>424</v>
      </c>
      <c r="B28" s="10" t="s">
        <v>158</v>
      </c>
      <c r="C28" s="10" t="s">
        <v>194</v>
      </c>
      <c r="D28" s="10" t="s">
        <v>195</v>
      </c>
      <c r="E28" s="10"/>
      <c r="F28" s="10"/>
      <c r="G28" s="10">
        <v>2025</v>
      </c>
      <c r="H28" s="10"/>
      <c r="I28" s="10"/>
      <c r="J28" s="10"/>
      <c r="K28" s="10">
        <v>3.8080825737255588</v>
      </c>
    </row>
    <row r="29" spans="1:11" x14ac:dyDescent="0.25">
      <c r="A29" s="10" t="s">
        <v>424</v>
      </c>
      <c r="B29" s="10" t="s">
        <v>158</v>
      </c>
      <c r="C29" s="10" t="s">
        <v>194</v>
      </c>
      <c r="D29" s="10" t="s">
        <v>195</v>
      </c>
      <c r="E29" s="10"/>
      <c r="F29" s="10"/>
      <c r="G29" s="10">
        <v>2026</v>
      </c>
      <c r="H29" s="10"/>
      <c r="I29" s="10"/>
      <c r="J29" s="10"/>
      <c r="K29" s="10">
        <v>3.849121954046506</v>
      </c>
    </row>
    <row r="30" spans="1:11" x14ac:dyDescent="0.25">
      <c r="A30" s="10" t="s">
        <v>424</v>
      </c>
      <c r="B30" s="10" t="s">
        <v>158</v>
      </c>
      <c r="C30" s="10" t="s">
        <v>194</v>
      </c>
      <c r="D30" s="10" t="s">
        <v>195</v>
      </c>
      <c r="E30" s="10"/>
      <c r="F30" s="10"/>
      <c r="G30" s="10">
        <v>2027</v>
      </c>
      <c r="H30" s="10"/>
      <c r="I30" s="10"/>
      <c r="J30" s="10"/>
      <c r="K30" s="10">
        <v>3.8906036122604664</v>
      </c>
    </row>
    <row r="31" spans="1:11" x14ac:dyDescent="0.25">
      <c r="A31" s="10" t="s">
        <v>424</v>
      </c>
      <c r="B31" s="10" t="s">
        <v>158</v>
      </c>
      <c r="C31" s="10" t="s">
        <v>194</v>
      </c>
      <c r="D31" s="10" t="s">
        <v>195</v>
      </c>
      <c r="E31" s="10"/>
      <c r="F31" s="10"/>
      <c r="G31" s="10">
        <v>2028</v>
      </c>
      <c r="H31" s="10"/>
      <c r="I31" s="10"/>
      <c r="J31" s="10"/>
      <c r="K31" s="10">
        <v>3.9325323147584794</v>
      </c>
    </row>
    <row r="32" spans="1:11" x14ac:dyDescent="0.25">
      <c r="A32" s="10" t="s">
        <v>424</v>
      </c>
      <c r="B32" s="10" t="s">
        <v>158</v>
      </c>
      <c r="C32" s="10" t="s">
        <v>194</v>
      </c>
      <c r="D32" s="10" t="s">
        <v>195</v>
      </c>
      <c r="E32" s="10"/>
      <c r="F32" s="10"/>
      <c r="G32" s="10">
        <v>2029</v>
      </c>
      <c r="H32" s="10"/>
      <c r="I32" s="10"/>
      <c r="J32" s="10"/>
      <c r="K32" s="10">
        <v>3.9749128792985746</v>
      </c>
    </row>
    <row r="33" spans="1:11" x14ac:dyDescent="0.25">
      <c r="A33" s="10" t="s">
        <v>424</v>
      </c>
      <c r="B33" s="10" t="s">
        <v>158</v>
      </c>
      <c r="C33" s="10" t="s">
        <v>194</v>
      </c>
      <c r="D33" s="10" t="s">
        <v>195</v>
      </c>
      <c r="E33" s="10"/>
      <c r="F33" s="10"/>
      <c r="G33" s="10">
        <v>2030</v>
      </c>
      <c r="H33" s="10"/>
      <c r="I33" s="10"/>
      <c r="J33" s="10"/>
      <c r="K33" s="10">
        <v>4.017750175559347</v>
      </c>
    </row>
    <row r="34" spans="1:11" x14ac:dyDescent="0.25">
      <c r="A34" s="10" t="s">
        <v>424</v>
      </c>
      <c r="B34" s="10" t="s">
        <v>158</v>
      </c>
      <c r="C34" s="10" t="s">
        <v>194</v>
      </c>
      <c r="D34" s="10" t="s">
        <v>195</v>
      </c>
      <c r="E34" s="10"/>
      <c r="F34" s="10"/>
      <c r="G34" s="10">
        <v>2031</v>
      </c>
      <c r="H34" s="10"/>
      <c r="I34" s="10"/>
      <c r="J34" s="10"/>
      <c r="K34" s="10">
        <v>4.0610491256995012</v>
      </c>
    </row>
  </sheetData>
  <pageMargins left="0.7" right="0.7" top="0.75" bottom="0.75"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4"/>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6" width="17.42578125" bestFit="1" customWidth="1"/>
    <col min="7" max="7" width="7.28515625" bestFit="1" customWidth="1"/>
    <col min="8" max="8" width="9.5703125" bestFit="1" customWidth="1"/>
    <col min="9" max="9" width="10.85546875" bestFit="1" customWidth="1"/>
    <col min="10" max="10" width="10.7109375" bestFit="1" customWidth="1"/>
    <col min="11" max="11" width="16.85546875" bestFit="1" customWidth="1"/>
  </cols>
  <sheetData>
    <row r="1" spans="1:11" x14ac:dyDescent="0.25">
      <c r="A1" s="10" t="s">
        <v>184</v>
      </c>
      <c r="B1" s="10" t="s">
        <v>153</v>
      </c>
      <c r="C1" s="10" t="s">
        <v>192</v>
      </c>
      <c r="D1" s="10" t="s">
        <v>193</v>
      </c>
      <c r="E1" s="10" t="s">
        <v>333</v>
      </c>
      <c r="F1" s="10" t="s">
        <v>419</v>
      </c>
      <c r="G1" s="10" t="s">
        <v>156</v>
      </c>
      <c r="H1" s="10" t="s">
        <v>420</v>
      </c>
      <c r="I1" s="10" t="s">
        <v>421</v>
      </c>
      <c r="J1" s="10" t="s">
        <v>422</v>
      </c>
      <c r="K1" s="10" t="s">
        <v>423</v>
      </c>
    </row>
    <row r="2" spans="1:11" x14ac:dyDescent="0.25">
      <c r="A2" s="10" t="s">
        <v>424</v>
      </c>
      <c r="B2" s="10" t="s">
        <v>10</v>
      </c>
      <c r="C2" s="10" t="s">
        <v>194</v>
      </c>
      <c r="D2" s="10" t="s">
        <v>195</v>
      </c>
      <c r="E2" s="10"/>
      <c r="F2" s="10"/>
      <c r="G2" s="10">
        <v>2021</v>
      </c>
      <c r="H2" s="10"/>
      <c r="I2" s="10"/>
      <c r="J2" s="10"/>
      <c r="K2" s="10">
        <v>1.5826159277295841</v>
      </c>
    </row>
    <row r="3" spans="1:11" x14ac:dyDescent="0.25">
      <c r="A3" s="10" t="s">
        <v>424</v>
      </c>
      <c r="B3" s="10" t="s">
        <v>10</v>
      </c>
      <c r="C3" s="10" t="s">
        <v>194</v>
      </c>
      <c r="D3" s="10" t="s">
        <v>195</v>
      </c>
      <c r="E3" s="10"/>
      <c r="F3" s="10"/>
      <c r="G3" s="10">
        <v>2022</v>
      </c>
      <c r="H3" s="10"/>
      <c r="I3" s="10"/>
      <c r="J3" s="10"/>
      <c r="K3" s="10">
        <v>2.0360860137079229</v>
      </c>
    </row>
    <row r="4" spans="1:11" x14ac:dyDescent="0.25">
      <c r="A4" s="10" t="s">
        <v>424</v>
      </c>
      <c r="B4" s="10" t="s">
        <v>10</v>
      </c>
      <c r="C4" s="10" t="s">
        <v>194</v>
      </c>
      <c r="D4" s="10" t="s">
        <v>195</v>
      </c>
      <c r="E4" s="10"/>
      <c r="F4" s="10"/>
      <c r="G4" s="10">
        <v>2023</v>
      </c>
      <c r="H4" s="10"/>
      <c r="I4" s="10"/>
      <c r="J4" s="10"/>
      <c r="K4" s="10">
        <v>2.5903195958057563</v>
      </c>
    </row>
    <row r="5" spans="1:11" x14ac:dyDescent="0.25">
      <c r="A5" s="10" t="s">
        <v>424</v>
      </c>
      <c r="B5" s="10" t="s">
        <v>10</v>
      </c>
      <c r="C5" s="10" t="s">
        <v>194</v>
      </c>
      <c r="D5" s="10" t="s">
        <v>195</v>
      </c>
      <c r="E5" s="10"/>
      <c r="F5" s="10"/>
      <c r="G5" s="10">
        <v>2024</v>
      </c>
      <c r="H5" s="10"/>
      <c r="I5" s="10"/>
      <c r="J5" s="10"/>
      <c r="K5" s="10">
        <v>3.2601635973662919</v>
      </c>
    </row>
    <row r="6" spans="1:11" x14ac:dyDescent="0.25">
      <c r="A6" s="10" t="s">
        <v>424</v>
      </c>
      <c r="B6" s="10" t="s">
        <v>10</v>
      </c>
      <c r="C6" s="10" t="s">
        <v>194</v>
      </c>
      <c r="D6" s="10" t="s">
        <v>195</v>
      </c>
      <c r="E6" s="10"/>
      <c r="F6" s="10"/>
      <c r="G6" s="10">
        <v>2025</v>
      </c>
      <c r="H6" s="10"/>
      <c r="I6" s="10"/>
      <c r="J6" s="10"/>
      <c r="K6" s="10">
        <v>4.0610728680489308</v>
      </c>
    </row>
    <row r="7" spans="1:11" x14ac:dyDescent="0.25">
      <c r="A7" s="10" t="s">
        <v>424</v>
      </c>
      <c r="B7" s="10" t="s">
        <v>10</v>
      </c>
      <c r="C7" s="10" t="s">
        <v>194</v>
      </c>
      <c r="D7" s="10" t="s">
        <v>195</v>
      </c>
      <c r="E7" s="10"/>
      <c r="F7" s="10"/>
      <c r="G7" s="10">
        <v>2026</v>
      </c>
      <c r="H7" s="10"/>
      <c r="I7" s="10"/>
      <c r="J7" s="10"/>
      <c r="K7" s="10">
        <v>5.0088545578964574</v>
      </c>
    </row>
    <row r="8" spans="1:11" x14ac:dyDescent="0.25">
      <c r="A8" s="10" t="s">
        <v>424</v>
      </c>
      <c r="B8" s="10" t="s">
        <v>10</v>
      </c>
      <c r="C8" s="10" t="s">
        <v>194</v>
      </c>
      <c r="D8" s="10" t="s">
        <v>195</v>
      </c>
      <c r="E8" s="10"/>
      <c r="F8" s="10"/>
      <c r="G8" s="10">
        <v>2027</v>
      </c>
      <c r="H8" s="10"/>
      <c r="I8" s="10"/>
      <c r="J8" s="10"/>
      <c r="K8" s="10">
        <v>6.119382674914986</v>
      </c>
    </row>
    <row r="9" spans="1:11" x14ac:dyDescent="0.25">
      <c r="A9" s="10" t="s">
        <v>424</v>
      </c>
      <c r="B9" s="10" t="s">
        <v>10</v>
      </c>
      <c r="C9" s="10" t="s">
        <v>194</v>
      </c>
      <c r="D9" s="10" t="s">
        <v>195</v>
      </c>
      <c r="E9" s="10"/>
      <c r="F9" s="10"/>
      <c r="G9" s="10">
        <v>2028</v>
      </c>
      <c r="H9" s="10"/>
      <c r="I9" s="10"/>
      <c r="J9" s="10"/>
      <c r="K9" s="10">
        <v>7.4082919691860427</v>
      </c>
    </row>
    <row r="10" spans="1:11" x14ac:dyDescent="0.25">
      <c r="A10" s="10" t="s">
        <v>424</v>
      </c>
      <c r="B10" s="10" t="s">
        <v>10</v>
      </c>
      <c r="C10" s="10" t="s">
        <v>194</v>
      </c>
      <c r="D10" s="10" t="s">
        <v>195</v>
      </c>
      <c r="E10" s="10"/>
      <c r="F10" s="10"/>
      <c r="G10" s="10">
        <v>2029</v>
      </c>
      <c r="H10" s="10"/>
      <c r="I10" s="10"/>
      <c r="J10" s="10"/>
      <c r="K10" s="10">
        <v>8.8906613578916875</v>
      </c>
    </row>
    <row r="11" spans="1:11" x14ac:dyDescent="0.25">
      <c r="A11" s="10" t="s">
        <v>424</v>
      </c>
      <c r="B11" s="10" t="s">
        <v>10</v>
      </c>
      <c r="C11" s="10" t="s">
        <v>194</v>
      </c>
      <c r="D11" s="10" t="s">
        <v>195</v>
      </c>
      <c r="E11" s="10"/>
      <c r="F11" s="10"/>
      <c r="G11" s="10">
        <v>2030</v>
      </c>
      <c r="H11" s="10"/>
      <c r="I11" s="10"/>
      <c r="J11" s="10"/>
      <c r="K11" s="10">
        <v>10.580697614865516</v>
      </c>
    </row>
    <row r="12" spans="1:11" x14ac:dyDescent="0.25">
      <c r="A12" s="10" t="s">
        <v>424</v>
      </c>
      <c r="B12" s="10" t="s">
        <v>10</v>
      </c>
      <c r="C12" s="10" t="s">
        <v>194</v>
      </c>
      <c r="D12" s="10" t="s">
        <v>195</v>
      </c>
      <c r="E12" s="10"/>
      <c r="F12" s="10"/>
      <c r="G12" s="10">
        <v>2031</v>
      </c>
      <c r="H12" s="10"/>
      <c r="I12" s="10"/>
      <c r="J12" s="10"/>
      <c r="K12" s="10">
        <v>12.491429986699739</v>
      </c>
    </row>
    <row r="13" spans="1:11" x14ac:dyDescent="0.25">
      <c r="A13" s="10" t="s">
        <v>424</v>
      </c>
      <c r="B13" s="10" t="s">
        <v>67</v>
      </c>
      <c r="C13" s="10" t="s">
        <v>194</v>
      </c>
      <c r="D13" s="10" t="s">
        <v>195</v>
      </c>
      <c r="E13" s="10"/>
      <c r="F13" s="10"/>
      <c r="G13" s="10">
        <v>2021</v>
      </c>
      <c r="H13" s="10"/>
      <c r="I13" s="10"/>
      <c r="J13" s="10"/>
      <c r="K13" s="10">
        <v>473.26646739921517</v>
      </c>
    </row>
    <row r="14" spans="1:11" x14ac:dyDescent="0.25">
      <c r="A14" s="10" t="s">
        <v>424</v>
      </c>
      <c r="B14" s="10" t="s">
        <v>67</v>
      </c>
      <c r="C14" s="10" t="s">
        <v>194</v>
      </c>
      <c r="D14" s="10" t="s">
        <v>195</v>
      </c>
      <c r="E14" s="10"/>
      <c r="F14" s="10"/>
      <c r="G14" s="10">
        <v>2022</v>
      </c>
      <c r="H14" s="10"/>
      <c r="I14" s="10"/>
      <c r="J14" s="10"/>
      <c r="K14" s="10">
        <v>488.30054532048689</v>
      </c>
    </row>
    <row r="15" spans="1:11" x14ac:dyDescent="0.25">
      <c r="A15" s="10" t="s">
        <v>424</v>
      </c>
      <c r="B15" s="10" t="s">
        <v>67</v>
      </c>
      <c r="C15" s="10" t="s">
        <v>194</v>
      </c>
      <c r="D15" s="10" t="s">
        <v>195</v>
      </c>
      <c r="E15" s="10"/>
      <c r="F15" s="10"/>
      <c r="G15" s="10">
        <v>2023</v>
      </c>
      <c r="H15" s="10"/>
      <c r="I15" s="10"/>
      <c r="J15" s="10"/>
      <c r="K15" s="10">
        <v>503.81220514225743</v>
      </c>
    </row>
    <row r="16" spans="1:11" x14ac:dyDescent="0.25">
      <c r="A16" s="10" t="s">
        <v>424</v>
      </c>
      <c r="B16" s="10" t="s">
        <v>67</v>
      </c>
      <c r="C16" s="10" t="s">
        <v>194</v>
      </c>
      <c r="D16" s="10" t="s">
        <v>195</v>
      </c>
      <c r="E16" s="10"/>
      <c r="F16" s="10"/>
      <c r="G16" s="10">
        <v>2024</v>
      </c>
      <c r="H16" s="10"/>
      <c r="I16" s="10"/>
      <c r="J16" s="10"/>
      <c r="K16" s="10">
        <v>519.8166180291887</v>
      </c>
    </row>
    <row r="17" spans="1:11" x14ac:dyDescent="0.25">
      <c r="A17" s="10" t="s">
        <v>424</v>
      </c>
      <c r="B17" s="10" t="s">
        <v>67</v>
      </c>
      <c r="C17" s="10" t="s">
        <v>194</v>
      </c>
      <c r="D17" s="10" t="s">
        <v>195</v>
      </c>
      <c r="E17" s="10"/>
      <c r="F17" s="10"/>
      <c r="G17" s="10">
        <v>2025</v>
      </c>
      <c r="H17" s="10"/>
      <c r="I17" s="10"/>
      <c r="J17" s="10"/>
      <c r="K17" s="10">
        <v>536.3294370826261</v>
      </c>
    </row>
    <row r="18" spans="1:11" x14ac:dyDescent="0.25">
      <c r="A18" s="10" t="s">
        <v>424</v>
      </c>
      <c r="B18" s="10" t="s">
        <v>67</v>
      </c>
      <c r="C18" s="10" t="s">
        <v>194</v>
      </c>
      <c r="D18" s="10" t="s">
        <v>195</v>
      </c>
      <c r="E18" s="10"/>
      <c r="F18" s="10"/>
      <c r="G18" s="10">
        <v>2026</v>
      </c>
      <c r="H18" s="10"/>
      <c r="I18" s="10"/>
      <c r="J18" s="10"/>
      <c r="K18" s="10">
        <v>553.36681265009986</v>
      </c>
    </row>
    <row r="19" spans="1:11" x14ac:dyDescent="0.25">
      <c r="A19" s="10" t="s">
        <v>424</v>
      </c>
      <c r="B19" s="10" t="s">
        <v>67</v>
      </c>
      <c r="C19" s="10" t="s">
        <v>194</v>
      </c>
      <c r="D19" s="10" t="s">
        <v>195</v>
      </c>
      <c r="E19" s="10"/>
      <c r="F19" s="10"/>
      <c r="G19" s="10">
        <v>2027</v>
      </c>
      <c r="H19" s="10"/>
      <c r="I19" s="10"/>
      <c r="J19" s="10"/>
      <c r="K19" s="10">
        <v>570.9454081211577</v>
      </c>
    </row>
    <row r="20" spans="1:11" x14ac:dyDescent="0.25">
      <c r="A20" s="10" t="s">
        <v>424</v>
      </c>
      <c r="B20" s="10" t="s">
        <v>67</v>
      </c>
      <c r="C20" s="10" t="s">
        <v>194</v>
      </c>
      <c r="D20" s="10" t="s">
        <v>195</v>
      </c>
      <c r="E20" s="10"/>
      <c r="F20" s="10"/>
      <c r="G20" s="10">
        <v>2028</v>
      </c>
      <c r="H20" s="10"/>
      <c r="I20" s="10"/>
      <c r="J20" s="10"/>
      <c r="K20" s="10">
        <v>589.08241622497758</v>
      </c>
    </row>
    <row r="21" spans="1:11" x14ac:dyDescent="0.25">
      <c r="A21" s="10" t="s">
        <v>424</v>
      </c>
      <c r="B21" s="10" t="s">
        <v>67</v>
      </c>
      <c r="C21" s="10" t="s">
        <v>194</v>
      </c>
      <c r="D21" s="10" t="s">
        <v>195</v>
      </c>
      <c r="E21" s="10"/>
      <c r="F21" s="10"/>
      <c r="G21" s="10">
        <v>2029</v>
      </c>
      <c r="H21" s="10"/>
      <c r="I21" s="10"/>
      <c r="J21" s="10"/>
      <c r="K21" s="10">
        <v>607.79557584570091</v>
      </c>
    </row>
    <row r="22" spans="1:11" x14ac:dyDescent="0.25">
      <c r="A22" s="10" t="s">
        <v>424</v>
      </c>
      <c r="B22" s="10" t="s">
        <v>67</v>
      </c>
      <c r="C22" s="10" t="s">
        <v>194</v>
      </c>
      <c r="D22" s="10" t="s">
        <v>195</v>
      </c>
      <c r="E22" s="10"/>
      <c r="F22" s="10"/>
      <c r="G22" s="10">
        <v>2030</v>
      </c>
      <c r="H22" s="10"/>
      <c r="I22" s="10"/>
      <c r="J22" s="10"/>
      <c r="K22" s="10">
        <v>627.10318937193153</v>
      </c>
    </row>
    <row r="23" spans="1:11" x14ac:dyDescent="0.25">
      <c r="A23" s="10" t="s">
        <v>424</v>
      </c>
      <c r="B23" s="10" t="s">
        <v>67</v>
      </c>
      <c r="C23" s="10" t="s">
        <v>194</v>
      </c>
      <c r="D23" s="10" t="s">
        <v>195</v>
      </c>
      <c r="E23" s="10"/>
      <c r="F23" s="10"/>
      <c r="G23" s="10">
        <v>2031</v>
      </c>
      <c r="H23" s="10"/>
      <c r="I23" s="10"/>
      <c r="J23" s="10"/>
      <c r="K23" s="10">
        <v>647.02414059737066</v>
      </c>
    </row>
    <row r="24" spans="1:11" x14ac:dyDescent="0.25">
      <c r="A24" s="10" t="s">
        <v>424</v>
      </c>
      <c r="B24" s="10" t="s">
        <v>158</v>
      </c>
      <c r="C24" s="10" t="s">
        <v>194</v>
      </c>
      <c r="D24" s="10" t="s">
        <v>195</v>
      </c>
      <c r="E24" s="10"/>
      <c r="F24" s="10"/>
      <c r="G24" s="10">
        <v>2021</v>
      </c>
      <c r="H24" s="10"/>
      <c r="I24" s="10"/>
      <c r="J24" s="10"/>
      <c r="K24" s="10">
        <v>3.6843478363288886</v>
      </c>
    </row>
    <row r="25" spans="1:11" x14ac:dyDescent="0.25">
      <c r="A25" s="10" t="s">
        <v>424</v>
      </c>
      <c r="B25" s="10" t="s">
        <v>158</v>
      </c>
      <c r="C25" s="10" t="s">
        <v>194</v>
      </c>
      <c r="D25" s="10" t="s">
        <v>195</v>
      </c>
      <c r="E25" s="10"/>
      <c r="F25" s="10"/>
      <c r="G25" s="10">
        <v>2022</v>
      </c>
      <c r="H25" s="10"/>
      <c r="I25" s="10"/>
      <c r="J25" s="10"/>
      <c r="K25" s="10">
        <v>3.7608972163270336</v>
      </c>
    </row>
    <row r="26" spans="1:11" x14ac:dyDescent="0.25">
      <c r="A26" s="10" t="s">
        <v>424</v>
      </c>
      <c r="B26" s="10" t="s">
        <v>158</v>
      </c>
      <c r="C26" s="10" t="s">
        <v>194</v>
      </c>
      <c r="D26" s="10" t="s">
        <v>195</v>
      </c>
      <c r="E26" s="10"/>
      <c r="F26" s="10"/>
      <c r="G26" s="10">
        <v>2023</v>
      </c>
      <c r="H26" s="10"/>
      <c r="I26" s="10"/>
      <c r="J26" s="10"/>
      <c r="K26" s="10">
        <v>3.839037056248729</v>
      </c>
    </row>
    <row r="27" spans="1:11" x14ac:dyDescent="0.25">
      <c r="A27" s="10" t="s">
        <v>424</v>
      </c>
      <c r="B27" s="10" t="s">
        <v>158</v>
      </c>
      <c r="C27" s="10" t="s">
        <v>194</v>
      </c>
      <c r="D27" s="10" t="s">
        <v>195</v>
      </c>
      <c r="E27" s="10"/>
      <c r="F27" s="10"/>
      <c r="G27" s="10">
        <v>2024</v>
      </c>
      <c r="H27" s="10"/>
      <c r="I27" s="10"/>
      <c r="J27" s="10"/>
      <c r="K27" s="10">
        <v>3.918800400943828</v>
      </c>
    </row>
    <row r="28" spans="1:11" x14ac:dyDescent="0.25">
      <c r="A28" s="10" t="s">
        <v>424</v>
      </c>
      <c r="B28" s="10" t="s">
        <v>158</v>
      </c>
      <c r="C28" s="10" t="s">
        <v>194</v>
      </c>
      <c r="D28" s="10" t="s">
        <v>195</v>
      </c>
      <c r="E28" s="10"/>
      <c r="F28" s="10"/>
      <c r="G28" s="10">
        <v>2025</v>
      </c>
      <c r="H28" s="10"/>
      <c r="I28" s="10"/>
      <c r="J28" s="10"/>
      <c r="K28" s="10">
        <v>4.0002209818322045</v>
      </c>
    </row>
    <row r="29" spans="1:11" x14ac:dyDescent="0.25">
      <c r="A29" s="10" t="s">
        <v>424</v>
      </c>
      <c r="B29" s="10" t="s">
        <v>158</v>
      </c>
      <c r="C29" s="10" t="s">
        <v>194</v>
      </c>
      <c r="D29" s="10" t="s">
        <v>195</v>
      </c>
      <c r="E29" s="10"/>
      <c r="F29" s="10"/>
      <c r="G29" s="10">
        <v>2026</v>
      </c>
      <c r="H29" s="10"/>
      <c r="I29" s="10"/>
      <c r="J29" s="10"/>
      <c r="K29" s="10">
        <v>4.0833332311685595</v>
      </c>
    </row>
    <row r="30" spans="1:11" x14ac:dyDescent="0.25">
      <c r="A30" s="10" t="s">
        <v>424</v>
      </c>
      <c r="B30" s="10" t="s">
        <v>158</v>
      </c>
      <c r="C30" s="10" t="s">
        <v>194</v>
      </c>
      <c r="D30" s="10" t="s">
        <v>195</v>
      </c>
      <c r="E30" s="10"/>
      <c r="F30" s="10"/>
      <c r="G30" s="10">
        <v>2027</v>
      </c>
      <c r="H30" s="10"/>
      <c r="I30" s="10"/>
      <c r="J30" s="10"/>
      <c r="K30" s="10">
        <v>4.168172296603605</v>
      </c>
    </row>
    <row r="31" spans="1:11" x14ac:dyDescent="0.25">
      <c r="A31" s="10" t="s">
        <v>424</v>
      </c>
      <c r="B31" s="10" t="s">
        <v>158</v>
      </c>
      <c r="C31" s="10" t="s">
        <v>194</v>
      </c>
      <c r="D31" s="10" t="s">
        <v>195</v>
      </c>
      <c r="E31" s="10"/>
      <c r="F31" s="10"/>
      <c r="G31" s="10">
        <v>2028</v>
      </c>
      <c r="H31" s="10"/>
      <c r="I31" s="10"/>
      <c r="J31" s="10"/>
      <c r="K31" s="10">
        <v>4.254774056047788</v>
      </c>
    </row>
    <row r="32" spans="1:11" x14ac:dyDescent="0.25">
      <c r="A32" s="10" t="s">
        <v>424</v>
      </c>
      <c r="B32" s="10" t="s">
        <v>158</v>
      </c>
      <c r="C32" s="10" t="s">
        <v>194</v>
      </c>
      <c r="D32" s="10" t="s">
        <v>195</v>
      </c>
      <c r="E32" s="10"/>
      <c r="F32" s="10"/>
      <c r="G32" s="10">
        <v>2029</v>
      </c>
      <c r="H32" s="10"/>
      <c r="I32" s="10"/>
      <c r="J32" s="10"/>
      <c r="K32" s="10">
        <v>4.3431751328438324</v>
      </c>
    </row>
    <row r="33" spans="1:11" x14ac:dyDescent="0.25">
      <c r="A33" s="10" t="s">
        <v>424</v>
      </c>
      <c r="B33" s="10" t="s">
        <v>158</v>
      </c>
      <c r="C33" s="10" t="s">
        <v>194</v>
      </c>
      <c r="D33" s="10" t="s">
        <v>195</v>
      </c>
      <c r="E33" s="10"/>
      <c r="F33" s="10"/>
      <c r="G33" s="10">
        <v>2030</v>
      </c>
      <c r="H33" s="10"/>
      <c r="I33" s="10"/>
      <c r="J33" s="10"/>
      <c r="K33" s="10">
        <v>4.433412911254524</v>
      </c>
    </row>
    <row r="34" spans="1:11" x14ac:dyDescent="0.25">
      <c r="A34" s="10" t="s">
        <v>424</v>
      </c>
      <c r="B34" s="10" t="s">
        <v>158</v>
      </c>
      <c r="C34" s="10" t="s">
        <v>194</v>
      </c>
      <c r="D34" s="10" t="s">
        <v>195</v>
      </c>
      <c r="E34" s="10"/>
      <c r="F34" s="10"/>
      <c r="G34" s="10">
        <v>2031</v>
      </c>
      <c r="H34" s="10"/>
      <c r="I34" s="10"/>
      <c r="J34" s="10"/>
      <c r="K34" s="10">
        <v>4.5255255522722786</v>
      </c>
    </row>
  </sheetData>
  <pageMargins left="0.7" right="0.7" top="0.75" bottom="0.75" header="0.3" footer="0.3"/>
  <pageSetup paperSize="9" orientation="portrait" verticalDpi="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Normal="100" workbookViewId="0"/>
  </sheetViews>
  <sheetFormatPr defaultRowHeight="15" x14ac:dyDescent="0.25"/>
  <cols>
    <col min="1" max="1" width="16.42578125" bestFit="1" customWidth="1"/>
    <col min="2" max="2" width="15.85546875" bestFit="1" customWidth="1"/>
    <col min="3" max="3" width="15.42578125" bestFit="1" customWidth="1"/>
    <col min="4" max="4" width="17.7109375" bestFit="1" customWidth="1"/>
    <col min="5" max="5" width="19" style="43" bestFit="1" customWidth="1"/>
    <col min="6" max="6" width="17.42578125" style="43" bestFit="1" customWidth="1"/>
    <col min="7" max="7" width="7.28515625" style="43" bestFit="1" customWidth="1"/>
    <col min="8" max="8" width="19" style="43" bestFit="1" customWidth="1"/>
  </cols>
  <sheetData>
    <row r="1" spans="1:8" x14ac:dyDescent="0.25">
      <c r="A1" s="9" t="s">
        <v>154</v>
      </c>
      <c r="B1" s="9" t="s">
        <v>184</v>
      </c>
      <c r="C1" s="9" t="s">
        <v>153</v>
      </c>
      <c r="D1" s="9" t="s">
        <v>192</v>
      </c>
      <c r="E1" s="10" t="s">
        <v>193</v>
      </c>
      <c r="F1" s="10" t="s">
        <v>333</v>
      </c>
      <c r="G1" s="10" t="s">
        <v>156</v>
      </c>
      <c r="H1" s="10" t="s">
        <v>152</v>
      </c>
    </row>
    <row r="2" spans="1:8" x14ac:dyDescent="0.25">
      <c r="A2" s="10" t="s">
        <v>63</v>
      </c>
      <c r="B2" s="10" t="s">
        <v>186</v>
      </c>
      <c r="C2" s="10" t="s">
        <v>10</v>
      </c>
      <c r="D2" s="10" t="s">
        <v>194</v>
      </c>
      <c r="E2" s="10" t="s">
        <v>195</v>
      </c>
      <c r="F2" s="10"/>
      <c r="G2" s="10">
        <v>2020</v>
      </c>
      <c r="H2" s="10">
        <v>7.3284491160000007</v>
      </c>
    </row>
    <row r="3" spans="1:8" x14ac:dyDescent="0.25">
      <c r="A3" s="10" t="s">
        <v>63</v>
      </c>
      <c r="B3" s="10" t="s">
        <v>186</v>
      </c>
      <c r="C3" s="10" t="s">
        <v>67</v>
      </c>
      <c r="D3" s="10" t="s">
        <v>194</v>
      </c>
      <c r="E3" s="10" t="s">
        <v>195</v>
      </c>
      <c r="F3" s="10"/>
      <c r="G3" s="10">
        <v>2020</v>
      </c>
      <c r="H3" s="10">
        <v>385.13529476063997</v>
      </c>
    </row>
    <row r="4" spans="1:8" x14ac:dyDescent="0.25">
      <c r="A4" s="10" t="s">
        <v>64</v>
      </c>
      <c r="B4" s="10" t="s">
        <v>188</v>
      </c>
      <c r="C4" s="10" t="s">
        <v>10</v>
      </c>
      <c r="D4" s="10" t="s">
        <v>194</v>
      </c>
      <c r="E4" s="10" t="s">
        <v>195</v>
      </c>
      <c r="F4" s="10"/>
      <c r="G4" s="10">
        <v>2020</v>
      </c>
      <c r="H4" s="10">
        <v>8.1753131520000011</v>
      </c>
    </row>
    <row r="5" spans="1:8" x14ac:dyDescent="0.25">
      <c r="A5" s="10" t="s">
        <v>66</v>
      </c>
      <c r="B5" s="10" t="s">
        <v>191</v>
      </c>
      <c r="C5" s="10" t="s">
        <v>10</v>
      </c>
      <c r="D5" s="10" t="s">
        <v>194</v>
      </c>
      <c r="E5" s="10" t="s">
        <v>195</v>
      </c>
      <c r="F5" s="10"/>
      <c r="G5" s="10">
        <v>2020</v>
      </c>
      <c r="H5" s="10">
        <v>127.56421789200002</v>
      </c>
    </row>
    <row r="6" spans="1:8" x14ac:dyDescent="0.25">
      <c r="A6" s="10" t="s">
        <v>64</v>
      </c>
      <c r="B6" s="10" t="s">
        <v>188</v>
      </c>
      <c r="C6" s="10" t="s">
        <v>67</v>
      </c>
      <c r="D6" s="10" t="s">
        <v>194</v>
      </c>
      <c r="E6" s="10" t="s">
        <v>195</v>
      </c>
      <c r="F6" s="10"/>
      <c r="G6" s="10">
        <v>2020</v>
      </c>
      <c r="H6" s="10">
        <v>2515.4656156267197</v>
      </c>
    </row>
    <row r="7" spans="1:8" x14ac:dyDescent="0.25">
      <c r="A7" s="10" t="s">
        <v>66</v>
      </c>
      <c r="B7" s="10" t="s">
        <v>191</v>
      </c>
      <c r="C7" s="10" t="s">
        <v>67</v>
      </c>
      <c r="D7" s="10" t="s">
        <v>194</v>
      </c>
      <c r="E7" s="10" t="s">
        <v>195</v>
      </c>
      <c r="F7" s="10"/>
      <c r="G7" s="10">
        <v>2020</v>
      </c>
      <c r="H7" s="10">
        <v>215.05767160031999</v>
      </c>
    </row>
    <row r="8" spans="1:8" x14ac:dyDescent="0.25">
      <c r="A8" s="10" t="s">
        <v>64</v>
      </c>
      <c r="B8" s="10" t="s">
        <v>188</v>
      </c>
      <c r="C8" s="10" t="s">
        <v>8</v>
      </c>
      <c r="D8" s="10" t="s">
        <v>194</v>
      </c>
      <c r="E8" s="10" t="s">
        <v>195</v>
      </c>
      <c r="F8" s="10"/>
      <c r="G8" s="10">
        <v>2020</v>
      </c>
      <c r="H8" s="10">
        <v>1342.8428310000002</v>
      </c>
    </row>
    <row r="9" spans="1:8" x14ac:dyDescent="0.25">
      <c r="A9" s="10" t="s">
        <v>64</v>
      </c>
      <c r="B9" s="10" t="s">
        <v>188</v>
      </c>
      <c r="C9" s="10" t="s">
        <v>9</v>
      </c>
      <c r="D9" s="10" t="s">
        <v>194</v>
      </c>
      <c r="E9" s="10" t="s">
        <v>195</v>
      </c>
      <c r="F9" s="10"/>
      <c r="G9" s="10">
        <v>2020</v>
      </c>
      <c r="H9" s="10">
        <v>356.67077057999995</v>
      </c>
    </row>
    <row r="10" spans="1:8" x14ac:dyDescent="0.25">
      <c r="A10" s="10" t="s">
        <v>63</v>
      </c>
      <c r="B10" s="10" t="s">
        <v>186</v>
      </c>
      <c r="C10" s="10" t="s">
        <v>158</v>
      </c>
      <c r="D10" s="10" t="s">
        <v>194</v>
      </c>
      <c r="E10" s="10" t="s">
        <v>195</v>
      </c>
      <c r="F10" s="10"/>
      <c r="G10" s="10">
        <v>2020</v>
      </c>
      <c r="H10" s="10">
        <v>1006.974301824</v>
      </c>
    </row>
    <row r="11" spans="1:8" x14ac:dyDescent="0.25">
      <c r="A11" s="10" t="s">
        <v>64</v>
      </c>
      <c r="B11" s="10" t="s">
        <v>188</v>
      </c>
      <c r="C11" s="10" t="s">
        <v>158</v>
      </c>
      <c r="D11" s="10" t="s">
        <v>194</v>
      </c>
      <c r="E11" s="10" t="s">
        <v>195</v>
      </c>
      <c r="F11" s="10"/>
      <c r="G11" s="10">
        <v>2020</v>
      </c>
      <c r="H11" s="10">
        <v>34.317022464000004</v>
      </c>
    </row>
    <row r="12" spans="1:8" x14ac:dyDescent="0.25">
      <c r="A12" s="10" t="s">
        <v>66</v>
      </c>
      <c r="B12" s="10" t="s">
        <v>191</v>
      </c>
      <c r="C12" s="10" t="s">
        <v>158</v>
      </c>
      <c r="D12" s="10" t="s">
        <v>194</v>
      </c>
      <c r="E12" s="10" t="s">
        <v>195</v>
      </c>
      <c r="F12" s="10"/>
      <c r="G12" s="10">
        <v>2020</v>
      </c>
      <c r="H12" s="10">
        <v>83.939645952000006</v>
      </c>
    </row>
    <row r="13" spans="1:8" x14ac:dyDescent="0.25">
      <c r="A13" s="10" t="s">
        <v>63</v>
      </c>
      <c r="B13" s="10" t="s">
        <v>186</v>
      </c>
      <c r="C13" s="10" t="s">
        <v>7</v>
      </c>
      <c r="D13" s="10" t="s">
        <v>194</v>
      </c>
      <c r="E13" s="10" t="s">
        <v>195</v>
      </c>
      <c r="F13" s="10"/>
      <c r="G13" s="10">
        <v>2020</v>
      </c>
      <c r="H13" s="10">
        <v>495.06397037262963</v>
      </c>
    </row>
    <row r="14" spans="1:8" x14ac:dyDescent="0.25">
      <c r="A14" s="10" t="s">
        <v>64</v>
      </c>
      <c r="B14" s="10" t="s">
        <v>188</v>
      </c>
      <c r="C14" s="10" t="s">
        <v>7</v>
      </c>
      <c r="D14" s="10" t="s">
        <v>194</v>
      </c>
      <c r="E14" s="10" t="s">
        <v>195</v>
      </c>
      <c r="F14" s="10"/>
      <c r="G14" s="10">
        <v>2020</v>
      </c>
      <c r="H14" s="10">
        <v>161.00355309840003</v>
      </c>
    </row>
    <row r="15" spans="1:8" x14ac:dyDescent="0.25">
      <c r="A15" s="10" t="s">
        <v>66</v>
      </c>
      <c r="B15" s="10" t="s">
        <v>191</v>
      </c>
      <c r="C15" s="10" t="s">
        <v>7</v>
      </c>
      <c r="D15" s="10" t="s">
        <v>194</v>
      </c>
      <c r="E15" s="10" t="s">
        <v>195</v>
      </c>
      <c r="F15" s="10"/>
      <c r="G15" s="10">
        <v>2020</v>
      </c>
      <c r="H15" s="10">
        <v>226.19770942322788</v>
      </c>
    </row>
    <row r="16" spans="1:8" x14ac:dyDescent="0.25">
      <c r="A16" s="10" t="s">
        <v>63</v>
      </c>
      <c r="B16" s="10" t="s">
        <v>186</v>
      </c>
      <c r="C16" s="10" t="s">
        <v>13</v>
      </c>
      <c r="D16" s="10" t="s">
        <v>194</v>
      </c>
      <c r="E16" s="10" t="s">
        <v>195</v>
      </c>
      <c r="F16" s="10"/>
      <c r="G16" s="10">
        <v>2020</v>
      </c>
      <c r="H16" s="10">
        <v>1338.2818998863979</v>
      </c>
    </row>
    <row r="17" spans="1:8" x14ac:dyDescent="0.25">
      <c r="A17" s="10" t="s">
        <v>66</v>
      </c>
      <c r="B17" s="10" t="s">
        <v>191</v>
      </c>
      <c r="C17" s="10" t="s">
        <v>13</v>
      </c>
      <c r="D17" s="10" t="s">
        <v>194</v>
      </c>
      <c r="E17" s="10" t="s">
        <v>195</v>
      </c>
      <c r="F17" s="10"/>
      <c r="G17" s="10">
        <v>2020</v>
      </c>
      <c r="H17" s="10">
        <v>294.1978085488733</v>
      </c>
    </row>
    <row r="18" spans="1:8" x14ac:dyDescent="0.25">
      <c r="A18" s="10" t="s">
        <v>63</v>
      </c>
      <c r="B18" s="10" t="s">
        <v>186</v>
      </c>
      <c r="C18" s="10" t="s">
        <v>317</v>
      </c>
      <c r="D18" s="10" t="s">
        <v>194</v>
      </c>
      <c r="E18" s="10" t="s">
        <v>195</v>
      </c>
      <c r="F18" s="10" t="s">
        <v>273</v>
      </c>
      <c r="G18" s="10">
        <v>2020</v>
      </c>
      <c r="H18" s="10">
        <v>1731.1728900133264</v>
      </c>
    </row>
    <row r="19" spans="1:8" x14ac:dyDescent="0.25">
      <c r="A19" s="10" t="s">
        <v>63</v>
      </c>
      <c r="B19" s="10" t="s">
        <v>186</v>
      </c>
      <c r="C19" s="10" t="s">
        <v>318</v>
      </c>
      <c r="D19" s="10" t="s">
        <v>194</v>
      </c>
      <c r="E19" s="10" t="s">
        <v>195</v>
      </c>
      <c r="F19" s="10" t="s">
        <v>273</v>
      </c>
      <c r="G19" s="10">
        <v>2020</v>
      </c>
      <c r="H19" s="10">
        <v>1339.5588044102196</v>
      </c>
    </row>
    <row r="20" spans="1:8" x14ac:dyDescent="0.25">
      <c r="A20" s="10" t="s">
        <v>63</v>
      </c>
      <c r="B20" s="10" t="s">
        <v>186</v>
      </c>
      <c r="C20" s="10" t="s">
        <v>317</v>
      </c>
      <c r="D20" s="10" t="s">
        <v>194</v>
      </c>
      <c r="E20" s="10" t="s">
        <v>195</v>
      </c>
      <c r="F20" s="10" t="s">
        <v>299</v>
      </c>
      <c r="G20" s="10">
        <v>2020</v>
      </c>
      <c r="H20" s="10">
        <v>9.7069355389835561</v>
      </c>
    </row>
    <row r="21" spans="1:8" x14ac:dyDescent="0.25">
      <c r="A21" s="10" t="s">
        <v>63</v>
      </c>
      <c r="B21" s="10" t="s">
        <v>186</v>
      </c>
      <c r="C21" s="10" t="s">
        <v>318</v>
      </c>
      <c r="D21" s="10" t="s">
        <v>194</v>
      </c>
      <c r="E21" s="10" t="s">
        <v>195</v>
      </c>
      <c r="F21" s="10" t="s">
        <v>299</v>
      </c>
      <c r="G21" s="10">
        <v>2020</v>
      </c>
      <c r="H21" s="10">
        <v>0</v>
      </c>
    </row>
    <row r="22" spans="1:8" x14ac:dyDescent="0.25">
      <c r="A22" s="10" t="s">
        <v>63</v>
      </c>
      <c r="B22" s="10" t="s">
        <v>186</v>
      </c>
      <c r="C22" s="10" t="s">
        <v>317</v>
      </c>
      <c r="D22" s="10" t="s">
        <v>194</v>
      </c>
      <c r="E22" s="10" t="s">
        <v>195</v>
      </c>
      <c r="F22" s="10" t="s">
        <v>284</v>
      </c>
      <c r="G22" s="10">
        <v>2020</v>
      </c>
      <c r="H22" s="10">
        <v>465.31659250365601</v>
      </c>
    </row>
    <row r="23" spans="1:8" x14ac:dyDescent="0.25">
      <c r="A23" s="10" t="s">
        <v>63</v>
      </c>
      <c r="B23" s="10" t="s">
        <v>186</v>
      </c>
      <c r="C23" s="10" t="s">
        <v>318</v>
      </c>
      <c r="D23" s="10" t="s">
        <v>194</v>
      </c>
      <c r="E23" s="10" t="s">
        <v>195</v>
      </c>
      <c r="F23" s="10" t="s">
        <v>284</v>
      </c>
      <c r="G23" s="10">
        <v>2020</v>
      </c>
      <c r="H23" s="10">
        <v>0</v>
      </c>
    </row>
    <row r="24" spans="1:8" x14ac:dyDescent="0.25">
      <c r="A24" s="10" t="s">
        <v>63</v>
      </c>
      <c r="B24" s="10" t="s">
        <v>186</v>
      </c>
      <c r="C24" s="10" t="s">
        <v>317</v>
      </c>
      <c r="D24" s="10" t="s">
        <v>194</v>
      </c>
      <c r="E24" s="10" t="s">
        <v>195</v>
      </c>
      <c r="F24" s="10" t="s">
        <v>293</v>
      </c>
      <c r="G24" s="10">
        <v>2020</v>
      </c>
      <c r="H24" s="10">
        <v>501.21684616370646</v>
      </c>
    </row>
    <row r="25" spans="1:8" x14ac:dyDescent="0.25">
      <c r="A25" s="10" t="s">
        <v>63</v>
      </c>
      <c r="B25" s="10" t="s">
        <v>186</v>
      </c>
      <c r="C25" s="10" t="s">
        <v>318</v>
      </c>
      <c r="D25" s="10" t="s">
        <v>194</v>
      </c>
      <c r="E25" s="10" t="s">
        <v>195</v>
      </c>
      <c r="F25" s="10" t="s">
        <v>293</v>
      </c>
      <c r="G25" s="10">
        <v>2020</v>
      </c>
      <c r="H25" s="10">
        <v>28.01302060390671</v>
      </c>
    </row>
    <row r="26" spans="1:8" x14ac:dyDescent="0.25">
      <c r="A26" s="10" t="s">
        <v>63</v>
      </c>
      <c r="B26" s="10" t="s">
        <v>186</v>
      </c>
      <c r="C26" s="10" t="s">
        <v>317</v>
      </c>
      <c r="D26" s="10" t="s">
        <v>194</v>
      </c>
      <c r="E26" s="10" t="s">
        <v>195</v>
      </c>
      <c r="F26" s="10" t="s">
        <v>278</v>
      </c>
      <c r="G26" s="10">
        <v>2020</v>
      </c>
      <c r="H26" s="10">
        <v>1612.429847864491</v>
      </c>
    </row>
    <row r="27" spans="1:8" x14ac:dyDescent="0.25">
      <c r="A27" s="10" t="s">
        <v>63</v>
      </c>
      <c r="B27" s="10" t="s">
        <v>186</v>
      </c>
      <c r="C27" s="10" t="s">
        <v>318</v>
      </c>
      <c r="D27" s="10" t="s">
        <v>194</v>
      </c>
      <c r="E27" s="10" t="s">
        <v>195</v>
      </c>
      <c r="F27" s="10" t="s">
        <v>278</v>
      </c>
      <c r="G27" s="10">
        <v>2020</v>
      </c>
      <c r="H27" s="10">
        <v>85.231105241673589</v>
      </c>
    </row>
  </sheetData>
  <pageMargins left="0.7" right="0.7" top="0.75" bottom="0.75" header="0.3" footer="0.3"/>
  <pageSetup paperSize="9" orientation="portrait"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8ADF"/>
  </sheetPr>
  <dimension ref="A1:G16"/>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5" width="17.42578125" bestFit="1" customWidth="1"/>
    <col min="6" max="6" width="7.28515625" bestFit="1" customWidth="1"/>
    <col min="7" max="7" width="19" bestFit="1" customWidth="1"/>
  </cols>
  <sheetData>
    <row r="1" spans="1:7" x14ac:dyDescent="0.25">
      <c r="A1" s="10" t="s">
        <v>184</v>
      </c>
      <c r="B1" s="10" t="s">
        <v>153</v>
      </c>
      <c r="C1" s="10" t="s">
        <v>192</v>
      </c>
      <c r="D1" s="10" t="s">
        <v>193</v>
      </c>
      <c r="E1" s="10" t="s">
        <v>333</v>
      </c>
      <c r="F1" s="10" t="s">
        <v>156</v>
      </c>
      <c r="G1" s="10" t="s">
        <v>152</v>
      </c>
    </row>
    <row r="2" spans="1:7" x14ac:dyDescent="0.25">
      <c r="A2" s="10" t="s">
        <v>186</v>
      </c>
      <c r="B2" s="10" t="s">
        <v>10</v>
      </c>
      <c r="C2" s="10" t="s">
        <v>194</v>
      </c>
      <c r="D2" s="10" t="s">
        <v>195</v>
      </c>
      <c r="E2" s="10"/>
      <c r="F2" s="10">
        <v>2020</v>
      </c>
      <c r="G2" s="10">
        <v>7.3284491160000007</v>
      </c>
    </row>
    <row r="3" spans="1:7" x14ac:dyDescent="0.25">
      <c r="A3" s="10" t="s">
        <v>186</v>
      </c>
      <c r="B3" s="10" t="s">
        <v>67</v>
      </c>
      <c r="C3" s="10" t="s">
        <v>194</v>
      </c>
      <c r="D3" s="10" t="s">
        <v>195</v>
      </c>
      <c r="E3" s="10"/>
      <c r="F3" s="10">
        <v>2020</v>
      </c>
      <c r="G3" s="10">
        <v>385.13529476063997</v>
      </c>
    </row>
    <row r="4" spans="1:7" x14ac:dyDescent="0.25">
      <c r="A4" s="10" t="s">
        <v>186</v>
      </c>
      <c r="B4" s="10" t="s">
        <v>158</v>
      </c>
      <c r="C4" s="10" t="s">
        <v>194</v>
      </c>
      <c r="D4" s="10" t="s">
        <v>195</v>
      </c>
      <c r="E4" s="10"/>
      <c r="F4" s="10">
        <v>2020</v>
      </c>
      <c r="G4" s="10">
        <v>1006.974301824</v>
      </c>
    </row>
    <row r="5" spans="1:7" x14ac:dyDescent="0.25">
      <c r="A5" s="10" t="s">
        <v>186</v>
      </c>
      <c r="B5" s="10" t="s">
        <v>7</v>
      </c>
      <c r="C5" s="10" t="s">
        <v>194</v>
      </c>
      <c r="D5" s="10" t="s">
        <v>195</v>
      </c>
      <c r="E5" s="10"/>
      <c r="F5" s="10">
        <v>2020</v>
      </c>
      <c r="G5" s="10">
        <v>495.06397037262963</v>
      </c>
    </row>
    <row r="6" spans="1:7" x14ac:dyDescent="0.25">
      <c r="A6" s="10" t="s">
        <v>186</v>
      </c>
      <c r="B6" s="10" t="s">
        <v>13</v>
      </c>
      <c r="C6" s="10" t="s">
        <v>194</v>
      </c>
      <c r="D6" s="10" t="s">
        <v>195</v>
      </c>
      <c r="E6" s="10"/>
      <c r="F6" s="10">
        <v>2020</v>
      </c>
      <c r="G6" s="10">
        <v>1338.2818998863979</v>
      </c>
    </row>
    <row r="7" spans="1:7" x14ac:dyDescent="0.25">
      <c r="A7" s="10" t="s">
        <v>186</v>
      </c>
      <c r="B7" s="10" t="s">
        <v>317</v>
      </c>
      <c r="C7" s="10" t="s">
        <v>194</v>
      </c>
      <c r="D7" s="10" t="s">
        <v>195</v>
      </c>
      <c r="E7" s="10" t="s">
        <v>273</v>
      </c>
      <c r="F7" s="10">
        <v>2020</v>
      </c>
      <c r="G7" s="10">
        <v>1731.1728900133264</v>
      </c>
    </row>
    <row r="8" spans="1:7" x14ac:dyDescent="0.25">
      <c r="A8" s="10" t="s">
        <v>186</v>
      </c>
      <c r="B8" s="10" t="s">
        <v>318</v>
      </c>
      <c r="C8" s="10" t="s">
        <v>194</v>
      </c>
      <c r="D8" s="10" t="s">
        <v>195</v>
      </c>
      <c r="E8" s="10" t="s">
        <v>273</v>
      </c>
      <c r="F8" s="10">
        <v>2020</v>
      </c>
      <c r="G8" s="10">
        <v>1339.5588044102196</v>
      </c>
    </row>
    <row r="9" spans="1:7" x14ac:dyDescent="0.25">
      <c r="A9" s="10" t="s">
        <v>186</v>
      </c>
      <c r="B9" s="10" t="s">
        <v>317</v>
      </c>
      <c r="C9" s="10" t="s">
        <v>194</v>
      </c>
      <c r="D9" s="10" t="s">
        <v>195</v>
      </c>
      <c r="E9" s="10" t="s">
        <v>299</v>
      </c>
      <c r="F9" s="10">
        <v>2020</v>
      </c>
      <c r="G9" s="10">
        <v>9.7069355389835561</v>
      </c>
    </row>
    <row r="10" spans="1:7" x14ac:dyDescent="0.25">
      <c r="A10" s="10" t="s">
        <v>186</v>
      </c>
      <c r="B10" s="10" t="s">
        <v>318</v>
      </c>
      <c r="C10" s="10" t="s">
        <v>194</v>
      </c>
      <c r="D10" s="10" t="s">
        <v>195</v>
      </c>
      <c r="E10" s="10" t="s">
        <v>299</v>
      </c>
      <c r="F10" s="10">
        <v>2020</v>
      </c>
      <c r="G10" s="10">
        <v>0</v>
      </c>
    </row>
    <row r="11" spans="1:7" x14ac:dyDescent="0.25">
      <c r="A11" s="10" t="s">
        <v>186</v>
      </c>
      <c r="B11" s="10" t="s">
        <v>317</v>
      </c>
      <c r="C11" s="10" t="s">
        <v>194</v>
      </c>
      <c r="D11" s="10" t="s">
        <v>195</v>
      </c>
      <c r="E11" s="10" t="s">
        <v>284</v>
      </c>
      <c r="F11" s="10">
        <v>2020</v>
      </c>
      <c r="G11" s="10">
        <v>465.31659250365601</v>
      </c>
    </row>
    <row r="12" spans="1:7" x14ac:dyDescent="0.25">
      <c r="A12" s="10" t="s">
        <v>186</v>
      </c>
      <c r="B12" s="10" t="s">
        <v>318</v>
      </c>
      <c r="C12" s="10" t="s">
        <v>194</v>
      </c>
      <c r="D12" s="10" t="s">
        <v>195</v>
      </c>
      <c r="E12" s="10" t="s">
        <v>284</v>
      </c>
      <c r="F12" s="10">
        <v>2020</v>
      </c>
      <c r="G12" s="10">
        <v>0</v>
      </c>
    </row>
    <row r="13" spans="1:7" x14ac:dyDescent="0.25">
      <c r="A13" s="10" t="s">
        <v>186</v>
      </c>
      <c r="B13" s="10" t="s">
        <v>317</v>
      </c>
      <c r="C13" s="10" t="s">
        <v>194</v>
      </c>
      <c r="D13" s="10" t="s">
        <v>195</v>
      </c>
      <c r="E13" s="10" t="s">
        <v>293</v>
      </c>
      <c r="F13" s="10">
        <v>2020</v>
      </c>
      <c r="G13" s="10">
        <v>501.21684616370646</v>
      </c>
    </row>
    <row r="14" spans="1:7" x14ac:dyDescent="0.25">
      <c r="A14" s="10" t="s">
        <v>186</v>
      </c>
      <c r="B14" s="10" t="s">
        <v>318</v>
      </c>
      <c r="C14" s="10" t="s">
        <v>194</v>
      </c>
      <c r="D14" s="10" t="s">
        <v>195</v>
      </c>
      <c r="E14" s="10" t="s">
        <v>293</v>
      </c>
      <c r="F14" s="10">
        <v>2020</v>
      </c>
      <c r="G14" s="10">
        <v>28.01302060390671</v>
      </c>
    </row>
    <row r="15" spans="1:7" x14ac:dyDescent="0.25">
      <c r="A15" s="10" t="s">
        <v>186</v>
      </c>
      <c r="B15" s="10" t="s">
        <v>317</v>
      </c>
      <c r="C15" s="10" t="s">
        <v>194</v>
      </c>
      <c r="D15" s="10" t="s">
        <v>195</v>
      </c>
      <c r="E15" s="10" t="s">
        <v>278</v>
      </c>
      <c r="F15" s="10">
        <v>2020</v>
      </c>
      <c r="G15" s="10">
        <v>1612.429847864491</v>
      </c>
    </row>
    <row r="16" spans="1:7" x14ac:dyDescent="0.25">
      <c r="A16" s="10" t="s">
        <v>186</v>
      </c>
      <c r="B16" s="10" t="s">
        <v>318</v>
      </c>
      <c r="C16" s="10" t="s">
        <v>194</v>
      </c>
      <c r="D16" s="10" t="s">
        <v>195</v>
      </c>
      <c r="E16" s="10" t="s">
        <v>278</v>
      </c>
      <c r="F16" s="10">
        <v>2020</v>
      </c>
      <c r="G16" s="10">
        <v>85.231105241673589</v>
      </c>
    </row>
  </sheetData>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8ADF"/>
  </sheetPr>
  <dimension ref="A1:G7"/>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5" width="17.42578125" bestFit="1" customWidth="1"/>
    <col min="6" max="6" width="7.28515625" bestFit="1" customWidth="1"/>
    <col min="7" max="7" width="19" bestFit="1" customWidth="1"/>
  </cols>
  <sheetData>
    <row r="1" spans="1:7" x14ac:dyDescent="0.25">
      <c r="A1" s="10" t="s">
        <v>184</v>
      </c>
      <c r="B1" s="10" t="s">
        <v>153</v>
      </c>
      <c r="C1" s="10" t="s">
        <v>192</v>
      </c>
      <c r="D1" s="10" t="s">
        <v>193</v>
      </c>
      <c r="E1" s="10" t="s">
        <v>333</v>
      </c>
      <c r="F1" s="10" t="s">
        <v>156</v>
      </c>
      <c r="G1" s="10" t="s">
        <v>152</v>
      </c>
    </row>
    <row r="2" spans="1:7" x14ac:dyDescent="0.25">
      <c r="A2" s="10" t="s">
        <v>188</v>
      </c>
      <c r="B2" s="10" t="s">
        <v>10</v>
      </c>
      <c r="C2" s="10" t="s">
        <v>194</v>
      </c>
      <c r="D2" s="10" t="s">
        <v>195</v>
      </c>
      <c r="E2" s="10"/>
      <c r="F2" s="10">
        <v>2020</v>
      </c>
      <c r="G2" s="10">
        <v>8.1753131520000011</v>
      </c>
    </row>
    <row r="3" spans="1:7" x14ac:dyDescent="0.25">
      <c r="A3" s="10" t="s">
        <v>188</v>
      </c>
      <c r="B3" s="10" t="s">
        <v>67</v>
      </c>
      <c r="C3" s="10" t="s">
        <v>194</v>
      </c>
      <c r="D3" s="10" t="s">
        <v>195</v>
      </c>
      <c r="E3" s="10"/>
      <c r="F3" s="10">
        <v>2020</v>
      </c>
      <c r="G3" s="10">
        <v>2515.4656156267197</v>
      </c>
    </row>
    <row r="4" spans="1:7" x14ac:dyDescent="0.25">
      <c r="A4" s="10" t="s">
        <v>188</v>
      </c>
      <c r="B4" s="10" t="s">
        <v>8</v>
      </c>
      <c r="C4" s="10" t="s">
        <v>194</v>
      </c>
      <c r="D4" s="10" t="s">
        <v>195</v>
      </c>
      <c r="E4" s="10"/>
      <c r="F4" s="10">
        <v>2020</v>
      </c>
      <c r="G4" s="10">
        <v>1342.8428310000002</v>
      </c>
    </row>
    <row r="5" spans="1:7" x14ac:dyDescent="0.25">
      <c r="A5" s="10" t="s">
        <v>188</v>
      </c>
      <c r="B5" s="10" t="s">
        <v>9</v>
      </c>
      <c r="C5" s="10" t="s">
        <v>194</v>
      </c>
      <c r="D5" s="10" t="s">
        <v>195</v>
      </c>
      <c r="E5" s="10"/>
      <c r="F5" s="10">
        <v>2020</v>
      </c>
      <c r="G5" s="10">
        <v>356.67077057999995</v>
      </c>
    </row>
    <row r="6" spans="1:7" x14ac:dyDescent="0.25">
      <c r="A6" s="10" t="s">
        <v>188</v>
      </c>
      <c r="B6" s="10" t="s">
        <v>158</v>
      </c>
      <c r="C6" s="10" t="s">
        <v>194</v>
      </c>
      <c r="D6" s="10" t="s">
        <v>195</v>
      </c>
      <c r="E6" s="10"/>
      <c r="F6" s="10">
        <v>2020</v>
      </c>
      <c r="G6" s="10">
        <v>34.317022464000004</v>
      </c>
    </row>
    <row r="7" spans="1:7" x14ac:dyDescent="0.25">
      <c r="A7" s="10" t="s">
        <v>188</v>
      </c>
      <c r="B7" s="10" t="s">
        <v>7</v>
      </c>
      <c r="C7" s="10" t="s">
        <v>194</v>
      </c>
      <c r="D7" s="10" t="s">
        <v>195</v>
      </c>
      <c r="E7" s="10"/>
      <c r="F7" s="10">
        <v>2020</v>
      </c>
      <c r="G7" s="10">
        <v>161.00355309840003</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Normal="100" workbookViewId="0"/>
  </sheetViews>
  <sheetFormatPr defaultRowHeight="15" x14ac:dyDescent="0.25"/>
  <cols>
    <col min="1" max="1" width="16.7109375" customWidth="1"/>
    <col min="2" max="2" width="14.5703125" bestFit="1" customWidth="1"/>
    <col min="3" max="3" width="15.85546875" bestFit="1" customWidth="1"/>
    <col min="5" max="5" width="8.42578125" customWidth="1"/>
    <col min="7" max="7" width="25.7109375" bestFit="1" customWidth="1"/>
    <col min="8" max="8" width="17.5703125" bestFit="1" customWidth="1"/>
    <col min="9" max="9" width="15.140625" bestFit="1" customWidth="1"/>
    <col min="10" max="10" width="13.28515625" bestFit="1" customWidth="1"/>
    <col min="11" max="11" width="12.28515625" bestFit="1" customWidth="1"/>
    <col min="12" max="12" width="19.140625" bestFit="1" customWidth="1"/>
    <col min="13" max="13" width="18.42578125" bestFit="1" customWidth="1"/>
  </cols>
  <sheetData>
    <row r="1" spans="1:13" x14ac:dyDescent="0.25">
      <c r="A1" s="43" t="s">
        <v>154</v>
      </c>
      <c r="B1" s="43" t="s">
        <v>184</v>
      </c>
      <c r="C1" s="43" t="s">
        <v>185</v>
      </c>
      <c r="E1" t="s">
        <v>196</v>
      </c>
      <c r="G1" s="2" t="s">
        <v>372</v>
      </c>
      <c r="H1" s="2" t="s">
        <v>373</v>
      </c>
      <c r="I1" s="2" t="s">
        <v>371</v>
      </c>
      <c r="J1" s="2" t="s">
        <v>262</v>
      </c>
    </row>
    <row r="2" spans="1:13" x14ac:dyDescent="0.25">
      <c r="A2" s="43" t="s">
        <v>63</v>
      </c>
      <c r="B2" s="43" t="s">
        <v>186</v>
      </c>
      <c r="C2" s="43" t="s">
        <v>187</v>
      </c>
      <c r="E2">
        <v>2020</v>
      </c>
      <c r="G2" s="8" t="s">
        <v>352</v>
      </c>
      <c r="H2" s="87">
        <v>4.1868000000000001E-3</v>
      </c>
      <c r="I2" s="8" t="s">
        <v>340</v>
      </c>
      <c r="J2" t="s">
        <v>374</v>
      </c>
    </row>
    <row r="3" spans="1:13" x14ac:dyDescent="0.25">
      <c r="A3" s="43" t="s">
        <v>65</v>
      </c>
      <c r="B3" s="43" t="s">
        <v>424</v>
      </c>
      <c r="C3" s="43" t="s">
        <v>190</v>
      </c>
      <c r="G3" s="8" t="s">
        <v>376</v>
      </c>
      <c r="H3" s="87">
        <v>41868</v>
      </c>
      <c r="I3" s="8" t="s">
        <v>340</v>
      </c>
      <c r="J3" s="43" t="s">
        <v>374</v>
      </c>
    </row>
    <row r="4" spans="1:13" x14ac:dyDescent="0.25">
      <c r="A4" s="43" t="s">
        <v>64</v>
      </c>
      <c r="B4" s="43" t="s">
        <v>188</v>
      </c>
      <c r="C4" s="43" t="s">
        <v>187</v>
      </c>
      <c r="G4" t="s">
        <v>370</v>
      </c>
      <c r="H4">
        <v>15.56</v>
      </c>
      <c r="I4" t="s">
        <v>340</v>
      </c>
      <c r="J4" s="43" t="s">
        <v>375</v>
      </c>
    </row>
    <row r="5" spans="1:13" x14ac:dyDescent="0.25">
      <c r="A5" s="43" t="s">
        <v>64</v>
      </c>
      <c r="B5" s="43" t="s">
        <v>189</v>
      </c>
      <c r="C5" s="43" t="s">
        <v>190</v>
      </c>
    </row>
    <row r="6" spans="1:13" x14ac:dyDescent="0.25">
      <c r="A6" s="43" t="s">
        <v>66</v>
      </c>
      <c r="B6" s="43" t="s">
        <v>191</v>
      </c>
      <c r="C6" s="43" t="s">
        <v>187</v>
      </c>
      <c r="G6" t="s">
        <v>351</v>
      </c>
    </row>
    <row r="7" spans="1:13" x14ac:dyDescent="0.25">
      <c r="G7" s="2" t="s">
        <v>153</v>
      </c>
      <c r="H7" s="2" t="s">
        <v>343</v>
      </c>
      <c r="I7" s="2" t="s">
        <v>344</v>
      </c>
      <c r="J7" s="2" t="s">
        <v>345</v>
      </c>
      <c r="K7" s="2" t="s">
        <v>346</v>
      </c>
      <c r="L7" s="2" t="s">
        <v>347</v>
      </c>
      <c r="M7" s="2" t="s">
        <v>348</v>
      </c>
    </row>
    <row r="8" spans="1:13" x14ac:dyDescent="0.25">
      <c r="G8" s="43" t="s">
        <v>318</v>
      </c>
      <c r="H8" s="6" t="s">
        <v>342</v>
      </c>
      <c r="I8" s="80" t="s">
        <v>81</v>
      </c>
      <c r="J8" s="43" t="s">
        <v>31</v>
      </c>
      <c r="K8" s="43" t="s">
        <v>363</v>
      </c>
      <c r="L8" s="5">
        <v>21.521321440516004</v>
      </c>
      <c r="M8" s="5">
        <v>28.028532600000002</v>
      </c>
    </row>
    <row r="9" spans="1:13" x14ac:dyDescent="0.25">
      <c r="A9" t="s">
        <v>369</v>
      </c>
      <c r="G9" s="43" t="s">
        <v>317</v>
      </c>
      <c r="H9" s="6" t="s">
        <v>342</v>
      </c>
      <c r="I9" s="80" t="s">
        <v>81</v>
      </c>
      <c r="J9" s="43" t="s">
        <v>31</v>
      </c>
      <c r="K9" s="43" t="s">
        <v>363</v>
      </c>
      <c r="L9" s="5">
        <v>17.418373966722225</v>
      </c>
      <c r="M9" s="5">
        <v>22.608720000000002</v>
      </c>
    </row>
    <row r="10" spans="1:13" x14ac:dyDescent="0.25">
      <c r="A10" s="43" t="s">
        <v>303</v>
      </c>
      <c r="B10" s="43" t="s">
        <v>302</v>
      </c>
      <c r="C10" t="s">
        <v>301</v>
      </c>
      <c r="G10" s="43" t="s">
        <v>7</v>
      </c>
      <c r="H10" s="6" t="s">
        <v>342</v>
      </c>
      <c r="I10" s="80" t="s">
        <v>81</v>
      </c>
      <c r="J10" s="43" t="s">
        <v>367</v>
      </c>
      <c r="K10" s="43" t="s">
        <v>363</v>
      </c>
      <c r="L10" s="5">
        <v>37.681200000000004</v>
      </c>
      <c r="M10" s="5">
        <v>37.681200000000004</v>
      </c>
    </row>
    <row r="11" spans="1:13" x14ac:dyDescent="0.25">
      <c r="A11" s="43" t="s">
        <v>273</v>
      </c>
      <c r="B11" s="43" t="s">
        <v>274</v>
      </c>
      <c r="C11" t="s">
        <v>199</v>
      </c>
      <c r="G11" s="80" t="s">
        <v>12</v>
      </c>
      <c r="H11" s="6" t="s">
        <v>342</v>
      </c>
      <c r="I11" s="80" t="s">
        <v>81</v>
      </c>
      <c r="J11" s="80" t="s">
        <v>367</v>
      </c>
      <c r="K11" s="80" t="s">
        <v>363</v>
      </c>
      <c r="L11" s="5">
        <v>22.8</v>
      </c>
      <c r="M11" s="5">
        <v>22.8</v>
      </c>
    </row>
    <row r="12" spans="1:13" x14ac:dyDescent="0.25">
      <c r="A12" s="43" t="s">
        <v>273</v>
      </c>
      <c r="B12" s="43" t="s">
        <v>275</v>
      </c>
      <c r="C12" t="s">
        <v>204</v>
      </c>
      <c r="G12" s="80" t="s">
        <v>13</v>
      </c>
      <c r="H12" s="6" t="s">
        <v>342</v>
      </c>
      <c r="I12" s="80" t="s">
        <v>81</v>
      </c>
      <c r="J12" s="43" t="s">
        <v>31</v>
      </c>
      <c r="K12" s="43" t="s">
        <v>363</v>
      </c>
      <c r="L12" s="5">
        <v>15.56</v>
      </c>
      <c r="M12" s="5">
        <v>15.56</v>
      </c>
    </row>
    <row r="13" spans="1:13" x14ac:dyDescent="0.25">
      <c r="A13" s="43" t="s">
        <v>273</v>
      </c>
      <c r="B13" s="43" t="s">
        <v>276</v>
      </c>
      <c r="C13" t="s">
        <v>207</v>
      </c>
      <c r="G13" s="80" t="s">
        <v>16</v>
      </c>
      <c r="H13" s="6" t="s">
        <v>342</v>
      </c>
      <c r="I13" s="80" t="s">
        <v>81</v>
      </c>
      <c r="J13" s="43" t="s">
        <v>31</v>
      </c>
      <c r="K13" s="43" t="s">
        <v>363</v>
      </c>
      <c r="L13" s="5">
        <v>43.124040000000001</v>
      </c>
      <c r="M13" s="5">
        <v>43.124040000000001</v>
      </c>
    </row>
    <row r="14" spans="1:13" x14ac:dyDescent="0.25">
      <c r="A14" s="43" t="s">
        <v>273</v>
      </c>
      <c r="B14" s="43" t="s">
        <v>277</v>
      </c>
      <c r="C14" t="s">
        <v>108</v>
      </c>
      <c r="G14" s="115" t="s">
        <v>8</v>
      </c>
      <c r="H14" s="116" t="s">
        <v>342</v>
      </c>
      <c r="I14" s="115" t="s">
        <v>81</v>
      </c>
      <c r="J14" s="1" t="s">
        <v>31</v>
      </c>
      <c r="K14" s="1" t="s">
        <v>363</v>
      </c>
      <c r="L14" s="5">
        <v>44.798760000000001</v>
      </c>
      <c r="M14" s="117"/>
    </row>
    <row r="15" spans="1:13" x14ac:dyDescent="0.25">
      <c r="A15" s="43" t="s">
        <v>278</v>
      </c>
      <c r="B15" s="43" t="s">
        <v>279</v>
      </c>
      <c r="C15" t="s">
        <v>200</v>
      </c>
      <c r="G15" s="115" t="s">
        <v>67</v>
      </c>
      <c r="H15" s="116" t="s">
        <v>342</v>
      </c>
      <c r="I15" s="115" t="s">
        <v>81</v>
      </c>
      <c r="J15" s="1" t="s">
        <v>31</v>
      </c>
      <c r="K15" s="1" t="s">
        <v>363</v>
      </c>
      <c r="L15" s="5">
        <v>43.333379999999998</v>
      </c>
      <c r="M15" s="117"/>
    </row>
    <row r="16" spans="1:13" x14ac:dyDescent="0.25">
      <c r="A16" s="43" t="s">
        <v>278</v>
      </c>
      <c r="B16" s="43" t="s">
        <v>280</v>
      </c>
      <c r="C16" t="s">
        <v>91</v>
      </c>
      <c r="G16" s="115" t="s">
        <v>9</v>
      </c>
      <c r="H16" s="116" t="s">
        <v>342</v>
      </c>
      <c r="I16" s="115" t="s">
        <v>81</v>
      </c>
      <c r="J16" s="1" t="s">
        <v>31</v>
      </c>
      <c r="K16" s="1" t="s">
        <v>363</v>
      </c>
      <c r="L16" s="5">
        <v>44.589419999999997</v>
      </c>
      <c r="M16" s="117"/>
    </row>
    <row r="17" spans="1:13" x14ac:dyDescent="0.25">
      <c r="A17" s="43" t="s">
        <v>278</v>
      </c>
      <c r="B17" s="43" t="s">
        <v>281</v>
      </c>
      <c r="C17" t="s">
        <v>95</v>
      </c>
      <c r="G17" s="115" t="s">
        <v>10</v>
      </c>
      <c r="H17" s="116" t="s">
        <v>342</v>
      </c>
      <c r="I17" s="115" t="s">
        <v>81</v>
      </c>
      <c r="J17" s="1" t="s">
        <v>31</v>
      </c>
      <c r="K17" s="1" t="s">
        <v>363</v>
      </c>
      <c r="L17" s="5">
        <v>47.310839999999999</v>
      </c>
      <c r="M17" s="117"/>
    </row>
    <row r="18" spans="1:13" x14ac:dyDescent="0.25">
      <c r="A18" s="43" t="s">
        <v>278</v>
      </c>
      <c r="B18" s="43" t="s">
        <v>282</v>
      </c>
      <c r="C18" t="s">
        <v>107</v>
      </c>
      <c r="G18" s="115" t="s">
        <v>158</v>
      </c>
      <c r="H18" s="116" t="s">
        <v>342</v>
      </c>
      <c r="I18" s="115" t="s">
        <v>81</v>
      </c>
      <c r="J18" s="1" t="s">
        <v>31</v>
      </c>
      <c r="K18" s="1" t="s">
        <v>363</v>
      </c>
      <c r="L18" s="5">
        <v>40.193280000000001</v>
      </c>
      <c r="M18" s="117"/>
    </row>
    <row r="19" spans="1:13" x14ac:dyDescent="0.25">
      <c r="A19" s="43" t="s">
        <v>278</v>
      </c>
      <c r="B19" s="43" t="s">
        <v>283</v>
      </c>
      <c r="C19" t="s">
        <v>201</v>
      </c>
    </row>
    <row r="20" spans="1:13" x14ac:dyDescent="0.25">
      <c r="A20" s="43" t="s">
        <v>284</v>
      </c>
      <c r="B20" s="43" t="s">
        <v>285</v>
      </c>
      <c r="C20" t="s">
        <v>103</v>
      </c>
    </row>
    <row r="21" spans="1:13" x14ac:dyDescent="0.25">
      <c r="A21" s="43" t="s">
        <v>284</v>
      </c>
      <c r="B21" s="43" t="s">
        <v>286</v>
      </c>
      <c r="C21" t="s">
        <v>99</v>
      </c>
    </row>
    <row r="22" spans="1:13" x14ac:dyDescent="0.25">
      <c r="A22" s="43" t="s">
        <v>284</v>
      </c>
      <c r="B22" s="43" t="s">
        <v>287</v>
      </c>
      <c r="C22" t="s">
        <v>202</v>
      </c>
    </row>
    <row r="23" spans="1:13" x14ac:dyDescent="0.25">
      <c r="A23" s="43" t="s">
        <v>284</v>
      </c>
      <c r="B23" s="43" t="s">
        <v>288</v>
      </c>
      <c r="C23" t="s">
        <v>203</v>
      </c>
      <c r="G23" s="43"/>
      <c r="H23" s="43"/>
    </row>
    <row r="24" spans="1:13" x14ac:dyDescent="0.25">
      <c r="A24" s="43" t="s">
        <v>284</v>
      </c>
      <c r="B24" s="43" t="s">
        <v>289</v>
      </c>
      <c r="C24" t="s">
        <v>101</v>
      </c>
      <c r="G24" s="43"/>
      <c r="H24" s="43"/>
    </row>
    <row r="25" spans="1:13" x14ac:dyDescent="0.25">
      <c r="A25" s="43" t="s">
        <v>284</v>
      </c>
      <c r="B25" s="43" t="s">
        <v>290</v>
      </c>
      <c r="C25" t="s">
        <v>100</v>
      </c>
      <c r="G25" s="43"/>
      <c r="H25" s="43"/>
    </row>
    <row r="26" spans="1:13" x14ac:dyDescent="0.25">
      <c r="A26" s="43" t="s">
        <v>284</v>
      </c>
      <c r="B26" s="43" t="s">
        <v>291</v>
      </c>
      <c r="C26" t="s">
        <v>98</v>
      </c>
      <c r="G26" s="43"/>
      <c r="H26" s="43"/>
    </row>
    <row r="27" spans="1:13" x14ac:dyDescent="0.25">
      <c r="A27" s="43" t="s">
        <v>284</v>
      </c>
      <c r="B27" s="43" t="s">
        <v>292</v>
      </c>
      <c r="C27" t="s">
        <v>265</v>
      </c>
      <c r="G27" s="43"/>
      <c r="H27" s="43"/>
    </row>
    <row r="28" spans="1:13" x14ac:dyDescent="0.25">
      <c r="A28" s="43" t="s">
        <v>293</v>
      </c>
      <c r="B28" s="43" t="s">
        <v>294</v>
      </c>
      <c r="C28" t="s">
        <v>96</v>
      </c>
      <c r="G28" s="43"/>
      <c r="H28" s="43"/>
    </row>
    <row r="29" spans="1:13" x14ac:dyDescent="0.25">
      <c r="A29" s="43" t="s">
        <v>293</v>
      </c>
      <c r="B29" s="43" t="s">
        <v>295</v>
      </c>
      <c r="C29" t="s">
        <v>205</v>
      </c>
      <c r="G29" s="43"/>
      <c r="H29" s="43"/>
    </row>
    <row r="30" spans="1:13" x14ac:dyDescent="0.25">
      <c r="A30" s="43" t="s">
        <v>293</v>
      </c>
      <c r="B30" s="43" t="s">
        <v>296</v>
      </c>
      <c r="C30" t="s">
        <v>105</v>
      </c>
      <c r="G30" s="43"/>
      <c r="H30" s="43"/>
    </row>
    <row r="31" spans="1:13" x14ac:dyDescent="0.25">
      <c r="A31" s="43" t="s">
        <v>293</v>
      </c>
      <c r="B31" s="43" t="s">
        <v>297</v>
      </c>
      <c r="C31" t="s">
        <v>304</v>
      </c>
      <c r="G31" s="43"/>
      <c r="H31" s="43"/>
    </row>
    <row r="32" spans="1:13" x14ac:dyDescent="0.25">
      <c r="A32" s="43" t="s">
        <v>293</v>
      </c>
      <c r="B32" s="43" t="s">
        <v>298</v>
      </c>
      <c r="C32" t="s">
        <v>97</v>
      </c>
      <c r="G32" s="43"/>
      <c r="H32" s="43"/>
    </row>
    <row r="33" spans="1:8" x14ac:dyDescent="0.25">
      <c r="A33" s="43" t="s">
        <v>299</v>
      </c>
      <c r="B33" s="43" t="s">
        <v>300</v>
      </c>
      <c r="C33" t="s">
        <v>90</v>
      </c>
      <c r="G33" s="43"/>
      <c r="H33" s="43"/>
    </row>
    <row r="34" spans="1:8" x14ac:dyDescent="0.25">
      <c r="A34" t="s">
        <v>278</v>
      </c>
      <c r="B34" t="s">
        <v>264</v>
      </c>
      <c r="C34" s="10" t="s">
        <v>104</v>
      </c>
      <c r="G34" s="43"/>
      <c r="H34" s="43"/>
    </row>
    <row r="35" spans="1:8" x14ac:dyDescent="0.25">
      <c r="A35" s="43" t="s">
        <v>278</v>
      </c>
      <c r="B35" s="43" t="s">
        <v>264</v>
      </c>
      <c r="C35" s="10" t="s">
        <v>93</v>
      </c>
      <c r="G35" s="43"/>
      <c r="H35" s="43"/>
    </row>
    <row r="36" spans="1:8" x14ac:dyDescent="0.25">
      <c r="A36" s="43" t="s">
        <v>278</v>
      </c>
      <c r="B36" s="43" t="s">
        <v>264</v>
      </c>
      <c r="C36" s="10" t="s">
        <v>266</v>
      </c>
      <c r="G36" s="43"/>
      <c r="H36" s="43"/>
    </row>
    <row r="37" spans="1:8" x14ac:dyDescent="0.25">
      <c r="A37" s="43" t="s">
        <v>278</v>
      </c>
      <c r="B37" s="43" t="s">
        <v>264</v>
      </c>
      <c r="C37" s="10" t="s">
        <v>267</v>
      </c>
      <c r="G37" s="43"/>
      <c r="H37" s="43"/>
    </row>
    <row r="38" spans="1:8" x14ac:dyDescent="0.25">
      <c r="A38" t="s">
        <v>299</v>
      </c>
      <c r="B38" t="s">
        <v>269</v>
      </c>
      <c r="C38" s="10" t="s">
        <v>268</v>
      </c>
      <c r="G38" s="43"/>
      <c r="H38" s="43"/>
    </row>
    <row r="39" spans="1:8" x14ac:dyDescent="0.25">
      <c r="A39" s="43" t="s">
        <v>299</v>
      </c>
      <c r="B39" s="43" t="s">
        <v>269</v>
      </c>
      <c r="C39" s="10" t="s">
        <v>198</v>
      </c>
      <c r="G39" s="43"/>
      <c r="H39" s="43"/>
    </row>
    <row r="40" spans="1:8" x14ac:dyDescent="0.25">
      <c r="A40" s="43" t="s">
        <v>299</v>
      </c>
      <c r="B40" s="43" t="s">
        <v>269</v>
      </c>
      <c r="C40" s="10" t="s">
        <v>270</v>
      </c>
      <c r="G40" s="43"/>
      <c r="H40" s="43"/>
    </row>
    <row r="41" spans="1:8" x14ac:dyDescent="0.25">
      <c r="A41" s="43" t="s">
        <v>299</v>
      </c>
      <c r="B41" s="43" t="s">
        <v>269</v>
      </c>
      <c r="C41" s="10" t="s">
        <v>206</v>
      </c>
      <c r="G41" s="43"/>
      <c r="H41" s="43"/>
    </row>
    <row r="42" spans="1:8" x14ac:dyDescent="0.25">
      <c r="A42" s="43" t="s">
        <v>299</v>
      </c>
      <c r="B42" s="43" t="s">
        <v>269</v>
      </c>
      <c r="C42" s="10" t="s">
        <v>271</v>
      </c>
      <c r="G42" s="43"/>
      <c r="H42" s="43"/>
    </row>
    <row r="43" spans="1:8" x14ac:dyDescent="0.25">
      <c r="A43" s="43" t="s">
        <v>299</v>
      </c>
      <c r="B43" s="43" t="s">
        <v>269</v>
      </c>
      <c r="C43" s="10" t="s">
        <v>272</v>
      </c>
      <c r="G43" s="43"/>
      <c r="H43" s="43"/>
    </row>
    <row r="44" spans="1:8" x14ac:dyDescent="0.25">
      <c r="A44" s="43" t="s">
        <v>299</v>
      </c>
      <c r="B44" s="43" t="s">
        <v>269</v>
      </c>
      <c r="C44" s="10" t="s">
        <v>94</v>
      </c>
      <c r="G44" s="43"/>
      <c r="H44" s="43"/>
    </row>
    <row r="45" spans="1:8" x14ac:dyDescent="0.25">
      <c r="G45" s="43"/>
      <c r="H45" s="43"/>
    </row>
    <row r="46" spans="1:8" x14ac:dyDescent="0.25">
      <c r="G46" s="43"/>
      <c r="H46" s="43"/>
    </row>
    <row r="47" spans="1:8" x14ac:dyDescent="0.25">
      <c r="G47" s="43"/>
      <c r="H47" s="43"/>
    </row>
    <row r="48" spans="1:8" x14ac:dyDescent="0.25">
      <c r="G48" s="43"/>
      <c r="H48" s="43"/>
    </row>
    <row r="49" spans="6:8" x14ac:dyDescent="0.25">
      <c r="G49" s="43"/>
      <c r="H49" s="43"/>
    </row>
    <row r="50" spans="6:8" x14ac:dyDescent="0.25">
      <c r="F50" s="43"/>
      <c r="G50" s="38"/>
      <c r="H50" s="43"/>
    </row>
  </sheetData>
  <pageMargins left="0.7" right="0.7" top="0.75" bottom="0.75" header="0.3" footer="0.3"/>
  <pageSetup paperSize="9" orientation="portrait" verticalDpi="0" r:id="rId1"/>
  <tableParts count="3">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8ADF"/>
  </sheetPr>
  <dimension ref="A1:G6"/>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5" width="17.42578125" bestFit="1" customWidth="1"/>
    <col min="6" max="6" width="7.28515625" bestFit="1" customWidth="1"/>
    <col min="7" max="7" width="19" bestFit="1" customWidth="1"/>
  </cols>
  <sheetData>
    <row r="1" spans="1:7" x14ac:dyDescent="0.25">
      <c r="A1" s="10" t="s">
        <v>184</v>
      </c>
      <c r="B1" s="10" t="s">
        <v>153</v>
      </c>
      <c r="C1" s="10" t="s">
        <v>192</v>
      </c>
      <c r="D1" s="10" t="s">
        <v>193</v>
      </c>
      <c r="E1" s="10" t="s">
        <v>333</v>
      </c>
      <c r="F1" s="10" t="s">
        <v>156</v>
      </c>
      <c r="G1" s="10" t="s">
        <v>152</v>
      </c>
    </row>
    <row r="2" spans="1:7" x14ac:dyDescent="0.25">
      <c r="A2" s="10" t="s">
        <v>191</v>
      </c>
      <c r="B2" s="10" t="s">
        <v>10</v>
      </c>
      <c r="C2" s="10" t="s">
        <v>194</v>
      </c>
      <c r="D2" s="10" t="s">
        <v>195</v>
      </c>
      <c r="E2" s="10"/>
      <c r="F2" s="10">
        <v>2020</v>
      </c>
      <c r="G2" s="10">
        <v>127.56421789200002</v>
      </c>
    </row>
    <row r="3" spans="1:7" x14ac:dyDescent="0.25">
      <c r="A3" s="10" t="s">
        <v>191</v>
      </c>
      <c r="B3" s="10" t="s">
        <v>67</v>
      </c>
      <c r="C3" s="10" t="s">
        <v>194</v>
      </c>
      <c r="D3" s="10" t="s">
        <v>195</v>
      </c>
      <c r="E3" s="10"/>
      <c r="F3" s="10">
        <v>2020</v>
      </c>
      <c r="G3" s="10">
        <v>215.05767160031999</v>
      </c>
    </row>
    <row r="4" spans="1:7" x14ac:dyDescent="0.25">
      <c r="A4" s="10" t="s">
        <v>191</v>
      </c>
      <c r="B4" s="10" t="s">
        <v>158</v>
      </c>
      <c r="C4" s="10" t="s">
        <v>194</v>
      </c>
      <c r="D4" s="10" t="s">
        <v>195</v>
      </c>
      <c r="E4" s="10"/>
      <c r="F4" s="10">
        <v>2020</v>
      </c>
      <c r="G4" s="10">
        <v>83.939645952000006</v>
      </c>
    </row>
    <row r="5" spans="1:7" x14ac:dyDescent="0.25">
      <c r="A5" s="10" t="s">
        <v>191</v>
      </c>
      <c r="B5" s="10" t="s">
        <v>7</v>
      </c>
      <c r="C5" s="10" t="s">
        <v>194</v>
      </c>
      <c r="D5" s="10" t="s">
        <v>195</v>
      </c>
      <c r="E5" s="10"/>
      <c r="F5" s="10">
        <v>2020</v>
      </c>
      <c r="G5" s="10">
        <v>226.19770942322788</v>
      </c>
    </row>
    <row r="6" spans="1:7" x14ac:dyDescent="0.25">
      <c r="A6" s="10" t="s">
        <v>191</v>
      </c>
      <c r="B6" s="10" t="s">
        <v>13</v>
      </c>
      <c r="C6" s="10" t="s">
        <v>194</v>
      </c>
      <c r="D6" s="10" t="s">
        <v>195</v>
      </c>
      <c r="E6" s="10"/>
      <c r="F6" s="10">
        <v>2020</v>
      </c>
      <c r="G6" s="10">
        <v>294.1978085488733</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7"/>
  <sheetViews>
    <sheetView zoomScaleNormal="100" workbookViewId="0"/>
  </sheetViews>
  <sheetFormatPr defaultColWidth="8.7109375" defaultRowHeight="15" x14ac:dyDescent="0.25"/>
  <cols>
    <col min="1" max="1" width="16.42578125" style="43" bestFit="1" customWidth="1"/>
    <col min="2" max="2" width="15.85546875" style="43" bestFit="1" customWidth="1"/>
    <col min="3" max="3" width="15.42578125" style="43" bestFit="1" customWidth="1"/>
    <col min="4" max="4" width="17.7109375" style="43" bestFit="1" customWidth="1"/>
    <col min="5" max="5" width="19" style="43" bestFit="1" customWidth="1"/>
    <col min="6" max="6" width="17.42578125" style="43" bestFit="1" customWidth="1"/>
    <col min="7" max="7" width="7.28515625" style="43" bestFit="1" customWidth="1"/>
    <col min="8" max="8" width="12.7109375" style="43" bestFit="1" customWidth="1"/>
    <col min="9" max="16384" width="8.7109375" style="43"/>
  </cols>
  <sheetData>
    <row r="1" spans="1:8" x14ac:dyDescent="0.25">
      <c r="A1" s="10" t="s">
        <v>154</v>
      </c>
      <c r="B1" s="10" t="s">
        <v>184</v>
      </c>
      <c r="C1" s="10" t="s">
        <v>153</v>
      </c>
      <c r="D1" s="10" t="s">
        <v>192</v>
      </c>
      <c r="E1" s="10" t="s">
        <v>193</v>
      </c>
      <c r="F1" s="10" t="s">
        <v>333</v>
      </c>
      <c r="G1" s="10" t="s">
        <v>156</v>
      </c>
      <c r="H1" s="10" t="s">
        <v>121</v>
      </c>
    </row>
    <row r="2" spans="1:8" x14ac:dyDescent="0.25">
      <c r="A2" s="10" t="s">
        <v>63</v>
      </c>
      <c r="B2" s="10" t="s">
        <v>186</v>
      </c>
      <c r="C2" s="10" t="s">
        <v>10</v>
      </c>
      <c r="D2" s="10" t="s">
        <v>194</v>
      </c>
      <c r="E2" s="10" t="s">
        <v>195</v>
      </c>
      <c r="F2" s="10"/>
      <c r="G2" s="10" t="s">
        <v>70</v>
      </c>
      <c r="H2" s="10">
        <v>0.14334220308741763</v>
      </c>
    </row>
    <row r="3" spans="1:8" x14ac:dyDescent="0.25">
      <c r="A3" s="10" t="s">
        <v>63</v>
      </c>
      <c r="B3" s="10" t="s">
        <v>186</v>
      </c>
      <c r="C3" s="10" t="s">
        <v>10</v>
      </c>
      <c r="D3" s="10" t="s">
        <v>194</v>
      </c>
      <c r="E3" s="10" t="s">
        <v>195</v>
      </c>
      <c r="F3" s="10"/>
      <c r="G3" s="10" t="s">
        <v>71</v>
      </c>
      <c r="H3" s="10">
        <v>0.14334220308741763</v>
      </c>
    </row>
    <row r="4" spans="1:8" x14ac:dyDescent="0.25">
      <c r="A4" s="10" t="s">
        <v>63</v>
      </c>
      <c r="B4" s="10" t="s">
        <v>186</v>
      </c>
      <c r="C4" s="10" t="s">
        <v>10</v>
      </c>
      <c r="D4" s="10" t="s">
        <v>194</v>
      </c>
      <c r="E4" s="10" t="s">
        <v>195</v>
      </c>
      <c r="F4" s="10"/>
      <c r="G4" s="10" t="s">
        <v>72</v>
      </c>
      <c r="H4" s="10">
        <v>0.14334220308741763</v>
      </c>
    </row>
    <row r="5" spans="1:8" x14ac:dyDescent="0.25">
      <c r="A5" s="10" t="s">
        <v>63</v>
      </c>
      <c r="B5" s="10" t="s">
        <v>186</v>
      </c>
      <c r="C5" s="10" t="s">
        <v>10</v>
      </c>
      <c r="D5" s="10" t="s">
        <v>194</v>
      </c>
      <c r="E5" s="10" t="s">
        <v>195</v>
      </c>
      <c r="F5" s="10"/>
      <c r="G5" s="10" t="s">
        <v>73</v>
      </c>
      <c r="H5" s="10">
        <v>0.14334220308741763</v>
      </c>
    </row>
    <row r="6" spans="1:8" x14ac:dyDescent="0.25">
      <c r="A6" s="10" t="s">
        <v>63</v>
      </c>
      <c r="B6" s="10" t="s">
        <v>186</v>
      </c>
      <c r="C6" s="10" t="s">
        <v>10</v>
      </c>
      <c r="D6" s="10" t="s">
        <v>194</v>
      </c>
      <c r="E6" s="10" t="s">
        <v>195</v>
      </c>
      <c r="F6" s="10"/>
      <c r="G6" s="10" t="s">
        <v>74</v>
      </c>
      <c r="H6" s="10">
        <v>0.14334220308741763</v>
      </c>
    </row>
    <row r="7" spans="1:8" x14ac:dyDescent="0.25">
      <c r="A7" s="10" t="s">
        <v>63</v>
      </c>
      <c r="B7" s="10" t="s">
        <v>186</v>
      </c>
      <c r="C7" s="10" t="s">
        <v>10</v>
      </c>
      <c r="D7" s="10" t="s">
        <v>194</v>
      </c>
      <c r="E7" s="10" t="s">
        <v>195</v>
      </c>
      <c r="F7" s="10"/>
      <c r="G7" s="10" t="s">
        <v>75</v>
      </c>
      <c r="H7" s="10">
        <v>0.14334220308741763</v>
      </c>
    </row>
    <row r="8" spans="1:8" x14ac:dyDescent="0.25">
      <c r="A8" s="10" t="s">
        <v>63</v>
      </c>
      <c r="B8" s="10" t="s">
        <v>186</v>
      </c>
      <c r="C8" s="10" t="s">
        <v>10</v>
      </c>
      <c r="D8" s="10" t="s">
        <v>194</v>
      </c>
      <c r="E8" s="10" t="s">
        <v>195</v>
      </c>
      <c r="F8" s="10"/>
      <c r="G8" s="10" t="s">
        <v>76</v>
      </c>
      <c r="H8" s="10">
        <v>0.14334220308741763</v>
      </c>
    </row>
    <row r="9" spans="1:8" x14ac:dyDescent="0.25">
      <c r="A9" s="10" t="s">
        <v>63</v>
      </c>
      <c r="B9" s="10" t="s">
        <v>186</v>
      </c>
      <c r="C9" s="10" t="s">
        <v>10</v>
      </c>
      <c r="D9" s="10" t="s">
        <v>194</v>
      </c>
      <c r="E9" s="10" t="s">
        <v>195</v>
      </c>
      <c r="F9" s="10"/>
      <c r="G9" s="10" t="s">
        <v>77</v>
      </c>
      <c r="H9" s="10">
        <v>0.14334220308741763</v>
      </c>
    </row>
    <row r="10" spans="1:8" x14ac:dyDescent="0.25">
      <c r="A10" s="10" t="s">
        <v>63</v>
      </c>
      <c r="B10" s="10" t="s">
        <v>186</v>
      </c>
      <c r="C10" s="10" t="s">
        <v>10</v>
      </c>
      <c r="D10" s="10" t="s">
        <v>194</v>
      </c>
      <c r="E10" s="10" t="s">
        <v>195</v>
      </c>
      <c r="F10" s="10"/>
      <c r="G10" s="10" t="s">
        <v>78</v>
      </c>
      <c r="H10" s="10">
        <v>0.14334220308741763</v>
      </c>
    </row>
    <row r="11" spans="1:8" x14ac:dyDescent="0.25">
      <c r="A11" s="10" t="s">
        <v>63</v>
      </c>
      <c r="B11" s="10" t="s">
        <v>186</v>
      </c>
      <c r="C11" s="10" t="s">
        <v>10</v>
      </c>
      <c r="D11" s="10" t="s">
        <v>194</v>
      </c>
      <c r="E11" s="10" t="s">
        <v>195</v>
      </c>
      <c r="F11" s="10"/>
      <c r="G11" s="10" t="s">
        <v>79</v>
      </c>
      <c r="H11" s="10">
        <v>0.14334220308741763</v>
      </c>
    </row>
    <row r="12" spans="1:8" x14ac:dyDescent="0.25">
      <c r="A12" s="10" t="s">
        <v>63</v>
      </c>
      <c r="B12" s="10" t="s">
        <v>186</v>
      </c>
      <c r="C12" s="10" t="s">
        <v>10</v>
      </c>
      <c r="D12" s="10" t="s">
        <v>194</v>
      </c>
      <c r="E12" s="10" t="s">
        <v>195</v>
      </c>
      <c r="F12" s="10"/>
      <c r="G12" s="10" t="s">
        <v>80</v>
      </c>
      <c r="H12" s="10">
        <v>0.14334220308741763</v>
      </c>
    </row>
    <row r="13" spans="1:8" x14ac:dyDescent="0.25">
      <c r="A13" s="10" t="s">
        <v>64</v>
      </c>
      <c r="B13" s="10" t="s">
        <v>188</v>
      </c>
      <c r="C13" s="10" t="s">
        <v>10</v>
      </c>
      <c r="D13" s="10" t="s">
        <v>194</v>
      </c>
      <c r="E13" s="10" t="s">
        <v>195</v>
      </c>
      <c r="F13" s="10"/>
      <c r="G13" s="10" t="s">
        <v>70</v>
      </c>
      <c r="H13" s="10">
        <v>-0.45211373178560788</v>
      </c>
    </row>
    <row r="14" spans="1:8" x14ac:dyDescent="0.25">
      <c r="A14" s="10" t="s">
        <v>64</v>
      </c>
      <c r="B14" s="10" t="s">
        <v>188</v>
      </c>
      <c r="C14" s="10" t="s">
        <v>10</v>
      </c>
      <c r="D14" s="10" t="s">
        <v>194</v>
      </c>
      <c r="E14" s="10" t="s">
        <v>195</v>
      </c>
      <c r="F14" s="10"/>
      <c r="G14" s="10" t="s">
        <v>71</v>
      </c>
      <c r="H14" s="10">
        <v>-0.45211373178560788</v>
      </c>
    </row>
    <row r="15" spans="1:8" x14ac:dyDescent="0.25">
      <c r="A15" s="10" t="s">
        <v>64</v>
      </c>
      <c r="B15" s="10" t="s">
        <v>188</v>
      </c>
      <c r="C15" s="10" t="s">
        <v>10</v>
      </c>
      <c r="D15" s="10" t="s">
        <v>194</v>
      </c>
      <c r="E15" s="10" t="s">
        <v>195</v>
      </c>
      <c r="F15" s="10"/>
      <c r="G15" s="10" t="s">
        <v>72</v>
      </c>
      <c r="H15" s="10">
        <v>-0.45211373178560788</v>
      </c>
    </row>
    <row r="16" spans="1:8" x14ac:dyDescent="0.25">
      <c r="A16" s="10" t="s">
        <v>64</v>
      </c>
      <c r="B16" s="10" t="s">
        <v>188</v>
      </c>
      <c r="C16" s="10" t="s">
        <v>10</v>
      </c>
      <c r="D16" s="10" t="s">
        <v>194</v>
      </c>
      <c r="E16" s="10" t="s">
        <v>195</v>
      </c>
      <c r="F16" s="10"/>
      <c r="G16" s="10" t="s">
        <v>73</v>
      </c>
      <c r="H16" s="10">
        <v>-0.45211373178560788</v>
      </c>
    </row>
    <row r="17" spans="1:8" x14ac:dyDescent="0.25">
      <c r="A17" s="10" t="s">
        <v>64</v>
      </c>
      <c r="B17" s="10" t="s">
        <v>188</v>
      </c>
      <c r="C17" s="10" t="s">
        <v>10</v>
      </c>
      <c r="D17" s="10" t="s">
        <v>194</v>
      </c>
      <c r="E17" s="10" t="s">
        <v>195</v>
      </c>
      <c r="F17" s="10"/>
      <c r="G17" s="10" t="s">
        <v>74</v>
      </c>
      <c r="H17" s="10">
        <v>-0.45211373178560788</v>
      </c>
    </row>
    <row r="18" spans="1:8" x14ac:dyDescent="0.25">
      <c r="A18" s="10" t="s">
        <v>64</v>
      </c>
      <c r="B18" s="10" t="s">
        <v>188</v>
      </c>
      <c r="C18" s="10" t="s">
        <v>10</v>
      </c>
      <c r="D18" s="10" t="s">
        <v>194</v>
      </c>
      <c r="E18" s="10" t="s">
        <v>195</v>
      </c>
      <c r="F18" s="10"/>
      <c r="G18" s="10" t="s">
        <v>75</v>
      </c>
      <c r="H18" s="10">
        <v>-0.45211373178560788</v>
      </c>
    </row>
    <row r="19" spans="1:8" x14ac:dyDescent="0.25">
      <c r="A19" s="10" t="s">
        <v>64</v>
      </c>
      <c r="B19" s="10" t="s">
        <v>188</v>
      </c>
      <c r="C19" s="10" t="s">
        <v>10</v>
      </c>
      <c r="D19" s="10" t="s">
        <v>194</v>
      </c>
      <c r="E19" s="10" t="s">
        <v>195</v>
      </c>
      <c r="F19" s="10"/>
      <c r="G19" s="10" t="s">
        <v>76</v>
      </c>
      <c r="H19" s="10">
        <v>-0.45211373178560788</v>
      </c>
    </row>
    <row r="20" spans="1:8" x14ac:dyDescent="0.25">
      <c r="A20" s="10" t="s">
        <v>64</v>
      </c>
      <c r="B20" s="10" t="s">
        <v>188</v>
      </c>
      <c r="C20" s="10" t="s">
        <v>10</v>
      </c>
      <c r="D20" s="10" t="s">
        <v>194</v>
      </c>
      <c r="E20" s="10" t="s">
        <v>195</v>
      </c>
      <c r="F20" s="10"/>
      <c r="G20" s="10" t="s">
        <v>77</v>
      </c>
      <c r="H20" s="10">
        <v>-0.45211373178560788</v>
      </c>
    </row>
    <row r="21" spans="1:8" x14ac:dyDescent="0.25">
      <c r="A21" s="10" t="s">
        <v>64</v>
      </c>
      <c r="B21" s="10" t="s">
        <v>188</v>
      </c>
      <c r="C21" s="10" t="s">
        <v>10</v>
      </c>
      <c r="D21" s="10" t="s">
        <v>194</v>
      </c>
      <c r="E21" s="10" t="s">
        <v>195</v>
      </c>
      <c r="F21" s="10"/>
      <c r="G21" s="10" t="s">
        <v>78</v>
      </c>
      <c r="H21" s="10">
        <v>-0.45211373178560788</v>
      </c>
    </row>
    <row r="22" spans="1:8" x14ac:dyDescent="0.25">
      <c r="A22" s="10" t="s">
        <v>64</v>
      </c>
      <c r="B22" s="10" t="s">
        <v>188</v>
      </c>
      <c r="C22" s="10" t="s">
        <v>10</v>
      </c>
      <c r="D22" s="10" t="s">
        <v>194</v>
      </c>
      <c r="E22" s="10" t="s">
        <v>195</v>
      </c>
      <c r="F22" s="10"/>
      <c r="G22" s="10" t="s">
        <v>79</v>
      </c>
      <c r="H22" s="10">
        <v>-0.45211373178560788</v>
      </c>
    </row>
    <row r="23" spans="1:8" x14ac:dyDescent="0.25">
      <c r="A23" s="10" t="s">
        <v>64</v>
      </c>
      <c r="B23" s="10" t="s">
        <v>188</v>
      </c>
      <c r="C23" s="10" t="s">
        <v>10</v>
      </c>
      <c r="D23" s="10" t="s">
        <v>194</v>
      </c>
      <c r="E23" s="10" t="s">
        <v>195</v>
      </c>
      <c r="F23" s="10"/>
      <c r="G23" s="10" t="s">
        <v>80</v>
      </c>
      <c r="H23" s="10">
        <v>-0.45211373178560788</v>
      </c>
    </row>
    <row r="24" spans="1:8" x14ac:dyDescent="0.25">
      <c r="A24" s="10" t="s">
        <v>66</v>
      </c>
      <c r="B24" s="10" t="s">
        <v>191</v>
      </c>
      <c r="C24" s="10" t="s">
        <v>10</v>
      </c>
      <c r="D24" s="10" t="s">
        <v>194</v>
      </c>
      <c r="E24" s="10" t="s">
        <v>195</v>
      </c>
      <c r="F24" s="10"/>
      <c r="G24" s="10" t="s">
        <v>70</v>
      </c>
      <c r="H24" s="10">
        <v>1.5591420493738393</v>
      </c>
    </row>
    <row r="25" spans="1:8" x14ac:dyDescent="0.25">
      <c r="A25" s="10" t="s">
        <v>66</v>
      </c>
      <c r="B25" s="10" t="s">
        <v>191</v>
      </c>
      <c r="C25" s="10" t="s">
        <v>10</v>
      </c>
      <c r="D25" s="10" t="s">
        <v>194</v>
      </c>
      <c r="E25" s="10" t="s">
        <v>195</v>
      </c>
      <c r="F25" s="10"/>
      <c r="G25" s="10" t="s">
        <v>71</v>
      </c>
      <c r="H25" s="10">
        <v>1.4500021059176704</v>
      </c>
    </row>
    <row r="26" spans="1:8" x14ac:dyDescent="0.25">
      <c r="A26" s="10" t="s">
        <v>66</v>
      </c>
      <c r="B26" s="10" t="s">
        <v>191</v>
      </c>
      <c r="C26" s="10" t="s">
        <v>10</v>
      </c>
      <c r="D26" s="10" t="s">
        <v>194</v>
      </c>
      <c r="E26" s="10" t="s">
        <v>195</v>
      </c>
      <c r="F26" s="10"/>
      <c r="G26" s="10" t="s">
        <v>72</v>
      </c>
      <c r="H26" s="10">
        <v>1.3485019585034335</v>
      </c>
    </row>
    <row r="27" spans="1:8" x14ac:dyDescent="0.25">
      <c r="A27" s="10" t="s">
        <v>66</v>
      </c>
      <c r="B27" s="10" t="s">
        <v>191</v>
      </c>
      <c r="C27" s="10" t="s">
        <v>10</v>
      </c>
      <c r="D27" s="10" t="s">
        <v>194</v>
      </c>
      <c r="E27" s="10" t="s">
        <v>195</v>
      </c>
      <c r="F27" s="10"/>
      <c r="G27" s="10" t="s">
        <v>73</v>
      </c>
      <c r="H27" s="10">
        <v>1.254106821408193</v>
      </c>
    </row>
    <row r="28" spans="1:8" x14ac:dyDescent="0.25">
      <c r="A28" s="10" t="s">
        <v>66</v>
      </c>
      <c r="B28" s="10" t="s">
        <v>191</v>
      </c>
      <c r="C28" s="10" t="s">
        <v>10</v>
      </c>
      <c r="D28" s="10" t="s">
        <v>194</v>
      </c>
      <c r="E28" s="10" t="s">
        <v>195</v>
      </c>
      <c r="F28" s="10"/>
      <c r="G28" s="10" t="s">
        <v>74</v>
      </c>
      <c r="H28" s="10">
        <v>1.1663193439096193</v>
      </c>
    </row>
    <row r="29" spans="1:8" x14ac:dyDescent="0.25">
      <c r="A29" s="10" t="s">
        <v>66</v>
      </c>
      <c r="B29" s="10" t="s">
        <v>191</v>
      </c>
      <c r="C29" s="10" t="s">
        <v>10</v>
      </c>
      <c r="D29" s="10" t="s">
        <v>194</v>
      </c>
      <c r="E29" s="10" t="s">
        <v>195</v>
      </c>
      <c r="F29" s="10"/>
      <c r="G29" s="10" t="s">
        <v>75</v>
      </c>
      <c r="H29" s="10">
        <v>1.0846769898359458</v>
      </c>
    </row>
    <row r="30" spans="1:8" x14ac:dyDescent="0.25">
      <c r="A30" s="10" t="s">
        <v>66</v>
      </c>
      <c r="B30" s="10" t="s">
        <v>191</v>
      </c>
      <c r="C30" s="10" t="s">
        <v>10</v>
      </c>
      <c r="D30" s="10" t="s">
        <v>194</v>
      </c>
      <c r="E30" s="10" t="s">
        <v>195</v>
      </c>
      <c r="F30" s="10"/>
      <c r="G30" s="10" t="s">
        <v>76</v>
      </c>
      <c r="H30" s="10">
        <v>1.0087496005474297</v>
      </c>
    </row>
    <row r="31" spans="1:8" x14ac:dyDescent="0.25">
      <c r="A31" s="10" t="s">
        <v>66</v>
      </c>
      <c r="B31" s="10" t="s">
        <v>191</v>
      </c>
      <c r="C31" s="10" t="s">
        <v>10</v>
      </c>
      <c r="D31" s="10" t="s">
        <v>194</v>
      </c>
      <c r="E31" s="10" t="s">
        <v>195</v>
      </c>
      <c r="F31" s="10"/>
      <c r="G31" s="10" t="s">
        <v>77</v>
      </c>
      <c r="H31" s="10">
        <v>0.93813712850910946</v>
      </c>
    </row>
    <row r="32" spans="1:8" x14ac:dyDescent="0.25">
      <c r="A32" s="10" t="s">
        <v>66</v>
      </c>
      <c r="B32" s="10" t="s">
        <v>191</v>
      </c>
      <c r="C32" s="10" t="s">
        <v>10</v>
      </c>
      <c r="D32" s="10" t="s">
        <v>194</v>
      </c>
      <c r="E32" s="10" t="s">
        <v>195</v>
      </c>
      <c r="F32" s="10"/>
      <c r="G32" s="10" t="s">
        <v>78</v>
      </c>
      <c r="H32" s="10">
        <v>0.87246752951347173</v>
      </c>
    </row>
    <row r="33" spans="1:8" x14ac:dyDescent="0.25">
      <c r="A33" s="10" t="s">
        <v>66</v>
      </c>
      <c r="B33" s="10" t="s">
        <v>191</v>
      </c>
      <c r="C33" s="10" t="s">
        <v>10</v>
      </c>
      <c r="D33" s="10" t="s">
        <v>194</v>
      </c>
      <c r="E33" s="10" t="s">
        <v>195</v>
      </c>
      <c r="F33" s="10"/>
      <c r="G33" s="10" t="s">
        <v>79</v>
      </c>
      <c r="H33" s="10">
        <v>0.81139480244752871</v>
      </c>
    </row>
    <row r="34" spans="1:8" x14ac:dyDescent="0.25">
      <c r="A34" s="10" t="s">
        <v>66</v>
      </c>
      <c r="B34" s="10" t="s">
        <v>191</v>
      </c>
      <c r="C34" s="10" t="s">
        <v>10</v>
      </c>
      <c r="D34" s="10" t="s">
        <v>194</v>
      </c>
      <c r="E34" s="10" t="s">
        <v>195</v>
      </c>
      <c r="F34" s="10"/>
      <c r="G34" s="10" t="s">
        <v>80</v>
      </c>
      <c r="H34" s="10">
        <v>0.75459716627620166</v>
      </c>
    </row>
    <row r="35" spans="1:8" x14ac:dyDescent="0.25">
      <c r="A35" s="10" t="s">
        <v>64</v>
      </c>
      <c r="B35" s="10" t="s">
        <v>188</v>
      </c>
      <c r="C35" s="10" t="s">
        <v>8</v>
      </c>
      <c r="D35" s="10" t="s">
        <v>194</v>
      </c>
      <c r="E35" s="10" t="s">
        <v>195</v>
      </c>
      <c r="F35" s="10"/>
      <c r="G35" s="10" t="s">
        <v>70</v>
      </c>
      <c r="H35" s="10">
        <v>1.3741524621034917</v>
      </c>
    </row>
    <row r="36" spans="1:8" x14ac:dyDescent="0.25">
      <c r="A36" s="10" t="s">
        <v>64</v>
      </c>
      <c r="B36" s="10" t="s">
        <v>188</v>
      </c>
      <c r="C36" s="10" t="s">
        <v>8</v>
      </c>
      <c r="D36" s="10" t="s">
        <v>194</v>
      </c>
      <c r="E36" s="10" t="s">
        <v>195</v>
      </c>
      <c r="F36" s="10"/>
      <c r="G36" s="10" t="s">
        <v>71</v>
      </c>
      <c r="H36" s="10">
        <v>1.3260571259298695</v>
      </c>
    </row>
    <row r="37" spans="1:8" x14ac:dyDescent="0.25">
      <c r="A37" s="10" t="s">
        <v>64</v>
      </c>
      <c r="B37" s="10" t="s">
        <v>188</v>
      </c>
      <c r="C37" s="10" t="s">
        <v>8</v>
      </c>
      <c r="D37" s="10" t="s">
        <v>194</v>
      </c>
      <c r="E37" s="10" t="s">
        <v>195</v>
      </c>
      <c r="F37" s="10"/>
      <c r="G37" s="10" t="s">
        <v>72</v>
      </c>
      <c r="H37" s="10">
        <v>1.2796451265223239</v>
      </c>
    </row>
    <row r="38" spans="1:8" x14ac:dyDescent="0.25">
      <c r="A38" s="10" t="s">
        <v>64</v>
      </c>
      <c r="B38" s="10" t="s">
        <v>188</v>
      </c>
      <c r="C38" s="10" t="s">
        <v>8</v>
      </c>
      <c r="D38" s="10" t="s">
        <v>194</v>
      </c>
      <c r="E38" s="10" t="s">
        <v>195</v>
      </c>
      <c r="F38" s="10"/>
      <c r="G38" s="10" t="s">
        <v>73</v>
      </c>
      <c r="H38" s="10">
        <v>1.2348575470940426</v>
      </c>
    </row>
    <row r="39" spans="1:8" x14ac:dyDescent="0.25">
      <c r="A39" s="10" t="s">
        <v>64</v>
      </c>
      <c r="B39" s="10" t="s">
        <v>188</v>
      </c>
      <c r="C39" s="10" t="s">
        <v>8</v>
      </c>
      <c r="D39" s="10" t="s">
        <v>194</v>
      </c>
      <c r="E39" s="10" t="s">
        <v>195</v>
      </c>
      <c r="F39" s="10"/>
      <c r="G39" s="10" t="s">
        <v>74</v>
      </c>
      <c r="H39" s="10">
        <v>1.1916375329457511</v>
      </c>
    </row>
    <row r="40" spans="1:8" x14ac:dyDescent="0.25">
      <c r="A40" s="10" t="s">
        <v>64</v>
      </c>
      <c r="B40" s="10" t="s">
        <v>188</v>
      </c>
      <c r="C40" s="10" t="s">
        <v>8</v>
      </c>
      <c r="D40" s="10" t="s">
        <v>194</v>
      </c>
      <c r="E40" s="10" t="s">
        <v>195</v>
      </c>
      <c r="F40" s="10"/>
      <c r="G40" s="10" t="s">
        <v>75</v>
      </c>
      <c r="H40" s="10">
        <v>1.1499302192926497</v>
      </c>
    </row>
    <row r="41" spans="1:8" x14ac:dyDescent="0.25">
      <c r="A41" s="10" t="s">
        <v>64</v>
      </c>
      <c r="B41" s="10" t="s">
        <v>188</v>
      </c>
      <c r="C41" s="10" t="s">
        <v>8</v>
      </c>
      <c r="D41" s="10" t="s">
        <v>194</v>
      </c>
      <c r="E41" s="10" t="s">
        <v>195</v>
      </c>
      <c r="F41" s="10"/>
      <c r="G41" s="10" t="s">
        <v>76</v>
      </c>
      <c r="H41" s="10">
        <v>1.1096826616174069</v>
      </c>
    </row>
    <row r="42" spans="1:8" x14ac:dyDescent="0.25">
      <c r="A42" s="10" t="s">
        <v>64</v>
      </c>
      <c r="B42" s="10" t="s">
        <v>188</v>
      </c>
      <c r="C42" s="10" t="s">
        <v>8</v>
      </c>
      <c r="D42" s="10" t="s">
        <v>194</v>
      </c>
      <c r="E42" s="10" t="s">
        <v>195</v>
      </c>
      <c r="F42" s="10"/>
      <c r="G42" s="10" t="s">
        <v>77</v>
      </c>
      <c r="H42" s="10">
        <v>1.0708437684607977</v>
      </c>
    </row>
    <row r="43" spans="1:8" x14ac:dyDescent="0.25">
      <c r="A43" s="10" t="s">
        <v>64</v>
      </c>
      <c r="B43" s="10" t="s">
        <v>188</v>
      </c>
      <c r="C43" s="10" t="s">
        <v>8</v>
      </c>
      <c r="D43" s="10" t="s">
        <v>194</v>
      </c>
      <c r="E43" s="10" t="s">
        <v>195</v>
      </c>
      <c r="F43" s="10"/>
      <c r="G43" s="10" t="s">
        <v>78</v>
      </c>
      <c r="H43" s="10">
        <v>1.0333642365646698</v>
      </c>
    </row>
    <row r="44" spans="1:8" x14ac:dyDescent="0.25">
      <c r="A44" s="10" t="s">
        <v>64</v>
      </c>
      <c r="B44" s="10" t="s">
        <v>188</v>
      </c>
      <c r="C44" s="10" t="s">
        <v>8</v>
      </c>
      <c r="D44" s="10" t="s">
        <v>194</v>
      </c>
      <c r="E44" s="10" t="s">
        <v>195</v>
      </c>
      <c r="F44" s="10"/>
      <c r="G44" s="10" t="s">
        <v>79</v>
      </c>
      <c r="H44" s="10">
        <v>0.99719648828490626</v>
      </c>
    </row>
    <row r="45" spans="1:8" x14ac:dyDescent="0.25">
      <c r="A45" s="10" t="s">
        <v>64</v>
      </c>
      <c r="B45" s="10" t="s">
        <v>188</v>
      </c>
      <c r="C45" s="10" t="s">
        <v>8</v>
      </c>
      <c r="D45" s="10" t="s">
        <v>194</v>
      </c>
      <c r="E45" s="10" t="s">
        <v>195</v>
      </c>
      <c r="F45" s="10"/>
      <c r="G45" s="10" t="s">
        <v>80</v>
      </c>
      <c r="H45" s="10">
        <v>0.96229461119493442</v>
      </c>
    </row>
    <row r="46" spans="1:8" x14ac:dyDescent="0.25">
      <c r="A46" s="10" t="s">
        <v>63</v>
      </c>
      <c r="B46" s="10" t="s">
        <v>186</v>
      </c>
      <c r="C46" s="10" t="s">
        <v>67</v>
      </c>
      <c r="D46" s="10" t="s">
        <v>194</v>
      </c>
      <c r="E46" s="10" t="s">
        <v>195</v>
      </c>
      <c r="F46" s="10"/>
      <c r="G46" s="10" t="s">
        <v>70</v>
      </c>
      <c r="H46" s="10">
        <v>0.31358290082295365</v>
      </c>
    </row>
    <row r="47" spans="1:8" x14ac:dyDescent="0.25">
      <c r="A47" s="10" t="s">
        <v>63</v>
      </c>
      <c r="B47" s="10" t="s">
        <v>186</v>
      </c>
      <c r="C47" s="10" t="s">
        <v>67</v>
      </c>
      <c r="D47" s="10" t="s">
        <v>194</v>
      </c>
      <c r="E47" s="10" t="s">
        <v>195</v>
      </c>
      <c r="F47" s="10"/>
      <c r="G47" s="10" t="s">
        <v>71</v>
      </c>
      <c r="H47" s="10">
        <v>0.31358290082295365</v>
      </c>
    </row>
    <row r="48" spans="1:8" x14ac:dyDescent="0.25">
      <c r="A48" s="10" t="s">
        <v>63</v>
      </c>
      <c r="B48" s="10" t="s">
        <v>186</v>
      </c>
      <c r="C48" s="10" t="s">
        <v>67</v>
      </c>
      <c r="D48" s="10" t="s">
        <v>194</v>
      </c>
      <c r="E48" s="10" t="s">
        <v>195</v>
      </c>
      <c r="F48" s="10"/>
      <c r="G48" s="10" t="s">
        <v>72</v>
      </c>
      <c r="H48" s="10">
        <v>0.31358290082295365</v>
      </c>
    </row>
    <row r="49" spans="1:8" x14ac:dyDescent="0.25">
      <c r="A49" s="10" t="s">
        <v>63</v>
      </c>
      <c r="B49" s="10" t="s">
        <v>186</v>
      </c>
      <c r="C49" s="10" t="s">
        <v>67</v>
      </c>
      <c r="D49" s="10" t="s">
        <v>194</v>
      </c>
      <c r="E49" s="10" t="s">
        <v>195</v>
      </c>
      <c r="F49" s="10"/>
      <c r="G49" s="10" t="s">
        <v>73</v>
      </c>
      <c r="H49" s="10">
        <v>0.31358290082295365</v>
      </c>
    </row>
    <row r="50" spans="1:8" x14ac:dyDescent="0.25">
      <c r="A50" s="10" t="s">
        <v>63</v>
      </c>
      <c r="B50" s="10" t="s">
        <v>186</v>
      </c>
      <c r="C50" s="10" t="s">
        <v>67</v>
      </c>
      <c r="D50" s="10" t="s">
        <v>194</v>
      </c>
      <c r="E50" s="10" t="s">
        <v>195</v>
      </c>
      <c r="F50" s="10"/>
      <c r="G50" s="10" t="s">
        <v>74</v>
      </c>
      <c r="H50" s="10">
        <v>0.31358290082295365</v>
      </c>
    </row>
    <row r="51" spans="1:8" x14ac:dyDescent="0.25">
      <c r="A51" s="10" t="s">
        <v>63</v>
      </c>
      <c r="B51" s="10" t="s">
        <v>186</v>
      </c>
      <c r="C51" s="10" t="s">
        <v>67</v>
      </c>
      <c r="D51" s="10" t="s">
        <v>194</v>
      </c>
      <c r="E51" s="10" t="s">
        <v>195</v>
      </c>
      <c r="F51" s="10"/>
      <c r="G51" s="10" t="s">
        <v>75</v>
      </c>
      <c r="H51" s="10">
        <v>0.31358290082295365</v>
      </c>
    </row>
    <row r="52" spans="1:8" x14ac:dyDescent="0.25">
      <c r="A52" s="10" t="s">
        <v>63</v>
      </c>
      <c r="B52" s="10" t="s">
        <v>186</v>
      </c>
      <c r="C52" s="10" t="s">
        <v>67</v>
      </c>
      <c r="D52" s="10" t="s">
        <v>194</v>
      </c>
      <c r="E52" s="10" t="s">
        <v>195</v>
      </c>
      <c r="F52" s="10"/>
      <c r="G52" s="10" t="s">
        <v>76</v>
      </c>
      <c r="H52" s="10">
        <v>0.31358290082295365</v>
      </c>
    </row>
    <row r="53" spans="1:8" x14ac:dyDescent="0.25">
      <c r="A53" s="10" t="s">
        <v>63</v>
      </c>
      <c r="B53" s="10" t="s">
        <v>186</v>
      </c>
      <c r="C53" s="10" t="s">
        <v>67</v>
      </c>
      <c r="D53" s="10" t="s">
        <v>194</v>
      </c>
      <c r="E53" s="10" t="s">
        <v>195</v>
      </c>
      <c r="F53" s="10"/>
      <c r="G53" s="10" t="s">
        <v>77</v>
      </c>
      <c r="H53" s="10">
        <v>0.31358290082295365</v>
      </c>
    </row>
    <row r="54" spans="1:8" x14ac:dyDescent="0.25">
      <c r="A54" s="10" t="s">
        <v>63</v>
      </c>
      <c r="B54" s="10" t="s">
        <v>186</v>
      </c>
      <c r="C54" s="10" t="s">
        <v>67</v>
      </c>
      <c r="D54" s="10" t="s">
        <v>194</v>
      </c>
      <c r="E54" s="10" t="s">
        <v>195</v>
      </c>
      <c r="F54" s="10"/>
      <c r="G54" s="10" t="s">
        <v>78</v>
      </c>
      <c r="H54" s="10">
        <v>0.31358290082295365</v>
      </c>
    </row>
    <row r="55" spans="1:8" x14ac:dyDescent="0.25">
      <c r="A55" s="10" t="s">
        <v>63</v>
      </c>
      <c r="B55" s="10" t="s">
        <v>186</v>
      </c>
      <c r="C55" s="10" t="s">
        <v>67</v>
      </c>
      <c r="D55" s="10" t="s">
        <v>194</v>
      </c>
      <c r="E55" s="10" t="s">
        <v>195</v>
      </c>
      <c r="F55" s="10"/>
      <c r="G55" s="10" t="s">
        <v>79</v>
      </c>
      <c r="H55" s="10">
        <v>0.31358290082295365</v>
      </c>
    </row>
    <row r="56" spans="1:8" x14ac:dyDescent="0.25">
      <c r="A56" s="10" t="s">
        <v>63</v>
      </c>
      <c r="B56" s="10" t="s">
        <v>186</v>
      </c>
      <c r="C56" s="10" t="s">
        <v>67</v>
      </c>
      <c r="D56" s="10" t="s">
        <v>194</v>
      </c>
      <c r="E56" s="10" t="s">
        <v>195</v>
      </c>
      <c r="F56" s="10"/>
      <c r="G56" s="10" t="s">
        <v>80</v>
      </c>
      <c r="H56" s="10">
        <v>0.31358290082295365</v>
      </c>
    </row>
    <row r="57" spans="1:8" x14ac:dyDescent="0.25">
      <c r="A57" s="10" t="s">
        <v>64</v>
      </c>
      <c r="B57" s="10" t="s">
        <v>188</v>
      </c>
      <c r="C57" s="10" t="s">
        <v>67</v>
      </c>
      <c r="D57" s="10" t="s">
        <v>194</v>
      </c>
      <c r="E57" s="10" t="s">
        <v>195</v>
      </c>
      <c r="F57" s="10"/>
      <c r="G57" s="10" t="s">
        <v>70</v>
      </c>
      <c r="H57" s="10">
        <v>0.4088858828424653</v>
      </c>
    </row>
    <row r="58" spans="1:8" x14ac:dyDescent="0.25">
      <c r="A58" s="10" t="s">
        <v>64</v>
      </c>
      <c r="B58" s="10" t="s">
        <v>188</v>
      </c>
      <c r="C58" s="10" t="s">
        <v>67</v>
      </c>
      <c r="D58" s="10" t="s">
        <v>194</v>
      </c>
      <c r="E58" s="10" t="s">
        <v>195</v>
      </c>
      <c r="F58" s="10"/>
      <c r="G58" s="10" t="s">
        <v>71</v>
      </c>
      <c r="H58" s="10">
        <v>0.40479702401404061</v>
      </c>
    </row>
    <row r="59" spans="1:8" x14ac:dyDescent="0.25">
      <c r="A59" s="10" t="s">
        <v>64</v>
      </c>
      <c r="B59" s="10" t="s">
        <v>188</v>
      </c>
      <c r="C59" s="10" t="s">
        <v>67</v>
      </c>
      <c r="D59" s="10" t="s">
        <v>194</v>
      </c>
      <c r="E59" s="10" t="s">
        <v>195</v>
      </c>
      <c r="F59" s="10"/>
      <c r="G59" s="10" t="s">
        <v>72</v>
      </c>
      <c r="H59" s="10">
        <v>0.40074905377390019</v>
      </c>
    </row>
    <row r="60" spans="1:8" x14ac:dyDescent="0.25">
      <c r="A60" s="10" t="s">
        <v>64</v>
      </c>
      <c r="B60" s="10" t="s">
        <v>188</v>
      </c>
      <c r="C60" s="10" t="s">
        <v>67</v>
      </c>
      <c r="D60" s="10" t="s">
        <v>194</v>
      </c>
      <c r="E60" s="10" t="s">
        <v>195</v>
      </c>
      <c r="F60" s="10"/>
      <c r="G60" s="10" t="s">
        <v>73</v>
      </c>
      <c r="H60" s="10">
        <v>0.39674156323616122</v>
      </c>
    </row>
    <row r="61" spans="1:8" x14ac:dyDescent="0.25">
      <c r="A61" s="10" t="s">
        <v>64</v>
      </c>
      <c r="B61" s="10" t="s">
        <v>188</v>
      </c>
      <c r="C61" s="10" t="s">
        <v>67</v>
      </c>
      <c r="D61" s="10" t="s">
        <v>194</v>
      </c>
      <c r="E61" s="10" t="s">
        <v>195</v>
      </c>
      <c r="F61" s="10"/>
      <c r="G61" s="10" t="s">
        <v>74</v>
      </c>
      <c r="H61" s="10">
        <v>0.39277414760379958</v>
      </c>
    </row>
    <row r="62" spans="1:8" x14ac:dyDescent="0.25">
      <c r="A62" s="10" t="s">
        <v>64</v>
      </c>
      <c r="B62" s="10" t="s">
        <v>188</v>
      </c>
      <c r="C62" s="10" t="s">
        <v>67</v>
      </c>
      <c r="D62" s="10" t="s">
        <v>194</v>
      </c>
      <c r="E62" s="10" t="s">
        <v>195</v>
      </c>
      <c r="F62" s="10"/>
      <c r="G62" s="10" t="s">
        <v>75</v>
      </c>
      <c r="H62" s="10">
        <v>0.38884640612776156</v>
      </c>
    </row>
    <row r="63" spans="1:8" x14ac:dyDescent="0.25">
      <c r="A63" s="10" t="s">
        <v>64</v>
      </c>
      <c r="B63" s="10" t="s">
        <v>188</v>
      </c>
      <c r="C63" s="10" t="s">
        <v>67</v>
      </c>
      <c r="D63" s="10" t="s">
        <v>194</v>
      </c>
      <c r="E63" s="10" t="s">
        <v>195</v>
      </c>
      <c r="F63" s="10"/>
      <c r="G63" s="10" t="s">
        <v>76</v>
      </c>
      <c r="H63" s="10">
        <v>0.38495794206648398</v>
      </c>
    </row>
    <row r="64" spans="1:8" x14ac:dyDescent="0.25">
      <c r="A64" s="10" t="s">
        <v>64</v>
      </c>
      <c r="B64" s="10" t="s">
        <v>188</v>
      </c>
      <c r="C64" s="10" t="s">
        <v>67</v>
      </c>
      <c r="D64" s="10" t="s">
        <v>194</v>
      </c>
      <c r="E64" s="10" t="s">
        <v>195</v>
      </c>
      <c r="F64" s="10"/>
      <c r="G64" s="10" t="s">
        <v>77</v>
      </c>
      <c r="H64" s="10">
        <v>0.3811083626458191</v>
      </c>
    </row>
    <row r="65" spans="1:8" x14ac:dyDescent="0.25">
      <c r="A65" s="10" t="s">
        <v>64</v>
      </c>
      <c r="B65" s="10" t="s">
        <v>188</v>
      </c>
      <c r="C65" s="10" t="s">
        <v>67</v>
      </c>
      <c r="D65" s="10" t="s">
        <v>194</v>
      </c>
      <c r="E65" s="10" t="s">
        <v>195</v>
      </c>
      <c r="F65" s="10"/>
      <c r="G65" s="10" t="s">
        <v>78</v>
      </c>
      <c r="H65" s="10">
        <v>0.37729727901936089</v>
      </c>
    </row>
    <row r="66" spans="1:8" x14ac:dyDescent="0.25">
      <c r="A66" s="10" t="s">
        <v>64</v>
      </c>
      <c r="B66" s="10" t="s">
        <v>188</v>
      </c>
      <c r="C66" s="10" t="s">
        <v>67</v>
      </c>
      <c r="D66" s="10" t="s">
        <v>194</v>
      </c>
      <c r="E66" s="10" t="s">
        <v>195</v>
      </c>
      <c r="F66" s="10"/>
      <c r="G66" s="10" t="s">
        <v>79</v>
      </c>
      <c r="H66" s="10">
        <v>0.37352430622916727</v>
      </c>
    </row>
    <row r="67" spans="1:8" x14ac:dyDescent="0.25">
      <c r="A67" s="10" t="s">
        <v>64</v>
      </c>
      <c r="B67" s="10" t="s">
        <v>188</v>
      </c>
      <c r="C67" s="10" t="s">
        <v>67</v>
      </c>
      <c r="D67" s="10" t="s">
        <v>194</v>
      </c>
      <c r="E67" s="10" t="s">
        <v>195</v>
      </c>
      <c r="F67" s="10"/>
      <c r="G67" s="10" t="s">
        <v>80</v>
      </c>
      <c r="H67" s="10">
        <v>0.3697890631668756</v>
      </c>
    </row>
    <row r="68" spans="1:8" x14ac:dyDescent="0.25">
      <c r="A68" s="10" t="s">
        <v>66</v>
      </c>
      <c r="B68" s="10" t="s">
        <v>191</v>
      </c>
      <c r="C68" s="10" t="s">
        <v>67</v>
      </c>
      <c r="D68" s="10" t="s">
        <v>194</v>
      </c>
      <c r="E68" s="10" t="s">
        <v>195</v>
      </c>
      <c r="F68" s="10"/>
      <c r="G68" s="10" t="s">
        <v>70</v>
      </c>
      <c r="H68" s="10">
        <v>0.11602557954105033</v>
      </c>
    </row>
    <row r="69" spans="1:8" x14ac:dyDescent="0.25">
      <c r="A69" s="10" t="s">
        <v>66</v>
      </c>
      <c r="B69" s="10" t="s">
        <v>191</v>
      </c>
      <c r="C69" s="10" t="s">
        <v>67</v>
      </c>
      <c r="D69" s="10" t="s">
        <v>194</v>
      </c>
      <c r="E69" s="10" t="s">
        <v>195</v>
      </c>
      <c r="F69" s="10"/>
      <c r="G69" s="10" t="s">
        <v>71</v>
      </c>
      <c r="H69" s="10">
        <v>0.11602557954105033</v>
      </c>
    </row>
    <row r="70" spans="1:8" x14ac:dyDescent="0.25">
      <c r="A70" s="10" t="s">
        <v>66</v>
      </c>
      <c r="B70" s="10" t="s">
        <v>191</v>
      </c>
      <c r="C70" s="10" t="s">
        <v>67</v>
      </c>
      <c r="D70" s="10" t="s">
        <v>194</v>
      </c>
      <c r="E70" s="10" t="s">
        <v>195</v>
      </c>
      <c r="F70" s="10"/>
      <c r="G70" s="10" t="s">
        <v>72</v>
      </c>
      <c r="H70" s="10">
        <v>0.11602557954105033</v>
      </c>
    </row>
    <row r="71" spans="1:8" x14ac:dyDescent="0.25">
      <c r="A71" s="10" t="s">
        <v>66</v>
      </c>
      <c r="B71" s="10" t="s">
        <v>191</v>
      </c>
      <c r="C71" s="10" t="s">
        <v>67</v>
      </c>
      <c r="D71" s="10" t="s">
        <v>194</v>
      </c>
      <c r="E71" s="10" t="s">
        <v>195</v>
      </c>
      <c r="F71" s="10"/>
      <c r="G71" s="10" t="s">
        <v>73</v>
      </c>
      <c r="H71" s="10">
        <v>0.11602557954105033</v>
      </c>
    </row>
    <row r="72" spans="1:8" x14ac:dyDescent="0.25">
      <c r="A72" s="10" t="s">
        <v>66</v>
      </c>
      <c r="B72" s="10" t="s">
        <v>191</v>
      </c>
      <c r="C72" s="10" t="s">
        <v>67</v>
      </c>
      <c r="D72" s="10" t="s">
        <v>194</v>
      </c>
      <c r="E72" s="10" t="s">
        <v>195</v>
      </c>
      <c r="F72" s="10"/>
      <c r="G72" s="10" t="s">
        <v>74</v>
      </c>
      <c r="H72" s="10">
        <v>0.11602557954105033</v>
      </c>
    </row>
    <row r="73" spans="1:8" x14ac:dyDescent="0.25">
      <c r="A73" s="10" t="s">
        <v>66</v>
      </c>
      <c r="B73" s="10" t="s">
        <v>191</v>
      </c>
      <c r="C73" s="10" t="s">
        <v>67</v>
      </c>
      <c r="D73" s="10" t="s">
        <v>194</v>
      </c>
      <c r="E73" s="10" t="s">
        <v>195</v>
      </c>
      <c r="F73" s="10"/>
      <c r="G73" s="10" t="s">
        <v>75</v>
      </c>
      <c r="H73" s="10">
        <v>0.11602557954105033</v>
      </c>
    </row>
    <row r="74" spans="1:8" x14ac:dyDescent="0.25">
      <c r="A74" s="10" t="s">
        <v>66</v>
      </c>
      <c r="B74" s="10" t="s">
        <v>191</v>
      </c>
      <c r="C74" s="10" t="s">
        <v>67</v>
      </c>
      <c r="D74" s="10" t="s">
        <v>194</v>
      </c>
      <c r="E74" s="10" t="s">
        <v>195</v>
      </c>
      <c r="F74" s="10"/>
      <c r="G74" s="10" t="s">
        <v>76</v>
      </c>
      <c r="H74" s="10">
        <v>0.11602557954105033</v>
      </c>
    </row>
    <row r="75" spans="1:8" x14ac:dyDescent="0.25">
      <c r="A75" s="10" t="s">
        <v>66</v>
      </c>
      <c r="B75" s="10" t="s">
        <v>191</v>
      </c>
      <c r="C75" s="10" t="s">
        <v>67</v>
      </c>
      <c r="D75" s="10" t="s">
        <v>194</v>
      </c>
      <c r="E75" s="10" t="s">
        <v>195</v>
      </c>
      <c r="F75" s="10"/>
      <c r="G75" s="10" t="s">
        <v>77</v>
      </c>
      <c r="H75" s="10">
        <v>0.11602557954105033</v>
      </c>
    </row>
    <row r="76" spans="1:8" x14ac:dyDescent="0.25">
      <c r="A76" s="10" t="s">
        <v>66</v>
      </c>
      <c r="B76" s="10" t="s">
        <v>191</v>
      </c>
      <c r="C76" s="10" t="s">
        <v>67</v>
      </c>
      <c r="D76" s="10" t="s">
        <v>194</v>
      </c>
      <c r="E76" s="10" t="s">
        <v>195</v>
      </c>
      <c r="F76" s="10"/>
      <c r="G76" s="10" t="s">
        <v>78</v>
      </c>
      <c r="H76" s="10">
        <v>0.11602557954105033</v>
      </c>
    </row>
    <row r="77" spans="1:8" x14ac:dyDescent="0.25">
      <c r="A77" s="10" t="s">
        <v>66</v>
      </c>
      <c r="B77" s="10" t="s">
        <v>191</v>
      </c>
      <c r="C77" s="10" t="s">
        <v>67</v>
      </c>
      <c r="D77" s="10" t="s">
        <v>194</v>
      </c>
      <c r="E77" s="10" t="s">
        <v>195</v>
      </c>
      <c r="F77" s="10"/>
      <c r="G77" s="10" t="s">
        <v>79</v>
      </c>
      <c r="H77" s="10">
        <v>0.11602557954105033</v>
      </c>
    </row>
    <row r="78" spans="1:8" x14ac:dyDescent="0.25">
      <c r="A78" s="10" t="s">
        <v>66</v>
      </c>
      <c r="B78" s="10" t="s">
        <v>191</v>
      </c>
      <c r="C78" s="10" t="s">
        <v>67</v>
      </c>
      <c r="D78" s="10" t="s">
        <v>194</v>
      </c>
      <c r="E78" s="10" t="s">
        <v>195</v>
      </c>
      <c r="F78" s="10"/>
      <c r="G78" s="10" t="s">
        <v>80</v>
      </c>
      <c r="H78" s="10">
        <v>0.11602557954105033</v>
      </c>
    </row>
    <row r="79" spans="1:8" x14ac:dyDescent="0.25">
      <c r="A79" s="10" t="s">
        <v>64</v>
      </c>
      <c r="B79" s="10" t="s">
        <v>188</v>
      </c>
      <c r="C79" s="10" t="s">
        <v>9</v>
      </c>
      <c r="D79" s="10" t="s">
        <v>194</v>
      </c>
      <c r="E79" s="10" t="s">
        <v>195</v>
      </c>
      <c r="F79" s="10"/>
      <c r="G79" s="10" t="s">
        <v>70</v>
      </c>
      <c r="H79" s="10">
        <v>0.89832448606595261</v>
      </c>
    </row>
    <row r="80" spans="1:8" x14ac:dyDescent="0.25">
      <c r="A80" s="10" t="s">
        <v>64</v>
      </c>
      <c r="B80" s="10" t="s">
        <v>188</v>
      </c>
      <c r="C80" s="10" t="s">
        <v>9</v>
      </c>
      <c r="D80" s="10" t="s">
        <v>194</v>
      </c>
      <c r="E80" s="10" t="s">
        <v>195</v>
      </c>
      <c r="F80" s="10"/>
      <c r="G80" s="10" t="s">
        <v>71</v>
      </c>
      <c r="H80" s="10">
        <v>0.88934124120529312</v>
      </c>
    </row>
    <row r="81" spans="1:8" x14ac:dyDescent="0.25">
      <c r="A81" s="10" t="s">
        <v>64</v>
      </c>
      <c r="B81" s="10" t="s">
        <v>188</v>
      </c>
      <c r="C81" s="10" t="s">
        <v>9</v>
      </c>
      <c r="D81" s="10" t="s">
        <v>194</v>
      </c>
      <c r="E81" s="10" t="s">
        <v>195</v>
      </c>
      <c r="F81" s="10"/>
      <c r="G81" s="10" t="s">
        <v>72</v>
      </c>
      <c r="H81" s="10">
        <v>0.88044782879324013</v>
      </c>
    </row>
    <row r="82" spans="1:8" x14ac:dyDescent="0.25">
      <c r="A82" s="10" t="s">
        <v>64</v>
      </c>
      <c r="B82" s="10" t="s">
        <v>188</v>
      </c>
      <c r="C82" s="10" t="s">
        <v>9</v>
      </c>
      <c r="D82" s="10" t="s">
        <v>194</v>
      </c>
      <c r="E82" s="10" t="s">
        <v>195</v>
      </c>
      <c r="F82" s="10"/>
      <c r="G82" s="10" t="s">
        <v>73</v>
      </c>
      <c r="H82" s="10">
        <v>0.87164335050530772</v>
      </c>
    </row>
    <row r="83" spans="1:8" x14ac:dyDescent="0.25">
      <c r="A83" s="10" t="s">
        <v>64</v>
      </c>
      <c r="B83" s="10" t="s">
        <v>188</v>
      </c>
      <c r="C83" s="10" t="s">
        <v>9</v>
      </c>
      <c r="D83" s="10" t="s">
        <v>194</v>
      </c>
      <c r="E83" s="10" t="s">
        <v>195</v>
      </c>
      <c r="F83" s="10"/>
      <c r="G83" s="10" t="s">
        <v>74</v>
      </c>
      <c r="H83" s="10">
        <v>0.86292691700025459</v>
      </c>
    </row>
    <row r="84" spans="1:8" x14ac:dyDescent="0.25">
      <c r="A84" s="10" t="s">
        <v>64</v>
      </c>
      <c r="B84" s="10" t="s">
        <v>188</v>
      </c>
      <c r="C84" s="10" t="s">
        <v>9</v>
      </c>
      <c r="D84" s="10" t="s">
        <v>194</v>
      </c>
      <c r="E84" s="10" t="s">
        <v>195</v>
      </c>
      <c r="F84" s="10"/>
      <c r="G84" s="10" t="s">
        <v>75</v>
      </c>
      <c r="H84" s="10">
        <v>0.85429764783025208</v>
      </c>
    </row>
    <row r="85" spans="1:8" x14ac:dyDescent="0.25">
      <c r="A85" s="10" t="s">
        <v>64</v>
      </c>
      <c r="B85" s="10" t="s">
        <v>188</v>
      </c>
      <c r="C85" s="10" t="s">
        <v>9</v>
      </c>
      <c r="D85" s="10" t="s">
        <v>194</v>
      </c>
      <c r="E85" s="10" t="s">
        <v>195</v>
      </c>
      <c r="F85" s="10"/>
      <c r="G85" s="10" t="s">
        <v>76</v>
      </c>
      <c r="H85" s="10">
        <v>0.84575467135194948</v>
      </c>
    </row>
    <row r="86" spans="1:8" x14ac:dyDescent="0.25">
      <c r="A86" s="10" t="s">
        <v>64</v>
      </c>
      <c r="B86" s="10" t="s">
        <v>188</v>
      </c>
      <c r="C86" s="10" t="s">
        <v>9</v>
      </c>
      <c r="D86" s="10" t="s">
        <v>194</v>
      </c>
      <c r="E86" s="10" t="s">
        <v>195</v>
      </c>
      <c r="F86" s="10"/>
      <c r="G86" s="10" t="s">
        <v>77</v>
      </c>
      <c r="H86" s="10">
        <v>0.83729712463842998</v>
      </c>
    </row>
    <row r="87" spans="1:8" x14ac:dyDescent="0.25">
      <c r="A87" s="10" t="s">
        <v>64</v>
      </c>
      <c r="B87" s="10" t="s">
        <v>188</v>
      </c>
      <c r="C87" s="10" t="s">
        <v>9</v>
      </c>
      <c r="D87" s="10" t="s">
        <v>194</v>
      </c>
      <c r="E87" s="10" t="s">
        <v>195</v>
      </c>
      <c r="F87" s="10"/>
      <c r="G87" s="10" t="s">
        <v>78</v>
      </c>
      <c r="H87" s="10">
        <v>0.82892415339204562</v>
      </c>
    </row>
    <row r="88" spans="1:8" x14ac:dyDescent="0.25">
      <c r="A88" s="10" t="s">
        <v>64</v>
      </c>
      <c r="B88" s="10" t="s">
        <v>188</v>
      </c>
      <c r="C88" s="10" t="s">
        <v>9</v>
      </c>
      <c r="D88" s="10" t="s">
        <v>194</v>
      </c>
      <c r="E88" s="10" t="s">
        <v>195</v>
      </c>
      <c r="F88" s="10"/>
      <c r="G88" s="10" t="s">
        <v>79</v>
      </c>
      <c r="H88" s="10">
        <v>0.8206349118581252</v>
      </c>
    </row>
    <row r="89" spans="1:8" x14ac:dyDescent="0.25">
      <c r="A89" s="10" t="s">
        <v>64</v>
      </c>
      <c r="B89" s="10" t="s">
        <v>188</v>
      </c>
      <c r="C89" s="10" t="s">
        <v>9</v>
      </c>
      <c r="D89" s="10" t="s">
        <v>194</v>
      </c>
      <c r="E89" s="10" t="s">
        <v>195</v>
      </c>
      <c r="F89" s="10"/>
      <c r="G89" s="10" t="s">
        <v>80</v>
      </c>
      <c r="H89" s="10">
        <v>0.812428562739544</v>
      </c>
    </row>
    <row r="90" spans="1:8" x14ac:dyDescent="0.25">
      <c r="A90" s="10" t="s">
        <v>63</v>
      </c>
      <c r="B90" s="10" t="s">
        <v>186</v>
      </c>
      <c r="C90" s="10" t="s">
        <v>158</v>
      </c>
      <c r="D90" s="10" t="s">
        <v>194</v>
      </c>
      <c r="E90" s="10" t="s">
        <v>195</v>
      </c>
      <c r="F90" s="10"/>
      <c r="G90" s="10" t="s">
        <v>70</v>
      </c>
      <c r="H90" s="10">
        <v>1.2195954281708445</v>
      </c>
    </row>
    <row r="91" spans="1:8" x14ac:dyDescent="0.25">
      <c r="A91" s="10" t="s">
        <v>63</v>
      </c>
      <c r="B91" s="10" t="s">
        <v>186</v>
      </c>
      <c r="C91" s="10" t="s">
        <v>158</v>
      </c>
      <c r="D91" s="10" t="s">
        <v>194</v>
      </c>
      <c r="E91" s="10" t="s">
        <v>195</v>
      </c>
      <c r="F91" s="10"/>
      <c r="G91" s="10" t="s">
        <v>71</v>
      </c>
      <c r="H91" s="10">
        <v>1.1952035196074275</v>
      </c>
    </row>
    <row r="92" spans="1:8" x14ac:dyDescent="0.25">
      <c r="A92" s="10" t="s">
        <v>63</v>
      </c>
      <c r="B92" s="10" t="s">
        <v>186</v>
      </c>
      <c r="C92" s="10" t="s">
        <v>158</v>
      </c>
      <c r="D92" s="10" t="s">
        <v>194</v>
      </c>
      <c r="E92" s="10" t="s">
        <v>195</v>
      </c>
      <c r="F92" s="10"/>
      <c r="G92" s="10" t="s">
        <v>72</v>
      </c>
      <c r="H92" s="10">
        <v>1.1712994492152791</v>
      </c>
    </row>
    <row r="93" spans="1:8" x14ac:dyDescent="0.25">
      <c r="A93" s="10" t="s">
        <v>63</v>
      </c>
      <c r="B93" s="10" t="s">
        <v>186</v>
      </c>
      <c r="C93" s="10" t="s">
        <v>158</v>
      </c>
      <c r="D93" s="10" t="s">
        <v>194</v>
      </c>
      <c r="E93" s="10" t="s">
        <v>195</v>
      </c>
      <c r="F93" s="10"/>
      <c r="G93" s="10" t="s">
        <v>73</v>
      </c>
      <c r="H93" s="10">
        <v>1.1478734602309735</v>
      </c>
    </row>
    <row r="94" spans="1:8" x14ac:dyDescent="0.25">
      <c r="A94" s="10" t="s">
        <v>63</v>
      </c>
      <c r="B94" s="10" t="s">
        <v>186</v>
      </c>
      <c r="C94" s="10" t="s">
        <v>158</v>
      </c>
      <c r="D94" s="10" t="s">
        <v>194</v>
      </c>
      <c r="E94" s="10" t="s">
        <v>195</v>
      </c>
      <c r="F94" s="10"/>
      <c r="G94" s="10" t="s">
        <v>74</v>
      </c>
      <c r="H94" s="10">
        <v>1.1249159910263538</v>
      </c>
    </row>
    <row r="95" spans="1:8" x14ac:dyDescent="0.25">
      <c r="A95" s="10" t="s">
        <v>63</v>
      </c>
      <c r="B95" s="10" t="s">
        <v>186</v>
      </c>
      <c r="C95" s="10" t="s">
        <v>158</v>
      </c>
      <c r="D95" s="10" t="s">
        <v>194</v>
      </c>
      <c r="E95" s="10" t="s">
        <v>195</v>
      </c>
      <c r="F95" s="10"/>
      <c r="G95" s="10" t="s">
        <v>75</v>
      </c>
      <c r="H95" s="10">
        <v>1.1024176712058267</v>
      </c>
    </row>
    <row r="96" spans="1:8" x14ac:dyDescent="0.25">
      <c r="A96" s="10" t="s">
        <v>63</v>
      </c>
      <c r="B96" s="10" t="s">
        <v>186</v>
      </c>
      <c r="C96" s="10" t="s">
        <v>158</v>
      </c>
      <c r="D96" s="10" t="s">
        <v>194</v>
      </c>
      <c r="E96" s="10" t="s">
        <v>195</v>
      </c>
      <c r="F96" s="10"/>
      <c r="G96" s="10" t="s">
        <v>76</v>
      </c>
      <c r="H96" s="10">
        <v>1.0803693177817102</v>
      </c>
    </row>
    <row r="97" spans="1:8" x14ac:dyDescent="0.25">
      <c r="A97" s="10" t="s">
        <v>63</v>
      </c>
      <c r="B97" s="10" t="s">
        <v>186</v>
      </c>
      <c r="C97" s="10" t="s">
        <v>158</v>
      </c>
      <c r="D97" s="10" t="s">
        <v>194</v>
      </c>
      <c r="E97" s="10" t="s">
        <v>195</v>
      </c>
      <c r="F97" s="10"/>
      <c r="G97" s="10" t="s">
        <v>77</v>
      </c>
      <c r="H97" s="10">
        <v>1.0587619314260759</v>
      </c>
    </row>
    <row r="98" spans="1:8" x14ac:dyDescent="0.25">
      <c r="A98" s="10" t="s">
        <v>63</v>
      </c>
      <c r="B98" s="10" t="s">
        <v>186</v>
      </c>
      <c r="C98" s="10" t="s">
        <v>158</v>
      </c>
      <c r="D98" s="10" t="s">
        <v>194</v>
      </c>
      <c r="E98" s="10" t="s">
        <v>195</v>
      </c>
      <c r="F98" s="10"/>
      <c r="G98" s="10" t="s">
        <v>78</v>
      </c>
      <c r="H98" s="10">
        <v>1.0375866927975543</v>
      </c>
    </row>
    <row r="99" spans="1:8" x14ac:dyDescent="0.25">
      <c r="A99" s="10" t="s">
        <v>63</v>
      </c>
      <c r="B99" s="10" t="s">
        <v>186</v>
      </c>
      <c r="C99" s="10" t="s">
        <v>158</v>
      </c>
      <c r="D99" s="10" t="s">
        <v>194</v>
      </c>
      <c r="E99" s="10" t="s">
        <v>195</v>
      </c>
      <c r="F99" s="10"/>
      <c r="G99" s="10" t="s">
        <v>79</v>
      </c>
      <c r="H99" s="10">
        <v>1.0168349589416033</v>
      </c>
    </row>
    <row r="100" spans="1:8" x14ac:dyDescent="0.25">
      <c r="A100" s="10" t="s">
        <v>63</v>
      </c>
      <c r="B100" s="10" t="s">
        <v>186</v>
      </c>
      <c r="C100" s="10" t="s">
        <v>158</v>
      </c>
      <c r="D100" s="10" t="s">
        <v>194</v>
      </c>
      <c r="E100" s="10" t="s">
        <v>195</v>
      </c>
      <c r="F100" s="10"/>
      <c r="G100" s="10" t="s">
        <v>80</v>
      </c>
      <c r="H100" s="10">
        <v>0.99649825976277118</v>
      </c>
    </row>
    <row r="101" spans="1:8" x14ac:dyDescent="0.25">
      <c r="A101" s="10" t="s">
        <v>64</v>
      </c>
      <c r="B101" s="10" t="s">
        <v>188</v>
      </c>
      <c r="C101" s="10" t="s">
        <v>158</v>
      </c>
      <c r="D101" s="10" t="s">
        <v>194</v>
      </c>
      <c r="E101" s="10" t="s">
        <v>195</v>
      </c>
      <c r="F101" s="10"/>
      <c r="G101" s="10" t="s">
        <v>70</v>
      </c>
      <c r="H101" s="10">
        <v>2.3752872105225666</v>
      </c>
    </row>
    <row r="102" spans="1:8" x14ac:dyDescent="0.25">
      <c r="A102" s="10" t="s">
        <v>64</v>
      </c>
      <c r="B102" s="10" t="s">
        <v>188</v>
      </c>
      <c r="C102" s="10" t="s">
        <v>158</v>
      </c>
      <c r="D102" s="10" t="s">
        <v>194</v>
      </c>
      <c r="E102" s="10" t="s">
        <v>195</v>
      </c>
      <c r="F102" s="10"/>
      <c r="G102" s="10" t="s">
        <v>71</v>
      </c>
      <c r="H102" s="10">
        <v>2.2090171057859869</v>
      </c>
    </row>
    <row r="103" spans="1:8" x14ac:dyDescent="0.25">
      <c r="A103" s="10" t="s">
        <v>64</v>
      </c>
      <c r="B103" s="10" t="s">
        <v>188</v>
      </c>
      <c r="C103" s="10" t="s">
        <v>158</v>
      </c>
      <c r="D103" s="10" t="s">
        <v>194</v>
      </c>
      <c r="E103" s="10" t="s">
        <v>195</v>
      </c>
      <c r="F103" s="10"/>
      <c r="G103" s="10" t="s">
        <v>72</v>
      </c>
      <c r="H103" s="10">
        <v>2.0543859083809677</v>
      </c>
    </row>
    <row r="104" spans="1:8" x14ac:dyDescent="0.25">
      <c r="A104" s="10" t="s">
        <v>64</v>
      </c>
      <c r="B104" s="10" t="s">
        <v>188</v>
      </c>
      <c r="C104" s="10" t="s">
        <v>158</v>
      </c>
      <c r="D104" s="10" t="s">
        <v>194</v>
      </c>
      <c r="E104" s="10" t="s">
        <v>195</v>
      </c>
      <c r="F104" s="10"/>
      <c r="G104" s="10" t="s">
        <v>73</v>
      </c>
      <c r="H104" s="10">
        <v>1.9105788947942997</v>
      </c>
    </row>
    <row r="105" spans="1:8" x14ac:dyDescent="0.25">
      <c r="A105" s="10" t="s">
        <v>64</v>
      </c>
      <c r="B105" s="10" t="s">
        <v>188</v>
      </c>
      <c r="C105" s="10" t="s">
        <v>158</v>
      </c>
      <c r="D105" s="10" t="s">
        <v>194</v>
      </c>
      <c r="E105" s="10" t="s">
        <v>195</v>
      </c>
      <c r="F105" s="10"/>
      <c r="G105" s="10" t="s">
        <v>74</v>
      </c>
      <c r="H105" s="10">
        <v>1.7768383721586987</v>
      </c>
    </row>
    <row r="106" spans="1:8" x14ac:dyDescent="0.25">
      <c r="A106" s="10" t="s">
        <v>64</v>
      </c>
      <c r="B106" s="10" t="s">
        <v>188</v>
      </c>
      <c r="C106" s="10" t="s">
        <v>158</v>
      </c>
      <c r="D106" s="10" t="s">
        <v>194</v>
      </c>
      <c r="E106" s="10" t="s">
        <v>195</v>
      </c>
      <c r="F106" s="10"/>
      <c r="G106" s="10" t="s">
        <v>75</v>
      </c>
      <c r="H106" s="10">
        <v>1.6524596861075895</v>
      </c>
    </row>
    <row r="107" spans="1:8" x14ac:dyDescent="0.25">
      <c r="A107" s="10" t="s">
        <v>64</v>
      </c>
      <c r="B107" s="10" t="s">
        <v>188</v>
      </c>
      <c r="C107" s="10" t="s">
        <v>158</v>
      </c>
      <c r="D107" s="10" t="s">
        <v>194</v>
      </c>
      <c r="E107" s="10" t="s">
        <v>195</v>
      </c>
      <c r="F107" s="10"/>
      <c r="G107" s="10" t="s">
        <v>76</v>
      </c>
      <c r="H107" s="10">
        <v>1.5367875080800582</v>
      </c>
    </row>
    <row r="108" spans="1:8" x14ac:dyDescent="0.25">
      <c r="A108" s="10" t="s">
        <v>64</v>
      </c>
      <c r="B108" s="10" t="s">
        <v>188</v>
      </c>
      <c r="C108" s="10" t="s">
        <v>158</v>
      </c>
      <c r="D108" s="10" t="s">
        <v>194</v>
      </c>
      <c r="E108" s="10" t="s">
        <v>195</v>
      </c>
      <c r="F108" s="10"/>
      <c r="G108" s="10" t="s">
        <v>77</v>
      </c>
      <c r="H108" s="10">
        <v>1.429212382514454</v>
      </c>
    </row>
    <row r="109" spans="1:8" x14ac:dyDescent="0.25">
      <c r="A109" s="10" t="s">
        <v>64</v>
      </c>
      <c r="B109" s="10" t="s">
        <v>188</v>
      </c>
      <c r="C109" s="10" t="s">
        <v>158</v>
      </c>
      <c r="D109" s="10" t="s">
        <v>194</v>
      </c>
      <c r="E109" s="10" t="s">
        <v>195</v>
      </c>
      <c r="F109" s="10"/>
      <c r="G109" s="10" t="s">
        <v>78</v>
      </c>
      <c r="H109" s="10">
        <v>1.3291675157384419</v>
      </c>
    </row>
    <row r="110" spans="1:8" x14ac:dyDescent="0.25">
      <c r="A110" s="10" t="s">
        <v>64</v>
      </c>
      <c r="B110" s="10" t="s">
        <v>188</v>
      </c>
      <c r="C110" s="10" t="s">
        <v>158</v>
      </c>
      <c r="D110" s="10" t="s">
        <v>194</v>
      </c>
      <c r="E110" s="10" t="s">
        <v>195</v>
      </c>
      <c r="F110" s="10"/>
      <c r="G110" s="10" t="s">
        <v>79</v>
      </c>
      <c r="H110" s="10">
        <v>1.2361257896367512</v>
      </c>
    </row>
    <row r="111" spans="1:8" x14ac:dyDescent="0.25">
      <c r="A111" s="10" t="s">
        <v>64</v>
      </c>
      <c r="B111" s="10" t="s">
        <v>188</v>
      </c>
      <c r="C111" s="10" t="s">
        <v>158</v>
      </c>
      <c r="D111" s="10" t="s">
        <v>194</v>
      </c>
      <c r="E111" s="10" t="s">
        <v>195</v>
      </c>
      <c r="F111" s="10"/>
      <c r="G111" s="10" t="s">
        <v>80</v>
      </c>
      <c r="H111" s="10">
        <v>1.1495969843621785</v>
      </c>
    </row>
    <row r="112" spans="1:8" x14ac:dyDescent="0.25">
      <c r="A112" s="10" t="s">
        <v>66</v>
      </c>
      <c r="B112" s="10" t="s">
        <v>191</v>
      </c>
      <c r="C112" s="10" t="s">
        <v>158</v>
      </c>
      <c r="D112" s="10" t="s">
        <v>194</v>
      </c>
      <c r="E112" s="10" t="s">
        <v>195</v>
      </c>
      <c r="F112" s="10"/>
      <c r="G112" s="10" t="s">
        <v>70</v>
      </c>
      <c r="H112" s="10">
        <v>-0.84142051995250178</v>
      </c>
    </row>
    <row r="113" spans="1:8" x14ac:dyDescent="0.25">
      <c r="A113" s="10" t="s">
        <v>66</v>
      </c>
      <c r="B113" s="10" t="s">
        <v>191</v>
      </c>
      <c r="C113" s="10" t="s">
        <v>158</v>
      </c>
      <c r="D113" s="10" t="s">
        <v>194</v>
      </c>
      <c r="E113" s="10" t="s">
        <v>195</v>
      </c>
      <c r="F113" s="10"/>
      <c r="G113" s="10" t="s">
        <v>71</v>
      </c>
      <c r="H113" s="10">
        <v>-0.84142051995250178</v>
      </c>
    </row>
    <row r="114" spans="1:8" x14ac:dyDescent="0.25">
      <c r="A114" s="10" t="s">
        <v>66</v>
      </c>
      <c r="B114" s="10" t="s">
        <v>191</v>
      </c>
      <c r="C114" s="10" t="s">
        <v>158</v>
      </c>
      <c r="D114" s="10" t="s">
        <v>194</v>
      </c>
      <c r="E114" s="10" t="s">
        <v>195</v>
      </c>
      <c r="F114" s="10"/>
      <c r="G114" s="10" t="s">
        <v>72</v>
      </c>
      <c r="H114" s="10">
        <v>-0.84142051995250178</v>
      </c>
    </row>
    <row r="115" spans="1:8" x14ac:dyDescent="0.25">
      <c r="A115" s="10" t="s">
        <v>66</v>
      </c>
      <c r="B115" s="10" t="s">
        <v>191</v>
      </c>
      <c r="C115" s="10" t="s">
        <v>158</v>
      </c>
      <c r="D115" s="10" t="s">
        <v>194</v>
      </c>
      <c r="E115" s="10" t="s">
        <v>195</v>
      </c>
      <c r="F115" s="10"/>
      <c r="G115" s="10" t="s">
        <v>73</v>
      </c>
      <c r="H115" s="10">
        <v>-0.84142051995250178</v>
      </c>
    </row>
    <row r="116" spans="1:8" x14ac:dyDescent="0.25">
      <c r="A116" s="10" t="s">
        <v>66</v>
      </c>
      <c r="B116" s="10" t="s">
        <v>191</v>
      </c>
      <c r="C116" s="10" t="s">
        <v>158</v>
      </c>
      <c r="D116" s="10" t="s">
        <v>194</v>
      </c>
      <c r="E116" s="10" t="s">
        <v>195</v>
      </c>
      <c r="F116" s="10"/>
      <c r="G116" s="10" t="s">
        <v>74</v>
      </c>
      <c r="H116" s="10">
        <v>-0.84142051995250178</v>
      </c>
    </row>
    <row r="117" spans="1:8" x14ac:dyDescent="0.25">
      <c r="A117" s="10" t="s">
        <v>66</v>
      </c>
      <c r="B117" s="10" t="s">
        <v>191</v>
      </c>
      <c r="C117" s="10" t="s">
        <v>158</v>
      </c>
      <c r="D117" s="10" t="s">
        <v>194</v>
      </c>
      <c r="E117" s="10" t="s">
        <v>195</v>
      </c>
      <c r="F117" s="10"/>
      <c r="G117" s="10" t="s">
        <v>75</v>
      </c>
      <c r="H117" s="10">
        <v>-0.84142051995250178</v>
      </c>
    </row>
    <row r="118" spans="1:8" x14ac:dyDescent="0.25">
      <c r="A118" s="10" t="s">
        <v>66</v>
      </c>
      <c r="B118" s="10" t="s">
        <v>191</v>
      </c>
      <c r="C118" s="10" t="s">
        <v>158</v>
      </c>
      <c r="D118" s="10" t="s">
        <v>194</v>
      </c>
      <c r="E118" s="10" t="s">
        <v>195</v>
      </c>
      <c r="F118" s="10"/>
      <c r="G118" s="10" t="s">
        <v>76</v>
      </c>
      <c r="H118" s="10">
        <v>-0.84142051995250178</v>
      </c>
    </row>
    <row r="119" spans="1:8" x14ac:dyDescent="0.25">
      <c r="A119" s="10" t="s">
        <v>66</v>
      </c>
      <c r="B119" s="10" t="s">
        <v>191</v>
      </c>
      <c r="C119" s="10" t="s">
        <v>158</v>
      </c>
      <c r="D119" s="10" t="s">
        <v>194</v>
      </c>
      <c r="E119" s="10" t="s">
        <v>195</v>
      </c>
      <c r="F119" s="10"/>
      <c r="G119" s="10" t="s">
        <v>77</v>
      </c>
      <c r="H119" s="10">
        <v>-0.84142051995250178</v>
      </c>
    </row>
    <row r="120" spans="1:8" x14ac:dyDescent="0.25">
      <c r="A120" s="10" t="s">
        <v>66</v>
      </c>
      <c r="B120" s="10" t="s">
        <v>191</v>
      </c>
      <c r="C120" s="10" t="s">
        <v>158</v>
      </c>
      <c r="D120" s="10" t="s">
        <v>194</v>
      </c>
      <c r="E120" s="10" t="s">
        <v>195</v>
      </c>
      <c r="F120" s="10"/>
      <c r="G120" s="10" t="s">
        <v>78</v>
      </c>
      <c r="H120" s="10">
        <v>-0.84142051995250178</v>
      </c>
    </row>
    <row r="121" spans="1:8" x14ac:dyDescent="0.25">
      <c r="A121" s="10" t="s">
        <v>66</v>
      </c>
      <c r="B121" s="10" t="s">
        <v>191</v>
      </c>
      <c r="C121" s="10" t="s">
        <v>158</v>
      </c>
      <c r="D121" s="10" t="s">
        <v>194</v>
      </c>
      <c r="E121" s="10" t="s">
        <v>195</v>
      </c>
      <c r="F121" s="10"/>
      <c r="G121" s="10" t="s">
        <v>79</v>
      </c>
      <c r="H121" s="10">
        <v>-0.84142051995250178</v>
      </c>
    </row>
    <row r="122" spans="1:8" x14ac:dyDescent="0.25">
      <c r="A122" s="10" t="s">
        <v>66</v>
      </c>
      <c r="B122" s="10" t="s">
        <v>191</v>
      </c>
      <c r="C122" s="10" t="s">
        <v>158</v>
      </c>
      <c r="D122" s="10" t="s">
        <v>194</v>
      </c>
      <c r="E122" s="10" t="s">
        <v>195</v>
      </c>
      <c r="F122" s="10"/>
      <c r="G122" s="10" t="s">
        <v>80</v>
      </c>
      <c r="H122" s="10">
        <v>-0.84142051995250178</v>
      </c>
    </row>
    <row r="123" spans="1:8" x14ac:dyDescent="0.25">
      <c r="A123" s="10" t="s">
        <v>63</v>
      </c>
      <c r="B123" s="10" t="s">
        <v>186</v>
      </c>
      <c r="C123" s="10" t="s">
        <v>7</v>
      </c>
      <c r="D123" s="10" t="s">
        <v>194</v>
      </c>
      <c r="E123" s="10" t="s">
        <v>195</v>
      </c>
      <c r="F123" s="10"/>
      <c r="G123" s="10" t="s">
        <v>70</v>
      </c>
      <c r="H123" s="10">
        <v>1.7304964906309817</v>
      </c>
    </row>
    <row r="124" spans="1:8" x14ac:dyDescent="0.25">
      <c r="A124" s="10" t="s">
        <v>63</v>
      </c>
      <c r="B124" s="10" t="s">
        <v>186</v>
      </c>
      <c r="C124" s="10" t="s">
        <v>7</v>
      </c>
      <c r="D124" s="10" t="s">
        <v>194</v>
      </c>
      <c r="E124" s="10" t="s">
        <v>195</v>
      </c>
      <c r="F124" s="10"/>
      <c r="G124" s="10" t="s">
        <v>71</v>
      </c>
      <c r="H124" s="10">
        <v>1.6093617362868127</v>
      </c>
    </row>
    <row r="125" spans="1:8" x14ac:dyDescent="0.25">
      <c r="A125" s="10" t="s">
        <v>63</v>
      </c>
      <c r="B125" s="10" t="s">
        <v>186</v>
      </c>
      <c r="C125" s="10" t="s">
        <v>7</v>
      </c>
      <c r="D125" s="10" t="s">
        <v>194</v>
      </c>
      <c r="E125" s="10" t="s">
        <v>195</v>
      </c>
      <c r="F125" s="10"/>
      <c r="G125" s="10" t="s">
        <v>72</v>
      </c>
      <c r="H125" s="10">
        <v>1.4967064147467359</v>
      </c>
    </row>
    <row r="126" spans="1:8" x14ac:dyDescent="0.25">
      <c r="A126" s="10" t="s">
        <v>63</v>
      </c>
      <c r="B126" s="10" t="s">
        <v>186</v>
      </c>
      <c r="C126" s="10" t="s">
        <v>7</v>
      </c>
      <c r="D126" s="10" t="s">
        <v>194</v>
      </c>
      <c r="E126" s="10" t="s">
        <v>195</v>
      </c>
      <c r="F126" s="10"/>
      <c r="G126" s="10" t="s">
        <v>73</v>
      </c>
      <c r="H126" s="10">
        <v>1.391936965714464</v>
      </c>
    </row>
    <row r="127" spans="1:8" x14ac:dyDescent="0.25">
      <c r="A127" s="10" t="s">
        <v>63</v>
      </c>
      <c r="B127" s="10" t="s">
        <v>186</v>
      </c>
      <c r="C127" s="10" t="s">
        <v>7</v>
      </c>
      <c r="D127" s="10" t="s">
        <v>194</v>
      </c>
      <c r="E127" s="10" t="s">
        <v>195</v>
      </c>
      <c r="F127" s="10"/>
      <c r="G127" s="10" t="s">
        <v>74</v>
      </c>
      <c r="H127" s="10">
        <v>1.2945013781144517</v>
      </c>
    </row>
    <row r="128" spans="1:8" x14ac:dyDescent="0.25">
      <c r="A128" s="10" t="s">
        <v>63</v>
      </c>
      <c r="B128" s="10" t="s">
        <v>186</v>
      </c>
      <c r="C128" s="10" t="s">
        <v>7</v>
      </c>
      <c r="D128" s="10" t="s">
        <v>194</v>
      </c>
      <c r="E128" s="10" t="s">
        <v>195</v>
      </c>
      <c r="F128" s="10"/>
      <c r="G128" s="10" t="s">
        <v>75</v>
      </c>
      <c r="H128" s="10">
        <v>1.20388628164644</v>
      </c>
    </row>
    <row r="129" spans="1:8" x14ac:dyDescent="0.25">
      <c r="A129" s="10" t="s">
        <v>63</v>
      </c>
      <c r="B129" s="10" t="s">
        <v>186</v>
      </c>
      <c r="C129" s="10" t="s">
        <v>7</v>
      </c>
      <c r="D129" s="10" t="s">
        <v>194</v>
      </c>
      <c r="E129" s="10" t="s">
        <v>195</v>
      </c>
      <c r="F129" s="10"/>
      <c r="G129" s="10" t="s">
        <v>76</v>
      </c>
      <c r="H129" s="10">
        <v>1.119614241931189</v>
      </c>
    </row>
    <row r="130" spans="1:8" x14ac:dyDescent="0.25">
      <c r="A130" s="10" t="s">
        <v>63</v>
      </c>
      <c r="B130" s="10" t="s">
        <v>186</v>
      </c>
      <c r="C130" s="10" t="s">
        <v>7</v>
      </c>
      <c r="D130" s="10" t="s">
        <v>194</v>
      </c>
      <c r="E130" s="10" t="s">
        <v>195</v>
      </c>
      <c r="F130" s="10"/>
      <c r="G130" s="10" t="s">
        <v>77</v>
      </c>
      <c r="H130" s="10">
        <v>1.0412412449960058</v>
      </c>
    </row>
    <row r="131" spans="1:8" x14ac:dyDescent="0.25">
      <c r="A131" s="10" t="s">
        <v>63</v>
      </c>
      <c r="B131" s="10" t="s">
        <v>186</v>
      </c>
      <c r="C131" s="10" t="s">
        <v>7</v>
      </c>
      <c r="D131" s="10" t="s">
        <v>194</v>
      </c>
      <c r="E131" s="10" t="s">
        <v>195</v>
      </c>
      <c r="F131" s="10"/>
      <c r="G131" s="10" t="s">
        <v>78</v>
      </c>
      <c r="H131" s="10">
        <v>0.96835435784628521</v>
      </c>
    </row>
    <row r="132" spans="1:8" x14ac:dyDescent="0.25">
      <c r="A132" s="10" t="s">
        <v>63</v>
      </c>
      <c r="B132" s="10" t="s">
        <v>186</v>
      </c>
      <c r="C132" s="10" t="s">
        <v>7</v>
      </c>
      <c r="D132" s="10" t="s">
        <v>194</v>
      </c>
      <c r="E132" s="10" t="s">
        <v>195</v>
      </c>
      <c r="F132" s="10"/>
      <c r="G132" s="10" t="s">
        <v>79</v>
      </c>
      <c r="H132" s="10">
        <v>0.9005695527970452</v>
      </c>
    </row>
    <row r="133" spans="1:8" x14ac:dyDescent="0.25">
      <c r="A133" s="10" t="s">
        <v>63</v>
      </c>
      <c r="B133" s="10" t="s">
        <v>186</v>
      </c>
      <c r="C133" s="10" t="s">
        <v>7</v>
      </c>
      <c r="D133" s="10" t="s">
        <v>194</v>
      </c>
      <c r="E133" s="10" t="s">
        <v>195</v>
      </c>
      <c r="F133" s="10"/>
      <c r="G133" s="10" t="s">
        <v>80</v>
      </c>
      <c r="H133" s="10">
        <v>0.83752968410125195</v>
      </c>
    </row>
    <row r="134" spans="1:8" x14ac:dyDescent="0.25">
      <c r="A134" s="10" t="s">
        <v>64</v>
      </c>
      <c r="B134" s="10" t="s">
        <v>188</v>
      </c>
      <c r="C134" s="10" t="s">
        <v>7</v>
      </c>
      <c r="D134" s="10" t="s">
        <v>194</v>
      </c>
      <c r="E134" s="10" t="s">
        <v>195</v>
      </c>
      <c r="F134" s="10"/>
      <c r="G134" s="10" t="s">
        <v>70</v>
      </c>
      <c r="H134" s="10">
        <v>1.0004496545139205</v>
      </c>
    </row>
    <row r="135" spans="1:8" x14ac:dyDescent="0.25">
      <c r="A135" s="10" t="s">
        <v>64</v>
      </c>
      <c r="B135" s="10" t="s">
        <v>188</v>
      </c>
      <c r="C135" s="10" t="s">
        <v>7</v>
      </c>
      <c r="D135" s="10" t="s">
        <v>194</v>
      </c>
      <c r="E135" s="10" t="s">
        <v>195</v>
      </c>
      <c r="F135" s="10"/>
      <c r="G135" s="10" t="s">
        <v>71</v>
      </c>
      <c r="H135" s="10">
        <v>0.98044066142364206</v>
      </c>
    </row>
    <row r="136" spans="1:8" x14ac:dyDescent="0.25">
      <c r="A136" s="10" t="s">
        <v>64</v>
      </c>
      <c r="B136" s="10" t="s">
        <v>188</v>
      </c>
      <c r="C136" s="10" t="s">
        <v>7</v>
      </c>
      <c r="D136" s="10" t="s">
        <v>194</v>
      </c>
      <c r="E136" s="10" t="s">
        <v>195</v>
      </c>
      <c r="F136" s="10"/>
      <c r="G136" s="10" t="s">
        <v>72</v>
      </c>
      <c r="H136" s="10">
        <v>0.9608318481951692</v>
      </c>
    </row>
    <row r="137" spans="1:8" x14ac:dyDescent="0.25">
      <c r="A137" s="10" t="s">
        <v>64</v>
      </c>
      <c r="B137" s="10" t="s">
        <v>188</v>
      </c>
      <c r="C137" s="10" t="s">
        <v>7</v>
      </c>
      <c r="D137" s="10" t="s">
        <v>194</v>
      </c>
      <c r="E137" s="10" t="s">
        <v>195</v>
      </c>
      <c r="F137" s="10"/>
      <c r="G137" s="10" t="s">
        <v>73</v>
      </c>
      <c r="H137" s="10">
        <v>0.94161521123126579</v>
      </c>
    </row>
    <row r="138" spans="1:8" x14ac:dyDescent="0.25">
      <c r="A138" s="10" t="s">
        <v>64</v>
      </c>
      <c r="B138" s="10" t="s">
        <v>188</v>
      </c>
      <c r="C138" s="10" t="s">
        <v>7</v>
      </c>
      <c r="D138" s="10" t="s">
        <v>194</v>
      </c>
      <c r="E138" s="10" t="s">
        <v>195</v>
      </c>
      <c r="F138" s="10"/>
      <c r="G138" s="10" t="s">
        <v>74</v>
      </c>
      <c r="H138" s="10">
        <v>0.92278290700664034</v>
      </c>
    </row>
    <row r="139" spans="1:8" x14ac:dyDescent="0.25">
      <c r="A139" s="10" t="s">
        <v>64</v>
      </c>
      <c r="B139" s="10" t="s">
        <v>188</v>
      </c>
      <c r="C139" s="10" t="s">
        <v>7</v>
      </c>
      <c r="D139" s="10" t="s">
        <v>194</v>
      </c>
      <c r="E139" s="10" t="s">
        <v>195</v>
      </c>
      <c r="F139" s="10"/>
      <c r="G139" s="10" t="s">
        <v>75</v>
      </c>
      <c r="H139" s="10">
        <v>0.9043272488665075</v>
      </c>
    </row>
    <row r="140" spans="1:8" x14ac:dyDescent="0.25">
      <c r="A140" s="10" t="s">
        <v>64</v>
      </c>
      <c r="B140" s="10" t="s">
        <v>188</v>
      </c>
      <c r="C140" s="10" t="s">
        <v>7</v>
      </c>
      <c r="D140" s="10" t="s">
        <v>194</v>
      </c>
      <c r="E140" s="10" t="s">
        <v>195</v>
      </c>
      <c r="F140" s="10"/>
      <c r="G140" s="10" t="s">
        <v>76</v>
      </c>
      <c r="H140" s="10">
        <v>0.88624070388917742</v>
      </c>
    </row>
    <row r="141" spans="1:8" x14ac:dyDescent="0.25">
      <c r="A141" s="10" t="s">
        <v>64</v>
      </c>
      <c r="B141" s="10" t="s">
        <v>188</v>
      </c>
      <c r="C141" s="10" t="s">
        <v>7</v>
      </c>
      <c r="D141" s="10" t="s">
        <v>194</v>
      </c>
      <c r="E141" s="10" t="s">
        <v>195</v>
      </c>
      <c r="F141" s="10"/>
      <c r="G141" s="10" t="s">
        <v>77</v>
      </c>
      <c r="H141" s="10">
        <v>0.86851588981139383</v>
      </c>
    </row>
    <row r="142" spans="1:8" x14ac:dyDescent="0.25">
      <c r="A142" s="10" t="s">
        <v>64</v>
      </c>
      <c r="B142" s="10" t="s">
        <v>188</v>
      </c>
      <c r="C142" s="10" t="s">
        <v>7</v>
      </c>
      <c r="D142" s="10" t="s">
        <v>194</v>
      </c>
      <c r="E142" s="10" t="s">
        <v>195</v>
      </c>
      <c r="F142" s="10"/>
      <c r="G142" s="10" t="s">
        <v>78</v>
      </c>
      <c r="H142" s="10">
        <v>0.85114557201516594</v>
      </c>
    </row>
    <row r="143" spans="1:8" x14ac:dyDescent="0.25">
      <c r="A143" s="10" t="s">
        <v>64</v>
      </c>
      <c r="B143" s="10" t="s">
        <v>188</v>
      </c>
      <c r="C143" s="10" t="s">
        <v>7</v>
      </c>
      <c r="D143" s="10" t="s">
        <v>194</v>
      </c>
      <c r="E143" s="10" t="s">
        <v>195</v>
      </c>
      <c r="F143" s="10"/>
      <c r="G143" s="10" t="s">
        <v>79</v>
      </c>
      <c r="H143" s="10">
        <v>0.83412266057486251</v>
      </c>
    </row>
    <row r="144" spans="1:8" x14ac:dyDescent="0.25">
      <c r="A144" s="10" t="s">
        <v>64</v>
      </c>
      <c r="B144" s="10" t="s">
        <v>188</v>
      </c>
      <c r="C144" s="10" t="s">
        <v>7</v>
      </c>
      <c r="D144" s="10" t="s">
        <v>194</v>
      </c>
      <c r="E144" s="10" t="s">
        <v>195</v>
      </c>
      <c r="F144" s="10"/>
      <c r="G144" s="10" t="s">
        <v>80</v>
      </c>
      <c r="H144" s="10">
        <v>0.8174402073633652</v>
      </c>
    </row>
    <row r="145" spans="1:8" x14ac:dyDescent="0.25">
      <c r="A145" s="10" t="s">
        <v>66</v>
      </c>
      <c r="B145" s="10" t="s">
        <v>191</v>
      </c>
      <c r="C145" s="10" t="s">
        <v>7</v>
      </c>
      <c r="D145" s="10" t="s">
        <v>194</v>
      </c>
      <c r="E145" s="10" t="s">
        <v>195</v>
      </c>
      <c r="F145" s="10"/>
      <c r="G145" s="10" t="s">
        <v>70</v>
      </c>
      <c r="H145" s="10">
        <v>-0.97139195718683924</v>
      </c>
    </row>
    <row r="146" spans="1:8" x14ac:dyDescent="0.25">
      <c r="A146" s="10" t="s">
        <v>66</v>
      </c>
      <c r="B146" s="10" t="s">
        <v>191</v>
      </c>
      <c r="C146" s="10" t="s">
        <v>7</v>
      </c>
      <c r="D146" s="10" t="s">
        <v>194</v>
      </c>
      <c r="E146" s="10" t="s">
        <v>195</v>
      </c>
      <c r="F146" s="10"/>
      <c r="G146" s="10" t="s">
        <v>71</v>
      </c>
      <c r="H146" s="10">
        <v>-0.97139195718683924</v>
      </c>
    </row>
    <row r="147" spans="1:8" x14ac:dyDescent="0.25">
      <c r="A147" s="10" t="s">
        <v>66</v>
      </c>
      <c r="B147" s="10" t="s">
        <v>191</v>
      </c>
      <c r="C147" s="10" t="s">
        <v>7</v>
      </c>
      <c r="D147" s="10" t="s">
        <v>194</v>
      </c>
      <c r="E147" s="10" t="s">
        <v>195</v>
      </c>
      <c r="F147" s="10"/>
      <c r="G147" s="10" t="s">
        <v>72</v>
      </c>
      <c r="H147" s="10">
        <v>-0.97139195718683924</v>
      </c>
    </row>
    <row r="148" spans="1:8" x14ac:dyDescent="0.25">
      <c r="A148" s="10" t="s">
        <v>66</v>
      </c>
      <c r="B148" s="10" t="s">
        <v>191</v>
      </c>
      <c r="C148" s="10" t="s">
        <v>7</v>
      </c>
      <c r="D148" s="10" t="s">
        <v>194</v>
      </c>
      <c r="E148" s="10" t="s">
        <v>195</v>
      </c>
      <c r="F148" s="10"/>
      <c r="G148" s="10" t="s">
        <v>73</v>
      </c>
      <c r="H148" s="10">
        <v>-0.97139195718683924</v>
      </c>
    </row>
    <row r="149" spans="1:8" x14ac:dyDescent="0.25">
      <c r="A149" s="10" t="s">
        <v>66</v>
      </c>
      <c r="B149" s="10" t="s">
        <v>191</v>
      </c>
      <c r="C149" s="10" t="s">
        <v>7</v>
      </c>
      <c r="D149" s="10" t="s">
        <v>194</v>
      </c>
      <c r="E149" s="10" t="s">
        <v>195</v>
      </c>
      <c r="F149" s="10"/>
      <c r="G149" s="10" t="s">
        <v>74</v>
      </c>
      <c r="H149" s="10">
        <v>-0.97139195718683924</v>
      </c>
    </row>
    <row r="150" spans="1:8" x14ac:dyDescent="0.25">
      <c r="A150" s="10" t="s">
        <v>66</v>
      </c>
      <c r="B150" s="10" t="s">
        <v>191</v>
      </c>
      <c r="C150" s="10" t="s">
        <v>7</v>
      </c>
      <c r="D150" s="10" t="s">
        <v>194</v>
      </c>
      <c r="E150" s="10" t="s">
        <v>195</v>
      </c>
      <c r="F150" s="10"/>
      <c r="G150" s="10" t="s">
        <v>75</v>
      </c>
      <c r="H150" s="10">
        <v>-0.97139195718683924</v>
      </c>
    </row>
    <row r="151" spans="1:8" x14ac:dyDescent="0.25">
      <c r="A151" s="10" t="s">
        <v>66</v>
      </c>
      <c r="B151" s="10" t="s">
        <v>191</v>
      </c>
      <c r="C151" s="10" t="s">
        <v>7</v>
      </c>
      <c r="D151" s="10" t="s">
        <v>194</v>
      </c>
      <c r="E151" s="10" t="s">
        <v>195</v>
      </c>
      <c r="F151" s="10"/>
      <c r="G151" s="10" t="s">
        <v>76</v>
      </c>
      <c r="H151" s="10">
        <v>-0.97139195718683924</v>
      </c>
    </row>
    <row r="152" spans="1:8" x14ac:dyDescent="0.25">
      <c r="A152" s="10" t="s">
        <v>66</v>
      </c>
      <c r="B152" s="10" t="s">
        <v>191</v>
      </c>
      <c r="C152" s="10" t="s">
        <v>7</v>
      </c>
      <c r="D152" s="10" t="s">
        <v>194</v>
      </c>
      <c r="E152" s="10" t="s">
        <v>195</v>
      </c>
      <c r="F152" s="10"/>
      <c r="G152" s="10" t="s">
        <v>77</v>
      </c>
      <c r="H152" s="10">
        <v>-0.97139195718683924</v>
      </c>
    </row>
    <row r="153" spans="1:8" x14ac:dyDescent="0.25">
      <c r="A153" s="10" t="s">
        <v>66</v>
      </c>
      <c r="B153" s="10" t="s">
        <v>191</v>
      </c>
      <c r="C153" s="10" t="s">
        <v>7</v>
      </c>
      <c r="D153" s="10" t="s">
        <v>194</v>
      </c>
      <c r="E153" s="10" t="s">
        <v>195</v>
      </c>
      <c r="F153" s="10"/>
      <c r="G153" s="10" t="s">
        <v>78</v>
      </c>
      <c r="H153" s="10">
        <v>-0.97139195718683924</v>
      </c>
    </row>
    <row r="154" spans="1:8" x14ac:dyDescent="0.25">
      <c r="A154" s="10" t="s">
        <v>66</v>
      </c>
      <c r="B154" s="10" t="s">
        <v>191</v>
      </c>
      <c r="C154" s="10" t="s">
        <v>7</v>
      </c>
      <c r="D154" s="10" t="s">
        <v>194</v>
      </c>
      <c r="E154" s="10" t="s">
        <v>195</v>
      </c>
      <c r="F154" s="10"/>
      <c r="G154" s="10" t="s">
        <v>79</v>
      </c>
      <c r="H154" s="10">
        <v>-0.97139195718683924</v>
      </c>
    </row>
    <row r="155" spans="1:8" x14ac:dyDescent="0.25">
      <c r="A155" s="10" t="s">
        <v>66</v>
      </c>
      <c r="B155" s="10" t="s">
        <v>191</v>
      </c>
      <c r="C155" s="10" t="s">
        <v>7</v>
      </c>
      <c r="D155" s="10" t="s">
        <v>194</v>
      </c>
      <c r="E155" s="10" t="s">
        <v>195</v>
      </c>
      <c r="F155" s="10"/>
      <c r="G155" s="10" t="s">
        <v>80</v>
      </c>
      <c r="H155" s="10">
        <v>-0.97139195718683924</v>
      </c>
    </row>
    <row r="156" spans="1:8" x14ac:dyDescent="0.25">
      <c r="A156" s="10" t="s">
        <v>63</v>
      </c>
      <c r="B156" s="10" t="s">
        <v>186</v>
      </c>
      <c r="C156" s="10" t="s">
        <v>317</v>
      </c>
      <c r="D156" s="10" t="s">
        <v>194</v>
      </c>
      <c r="E156" s="10" t="s">
        <v>195</v>
      </c>
      <c r="F156" s="10" t="s">
        <v>273</v>
      </c>
      <c r="G156" s="10" t="s">
        <v>70</v>
      </c>
      <c r="H156" s="10">
        <v>0.6034338695575282</v>
      </c>
    </row>
    <row r="157" spans="1:8" x14ac:dyDescent="0.25">
      <c r="A157" s="10" t="s">
        <v>63</v>
      </c>
      <c r="B157" s="10" t="s">
        <v>186</v>
      </c>
      <c r="C157" s="10" t="s">
        <v>317</v>
      </c>
      <c r="D157" s="10" t="s">
        <v>194</v>
      </c>
      <c r="E157" s="10" t="s">
        <v>195</v>
      </c>
      <c r="F157" s="10" t="s">
        <v>273</v>
      </c>
      <c r="G157" s="10" t="s">
        <v>71</v>
      </c>
      <c r="H157" s="10">
        <v>0.6034338695575282</v>
      </c>
    </row>
    <row r="158" spans="1:8" x14ac:dyDescent="0.25">
      <c r="A158" s="10" t="s">
        <v>63</v>
      </c>
      <c r="B158" s="10" t="s">
        <v>186</v>
      </c>
      <c r="C158" s="10" t="s">
        <v>317</v>
      </c>
      <c r="D158" s="10" t="s">
        <v>194</v>
      </c>
      <c r="E158" s="10" t="s">
        <v>195</v>
      </c>
      <c r="F158" s="10" t="s">
        <v>273</v>
      </c>
      <c r="G158" s="10" t="s">
        <v>72</v>
      </c>
      <c r="H158" s="10">
        <v>0.6034338695575282</v>
      </c>
    </row>
    <row r="159" spans="1:8" x14ac:dyDescent="0.25">
      <c r="A159" s="10" t="s">
        <v>63</v>
      </c>
      <c r="B159" s="10" t="s">
        <v>186</v>
      </c>
      <c r="C159" s="10" t="s">
        <v>317</v>
      </c>
      <c r="D159" s="10" t="s">
        <v>194</v>
      </c>
      <c r="E159" s="10" t="s">
        <v>195</v>
      </c>
      <c r="F159" s="10" t="s">
        <v>273</v>
      </c>
      <c r="G159" s="10" t="s">
        <v>73</v>
      </c>
      <c r="H159" s="10">
        <v>0.6034338695575282</v>
      </c>
    </row>
    <row r="160" spans="1:8" x14ac:dyDescent="0.25">
      <c r="A160" s="10" t="s">
        <v>63</v>
      </c>
      <c r="B160" s="10" t="s">
        <v>186</v>
      </c>
      <c r="C160" s="10" t="s">
        <v>317</v>
      </c>
      <c r="D160" s="10" t="s">
        <v>194</v>
      </c>
      <c r="E160" s="10" t="s">
        <v>195</v>
      </c>
      <c r="F160" s="10" t="s">
        <v>273</v>
      </c>
      <c r="G160" s="10" t="s">
        <v>74</v>
      </c>
      <c r="H160" s="10">
        <v>0.6034338695575282</v>
      </c>
    </row>
    <row r="161" spans="1:8" x14ac:dyDescent="0.25">
      <c r="A161" s="10" t="s">
        <v>63</v>
      </c>
      <c r="B161" s="10" t="s">
        <v>186</v>
      </c>
      <c r="C161" s="10" t="s">
        <v>317</v>
      </c>
      <c r="D161" s="10" t="s">
        <v>194</v>
      </c>
      <c r="E161" s="10" t="s">
        <v>195</v>
      </c>
      <c r="F161" s="10" t="s">
        <v>273</v>
      </c>
      <c r="G161" s="10" t="s">
        <v>75</v>
      </c>
      <c r="H161" s="10">
        <v>0.6034338695575282</v>
      </c>
    </row>
    <row r="162" spans="1:8" x14ac:dyDescent="0.25">
      <c r="A162" s="10" t="s">
        <v>63</v>
      </c>
      <c r="B162" s="10" t="s">
        <v>186</v>
      </c>
      <c r="C162" s="10" t="s">
        <v>317</v>
      </c>
      <c r="D162" s="10" t="s">
        <v>194</v>
      </c>
      <c r="E162" s="10" t="s">
        <v>195</v>
      </c>
      <c r="F162" s="10" t="s">
        <v>273</v>
      </c>
      <c r="G162" s="10" t="s">
        <v>76</v>
      </c>
      <c r="H162" s="10">
        <v>0.6034338695575282</v>
      </c>
    </row>
    <row r="163" spans="1:8" x14ac:dyDescent="0.25">
      <c r="A163" s="10" t="s">
        <v>63</v>
      </c>
      <c r="B163" s="10" t="s">
        <v>186</v>
      </c>
      <c r="C163" s="10" t="s">
        <v>317</v>
      </c>
      <c r="D163" s="10" t="s">
        <v>194</v>
      </c>
      <c r="E163" s="10" t="s">
        <v>195</v>
      </c>
      <c r="F163" s="10" t="s">
        <v>273</v>
      </c>
      <c r="G163" s="10" t="s">
        <v>77</v>
      </c>
      <c r="H163" s="10">
        <v>0.6034338695575282</v>
      </c>
    </row>
    <row r="164" spans="1:8" x14ac:dyDescent="0.25">
      <c r="A164" s="10" t="s">
        <v>63</v>
      </c>
      <c r="B164" s="10" t="s">
        <v>186</v>
      </c>
      <c r="C164" s="10" t="s">
        <v>317</v>
      </c>
      <c r="D164" s="10" t="s">
        <v>194</v>
      </c>
      <c r="E164" s="10" t="s">
        <v>195</v>
      </c>
      <c r="F164" s="10" t="s">
        <v>273</v>
      </c>
      <c r="G164" s="10" t="s">
        <v>78</v>
      </c>
      <c r="H164" s="10">
        <v>0.6034338695575282</v>
      </c>
    </row>
    <row r="165" spans="1:8" x14ac:dyDescent="0.25">
      <c r="A165" s="10" t="s">
        <v>63</v>
      </c>
      <c r="B165" s="10" t="s">
        <v>186</v>
      </c>
      <c r="C165" s="10" t="s">
        <v>317</v>
      </c>
      <c r="D165" s="10" t="s">
        <v>194</v>
      </c>
      <c r="E165" s="10" t="s">
        <v>195</v>
      </c>
      <c r="F165" s="10" t="s">
        <v>273</v>
      </c>
      <c r="G165" s="10" t="s">
        <v>79</v>
      </c>
      <c r="H165" s="10">
        <v>0.6034338695575282</v>
      </c>
    </row>
    <row r="166" spans="1:8" x14ac:dyDescent="0.25">
      <c r="A166" s="10" t="s">
        <v>63</v>
      </c>
      <c r="B166" s="10" t="s">
        <v>186</v>
      </c>
      <c r="C166" s="10" t="s">
        <v>317</v>
      </c>
      <c r="D166" s="10" t="s">
        <v>194</v>
      </c>
      <c r="E166" s="10" t="s">
        <v>195</v>
      </c>
      <c r="F166" s="10" t="s">
        <v>273</v>
      </c>
      <c r="G166" s="10" t="s">
        <v>80</v>
      </c>
      <c r="H166" s="10">
        <v>0.6034338695575282</v>
      </c>
    </row>
    <row r="167" spans="1:8" x14ac:dyDescent="0.25">
      <c r="A167" s="10" t="s">
        <v>63</v>
      </c>
      <c r="B167" s="10" t="s">
        <v>186</v>
      </c>
      <c r="C167" s="10" t="s">
        <v>317</v>
      </c>
      <c r="D167" s="10" t="s">
        <v>194</v>
      </c>
      <c r="E167" s="10" t="s">
        <v>195</v>
      </c>
      <c r="F167" s="10" t="s">
        <v>299</v>
      </c>
      <c r="G167" s="10" t="s">
        <v>70</v>
      </c>
      <c r="H167" s="10">
        <v>0.6034338695575282</v>
      </c>
    </row>
    <row r="168" spans="1:8" x14ac:dyDescent="0.25">
      <c r="A168" s="10" t="s">
        <v>63</v>
      </c>
      <c r="B168" s="10" t="s">
        <v>186</v>
      </c>
      <c r="C168" s="10" t="s">
        <v>317</v>
      </c>
      <c r="D168" s="10" t="s">
        <v>194</v>
      </c>
      <c r="E168" s="10" t="s">
        <v>195</v>
      </c>
      <c r="F168" s="10" t="s">
        <v>299</v>
      </c>
      <c r="G168" s="10" t="s">
        <v>71</v>
      </c>
      <c r="H168" s="10">
        <v>0.6034338695575282</v>
      </c>
    </row>
    <row r="169" spans="1:8" x14ac:dyDescent="0.25">
      <c r="A169" s="10" t="s">
        <v>63</v>
      </c>
      <c r="B169" s="10" t="s">
        <v>186</v>
      </c>
      <c r="C169" s="10" t="s">
        <v>317</v>
      </c>
      <c r="D169" s="10" t="s">
        <v>194</v>
      </c>
      <c r="E169" s="10" t="s">
        <v>195</v>
      </c>
      <c r="F169" s="10" t="s">
        <v>299</v>
      </c>
      <c r="G169" s="10" t="s">
        <v>72</v>
      </c>
      <c r="H169" s="10">
        <v>0.6034338695575282</v>
      </c>
    </row>
    <row r="170" spans="1:8" x14ac:dyDescent="0.25">
      <c r="A170" s="10" t="s">
        <v>63</v>
      </c>
      <c r="B170" s="10" t="s">
        <v>186</v>
      </c>
      <c r="C170" s="10" t="s">
        <v>317</v>
      </c>
      <c r="D170" s="10" t="s">
        <v>194</v>
      </c>
      <c r="E170" s="10" t="s">
        <v>195</v>
      </c>
      <c r="F170" s="10" t="s">
        <v>299</v>
      </c>
      <c r="G170" s="10" t="s">
        <v>73</v>
      </c>
      <c r="H170" s="10">
        <v>0.6034338695575282</v>
      </c>
    </row>
    <row r="171" spans="1:8" x14ac:dyDescent="0.25">
      <c r="A171" s="10" t="s">
        <v>63</v>
      </c>
      <c r="B171" s="10" t="s">
        <v>186</v>
      </c>
      <c r="C171" s="10" t="s">
        <v>317</v>
      </c>
      <c r="D171" s="10" t="s">
        <v>194</v>
      </c>
      <c r="E171" s="10" t="s">
        <v>195</v>
      </c>
      <c r="F171" s="10" t="s">
        <v>299</v>
      </c>
      <c r="G171" s="10" t="s">
        <v>74</v>
      </c>
      <c r="H171" s="10">
        <v>0.6034338695575282</v>
      </c>
    </row>
    <row r="172" spans="1:8" x14ac:dyDescent="0.25">
      <c r="A172" s="10" t="s">
        <v>63</v>
      </c>
      <c r="B172" s="10" t="s">
        <v>186</v>
      </c>
      <c r="C172" s="10" t="s">
        <v>317</v>
      </c>
      <c r="D172" s="10" t="s">
        <v>194</v>
      </c>
      <c r="E172" s="10" t="s">
        <v>195</v>
      </c>
      <c r="F172" s="10" t="s">
        <v>299</v>
      </c>
      <c r="G172" s="10" t="s">
        <v>75</v>
      </c>
      <c r="H172" s="10">
        <v>0.6034338695575282</v>
      </c>
    </row>
    <row r="173" spans="1:8" x14ac:dyDescent="0.25">
      <c r="A173" s="10" t="s">
        <v>63</v>
      </c>
      <c r="B173" s="10" t="s">
        <v>186</v>
      </c>
      <c r="C173" s="10" t="s">
        <v>317</v>
      </c>
      <c r="D173" s="10" t="s">
        <v>194</v>
      </c>
      <c r="E173" s="10" t="s">
        <v>195</v>
      </c>
      <c r="F173" s="10" t="s">
        <v>299</v>
      </c>
      <c r="G173" s="10" t="s">
        <v>76</v>
      </c>
      <c r="H173" s="10">
        <v>0.6034338695575282</v>
      </c>
    </row>
    <row r="174" spans="1:8" x14ac:dyDescent="0.25">
      <c r="A174" s="10" t="s">
        <v>63</v>
      </c>
      <c r="B174" s="10" t="s">
        <v>186</v>
      </c>
      <c r="C174" s="10" t="s">
        <v>317</v>
      </c>
      <c r="D174" s="10" t="s">
        <v>194</v>
      </c>
      <c r="E174" s="10" t="s">
        <v>195</v>
      </c>
      <c r="F174" s="10" t="s">
        <v>299</v>
      </c>
      <c r="G174" s="10" t="s">
        <v>77</v>
      </c>
      <c r="H174" s="10">
        <v>0.6034338695575282</v>
      </c>
    </row>
    <row r="175" spans="1:8" x14ac:dyDescent="0.25">
      <c r="A175" s="10" t="s">
        <v>63</v>
      </c>
      <c r="B175" s="10" t="s">
        <v>186</v>
      </c>
      <c r="C175" s="10" t="s">
        <v>317</v>
      </c>
      <c r="D175" s="10" t="s">
        <v>194</v>
      </c>
      <c r="E175" s="10" t="s">
        <v>195</v>
      </c>
      <c r="F175" s="10" t="s">
        <v>299</v>
      </c>
      <c r="G175" s="10" t="s">
        <v>78</v>
      </c>
      <c r="H175" s="10">
        <v>0.6034338695575282</v>
      </c>
    </row>
    <row r="176" spans="1:8" x14ac:dyDescent="0.25">
      <c r="A176" s="10" t="s">
        <v>63</v>
      </c>
      <c r="B176" s="10" t="s">
        <v>186</v>
      </c>
      <c r="C176" s="10" t="s">
        <v>317</v>
      </c>
      <c r="D176" s="10" t="s">
        <v>194</v>
      </c>
      <c r="E176" s="10" t="s">
        <v>195</v>
      </c>
      <c r="F176" s="10" t="s">
        <v>299</v>
      </c>
      <c r="G176" s="10" t="s">
        <v>79</v>
      </c>
      <c r="H176" s="10">
        <v>0.6034338695575282</v>
      </c>
    </row>
    <row r="177" spans="1:8" x14ac:dyDescent="0.25">
      <c r="A177" s="10" t="s">
        <v>63</v>
      </c>
      <c r="B177" s="10" t="s">
        <v>186</v>
      </c>
      <c r="C177" s="10" t="s">
        <v>317</v>
      </c>
      <c r="D177" s="10" t="s">
        <v>194</v>
      </c>
      <c r="E177" s="10" t="s">
        <v>195</v>
      </c>
      <c r="F177" s="10" t="s">
        <v>299</v>
      </c>
      <c r="G177" s="10" t="s">
        <v>80</v>
      </c>
      <c r="H177" s="10">
        <v>0.6034338695575282</v>
      </c>
    </row>
    <row r="178" spans="1:8" x14ac:dyDescent="0.25">
      <c r="A178" s="10" t="s">
        <v>63</v>
      </c>
      <c r="B178" s="10" t="s">
        <v>186</v>
      </c>
      <c r="C178" s="10" t="s">
        <v>317</v>
      </c>
      <c r="D178" s="10" t="s">
        <v>194</v>
      </c>
      <c r="E178" s="10" t="s">
        <v>195</v>
      </c>
      <c r="F178" s="10" t="s">
        <v>284</v>
      </c>
      <c r="G178" s="10" t="s">
        <v>70</v>
      </c>
      <c r="H178" s="10">
        <v>0.6034338695575282</v>
      </c>
    </row>
    <row r="179" spans="1:8" x14ac:dyDescent="0.25">
      <c r="A179" s="10" t="s">
        <v>63</v>
      </c>
      <c r="B179" s="10" t="s">
        <v>186</v>
      </c>
      <c r="C179" s="10" t="s">
        <v>317</v>
      </c>
      <c r="D179" s="10" t="s">
        <v>194</v>
      </c>
      <c r="E179" s="10" t="s">
        <v>195</v>
      </c>
      <c r="F179" s="10" t="s">
        <v>284</v>
      </c>
      <c r="G179" s="10" t="s">
        <v>71</v>
      </c>
      <c r="H179" s="10">
        <v>0.6034338695575282</v>
      </c>
    </row>
    <row r="180" spans="1:8" x14ac:dyDescent="0.25">
      <c r="A180" s="10" t="s">
        <v>63</v>
      </c>
      <c r="B180" s="10" t="s">
        <v>186</v>
      </c>
      <c r="C180" s="10" t="s">
        <v>317</v>
      </c>
      <c r="D180" s="10" t="s">
        <v>194</v>
      </c>
      <c r="E180" s="10" t="s">
        <v>195</v>
      </c>
      <c r="F180" s="10" t="s">
        <v>284</v>
      </c>
      <c r="G180" s="10" t="s">
        <v>72</v>
      </c>
      <c r="H180" s="10">
        <v>0.6034338695575282</v>
      </c>
    </row>
    <row r="181" spans="1:8" x14ac:dyDescent="0.25">
      <c r="A181" s="10" t="s">
        <v>63</v>
      </c>
      <c r="B181" s="10" t="s">
        <v>186</v>
      </c>
      <c r="C181" s="10" t="s">
        <v>317</v>
      </c>
      <c r="D181" s="10" t="s">
        <v>194</v>
      </c>
      <c r="E181" s="10" t="s">
        <v>195</v>
      </c>
      <c r="F181" s="10" t="s">
        <v>284</v>
      </c>
      <c r="G181" s="10" t="s">
        <v>73</v>
      </c>
      <c r="H181" s="10">
        <v>0.6034338695575282</v>
      </c>
    </row>
    <row r="182" spans="1:8" x14ac:dyDescent="0.25">
      <c r="A182" s="10" t="s">
        <v>63</v>
      </c>
      <c r="B182" s="10" t="s">
        <v>186</v>
      </c>
      <c r="C182" s="10" t="s">
        <v>317</v>
      </c>
      <c r="D182" s="10" t="s">
        <v>194</v>
      </c>
      <c r="E182" s="10" t="s">
        <v>195</v>
      </c>
      <c r="F182" s="10" t="s">
        <v>284</v>
      </c>
      <c r="G182" s="10" t="s">
        <v>74</v>
      </c>
      <c r="H182" s="10">
        <v>0.6034338695575282</v>
      </c>
    </row>
    <row r="183" spans="1:8" x14ac:dyDescent="0.25">
      <c r="A183" s="10" t="s">
        <v>63</v>
      </c>
      <c r="B183" s="10" t="s">
        <v>186</v>
      </c>
      <c r="C183" s="10" t="s">
        <v>317</v>
      </c>
      <c r="D183" s="10" t="s">
        <v>194</v>
      </c>
      <c r="E183" s="10" t="s">
        <v>195</v>
      </c>
      <c r="F183" s="10" t="s">
        <v>284</v>
      </c>
      <c r="G183" s="10" t="s">
        <v>75</v>
      </c>
      <c r="H183" s="10">
        <v>0.6034338695575282</v>
      </c>
    </row>
    <row r="184" spans="1:8" x14ac:dyDescent="0.25">
      <c r="A184" s="10" t="s">
        <v>63</v>
      </c>
      <c r="B184" s="10" t="s">
        <v>186</v>
      </c>
      <c r="C184" s="10" t="s">
        <v>317</v>
      </c>
      <c r="D184" s="10" t="s">
        <v>194</v>
      </c>
      <c r="E184" s="10" t="s">
        <v>195</v>
      </c>
      <c r="F184" s="10" t="s">
        <v>284</v>
      </c>
      <c r="G184" s="10" t="s">
        <v>76</v>
      </c>
      <c r="H184" s="10">
        <v>0.6034338695575282</v>
      </c>
    </row>
    <row r="185" spans="1:8" x14ac:dyDescent="0.25">
      <c r="A185" s="10" t="s">
        <v>63</v>
      </c>
      <c r="B185" s="10" t="s">
        <v>186</v>
      </c>
      <c r="C185" s="10" t="s">
        <v>317</v>
      </c>
      <c r="D185" s="10" t="s">
        <v>194</v>
      </c>
      <c r="E185" s="10" t="s">
        <v>195</v>
      </c>
      <c r="F185" s="10" t="s">
        <v>284</v>
      </c>
      <c r="G185" s="10" t="s">
        <v>77</v>
      </c>
      <c r="H185" s="10">
        <v>0.6034338695575282</v>
      </c>
    </row>
    <row r="186" spans="1:8" x14ac:dyDescent="0.25">
      <c r="A186" s="10" t="s">
        <v>63</v>
      </c>
      <c r="B186" s="10" t="s">
        <v>186</v>
      </c>
      <c r="C186" s="10" t="s">
        <v>317</v>
      </c>
      <c r="D186" s="10" t="s">
        <v>194</v>
      </c>
      <c r="E186" s="10" t="s">
        <v>195</v>
      </c>
      <c r="F186" s="10" t="s">
        <v>284</v>
      </c>
      <c r="G186" s="10" t="s">
        <v>78</v>
      </c>
      <c r="H186" s="10">
        <v>0.6034338695575282</v>
      </c>
    </row>
    <row r="187" spans="1:8" x14ac:dyDescent="0.25">
      <c r="A187" s="10" t="s">
        <v>63</v>
      </c>
      <c r="B187" s="10" t="s">
        <v>186</v>
      </c>
      <c r="C187" s="10" t="s">
        <v>317</v>
      </c>
      <c r="D187" s="10" t="s">
        <v>194</v>
      </c>
      <c r="E187" s="10" t="s">
        <v>195</v>
      </c>
      <c r="F187" s="10" t="s">
        <v>284</v>
      </c>
      <c r="G187" s="10" t="s">
        <v>79</v>
      </c>
      <c r="H187" s="10">
        <v>0.6034338695575282</v>
      </c>
    </row>
    <row r="188" spans="1:8" x14ac:dyDescent="0.25">
      <c r="A188" s="10" t="s">
        <v>63</v>
      </c>
      <c r="B188" s="10" t="s">
        <v>186</v>
      </c>
      <c r="C188" s="10" t="s">
        <v>317</v>
      </c>
      <c r="D188" s="10" t="s">
        <v>194</v>
      </c>
      <c r="E188" s="10" t="s">
        <v>195</v>
      </c>
      <c r="F188" s="10" t="s">
        <v>284</v>
      </c>
      <c r="G188" s="10" t="s">
        <v>80</v>
      </c>
      <c r="H188" s="10">
        <v>0.6034338695575282</v>
      </c>
    </row>
    <row r="189" spans="1:8" x14ac:dyDescent="0.25">
      <c r="A189" s="10" t="s">
        <v>63</v>
      </c>
      <c r="B189" s="10" t="s">
        <v>186</v>
      </c>
      <c r="C189" s="10" t="s">
        <v>317</v>
      </c>
      <c r="D189" s="10" t="s">
        <v>194</v>
      </c>
      <c r="E189" s="10" t="s">
        <v>195</v>
      </c>
      <c r="F189" s="10" t="s">
        <v>293</v>
      </c>
      <c r="G189" s="10" t="s">
        <v>70</v>
      </c>
      <c r="H189" s="10">
        <v>0.6034338695575282</v>
      </c>
    </row>
    <row r="190" spans="1:8" x14ac:dyDescent="0.25">
      <c r="A190" s="10" t="s">
        <v>63</v>
      </c>
      <c r="B190" s="10" t="s">
        <v>186</v>
      </c>
      <c r="C190" s="10" t="s">
        <v>317</v>
      </c>
      <c r="D190" s="10" t="s">
        <v>194</v>
      </c>
      <c r="E190" s="10" t="s">
        <v>195</v>
      </c>
      <c r="F190" s="10" t="s">
        <v>293</v>
      </c>
      <c r="G190" s="10" t="s">
        <v>71</v>
      </c>
      <c r="H190" s="10">
        <v>0.6034338695575282</v>
      </c>
    </row>
    <row r="191" spans="1:8" x14ac:dyDescent="0.25">
      <c r="A191" s="10" t="s">
        <v>63</v>
      </c>
      <c r="B191" s="10" t="s">
        <v>186</v>
      </c>
      <c r="C191" s="10" t="s">
        <v>317</v>
      </c>
      <c r="D191" s="10" t="s">
        <v>194</v>
      </c>
      <c r="E191" s="10" t="s">
        <v>195</v>
      </c>
      <c r="F191" s="10" t="s">
        <v>293</v>
      </c>
      <c r="G191" s="10" t="s">
        <v>72</v>
      </c>
      <c r="H191" s="10">
        <v>0.6034338695575282</v>
      </c>
    </row>
    <row r="192" spans="1:8" x14ac:dyDescent="0.25">
      <c r="A192" s="10" t="s">
        <v>63</v>
      </c>
      <c r="B192" s="10" t="s">
        <v>186</v>
      </c>
      <c r="C192" s="10" t="s">
        <v>317</v>
      </c>
      <c r="D192" s="10" t="s">
        <v>194</v>
      </c>
      <c r="E192" s="10" t="s">
        <v>195</v>
      </c>
      <c r="F192" s="10" t="s">
        <v>293</v>
      </c>
      <c r="G192" s="10" t="s">
        <v>73</v>
      </c>
      <c r="H192" s="10">
        <v>0.6034338695575282</v>
      </c>
    </row>
    <row r="193" spans="1:8" x14ac:dyDescent="0.25">
      <c r="A193" s="10" t="s">
        <v>63</v>
      </c>
      <c r="B193" s="10" t="s">
        <v>186</v>
      </c>
      <c r="C193" s="10" t="s">
        <v>317</v>
      </c>
      <c r="D193" s="10" t="s">
        <v>194</v>
      </c>
      <c r="E193" s="10" t="s">
        <v>195</v>
      </c>
      <c r="F193" s="10" t="s">
        <v>293</v>
      </c>
      <c r="G193" s="10" t="s">
        <v>74</v>
      </c>
      <c r="H193" s="10">
        <v>0.6034338695575282</v>
      </c>
    </row>
    <row r="194" spans="1:8" x14ac:dyDescent="0.25">
      <c r="A194" s="10" t="s">
        <v>63</v>
      </c>
      <c r="B194" s="10" t="s">
        <v>186</v>
      </c>
      <c r="C194" s="10" t="s">
        <v>317</v>
      </c>
      <c r="D194" s="10" t="s">
        <v>194</v>
      </c>
      <c r="E194" s="10" t="s">
        <v>195</v>
      </c>
      <c r="F194" s="10" t="s">
        <v>293</v>
      </c>
      <c r="G194" s="10" t="s">
        <v>75</v>
      </c>
      <c r="H194" s="10">
        <v>0.6034338695575282</v>
      </c>
    </row>
    <row r="195" spans="1:8" x14ac:dyDescent="0.25">
      <c r="A195" s="10" t="s">
        <v>63</v>
      </c>
      <c r="B195" s="10" t="s">
        <v>186</v>
      </c>
      <c r="C195" s="10" t="s">
        <v>317</v>
      </c>
      <c r="D195" s="10" t="s">
        <v>194</v>
      </c>
      <c r="E195" s="10" t="s">
        <v>195</v>
      </c>
      <c r="F195" s="10" t="s">
        <v>293</v>
      </c>
      <c r="G195" s="10" t="s">
        <v>76</v>
      </c>
      <c r="H195" s="10">
        <v>0.6034338695575282</v>
      </c>
    </row>
    <row r="196" spans="1:8" x14ac:dyDescent="0.25">
      <c r="A196" s="10" t="s">
        <v>63</v>
      </c>
      <c r="B196" s="10" t="s">
        <v>186</v>
      </c>
      <c r="C196" s="10" t="s">
        <v>317</v>
      </c>
      <c r="D196" s="10" t="s">
        <v>194</v>
      </c>
      <c r="E196" s="10" t="s">
        <v>195</v>
      </c>
      <c r="F196" s="10" t="s">
        <v>293</v>
      </c>
      <c r="G196" s="10" t="s">
        <v>77</v>
      </c>
      <c r="H196" s="10">
        <v>0.6034338695575282</v>
      </c>
    </row>
    <row r="197" spans="1:8" x14ac:dyDescent="0.25">
      <c r="A197" s="10" t="s">
        <v>63</v>
      </c>
      <c r="B197" s="10" t="s">
        <v>186</v>
      </c>
      <c r="C197" s="10" t="s">
        <v>317</v>
      </c>
      <c r="D197" s="10" t="s">
        <v>194</v>
      </c>
      <c r="E197" s="10" t="s">
        <v>195</v>
      </c>
      <c r="F197" s="10" t="s">
        <v>293</v>
      </c>
      <c r="G197" s="10" t="s">
        <v>78</v>
      </c>
      <c r="H197" s="10">
        <v>0.6034338695575282</v>
      </c>
    </row>
    <row r="198" spans="1:8" x14ac:dyDescent="0.25">
      <c r="A198" s="10" t="s">
        <v>63</v>
      </c>
      <c r="B198" s="10" t="s">
        <v>186</v>
      </c>
      <c r="C198" s="10" t="s">
        <v>317</v>
      </c>
      <c r="D198" s="10" t="s">
        <v>194</v>
      </c>
      <c r="E198" s="10" t="s">
        <v>195</v>
      </c>
      <c r="F198" s="10" t="s">
        <v>293</v>
      </c>
      <c r="G198" s="10" t="s">
        <v>79</v>
      </c>
      <c r="H198" s="10">
        <v>0.6034338695575282</v>
      </c>
    </row>
    <row r="199" spans="1:8" x14ac:dyDescent="0.25">
      <c r="A199" s="10" t="s">
        <v>63</v>
      </c>
      <c r="B199" s="10" t="s">
        <v>186</v>
      </c>
      <c r="C199" s="10" t="s">
        <v>317</v>
      </c>
      <c r="D199" s="10" t="s">
        <v>194</v>
      </c>
      <c r="E199" s="10" t="s">
        <v>195</v>
      </c>
      <c r="F199" s="10" t="s">
        <v>293</v>
      </c>
      <c r="G199" s="10" t="s">
        <v>80</v>
      </c>
      <c r="H199" s="10">
        <v>0.6034338695575282</v>
      </c>
    </row>
    <row r="200" spans="1:8" x14ac:dyDescent="0.25">
      <c r="A200" s="10" t="s">
        <v>63</v>
      </c>
      <c r="B200" s="10" t="s">
        <v>186</v>
      </c>
      <c r="C200" s="10" t="s">
        <v>317</v>
      </c>
      <c r="D200" s="10" t="s">
        <v>194</v>
      </c>
      <c r="E200" s="10" t="s">
        <v>195</v>
      </c>
      <c r="F200" s="10" t="s">
        <v>278</v>
      </c>
      <c r="G200" s="10" t="s">
        <v>70</v>
      </c>
      <c r="H200" s="10">
        <v>0.6034338695575282</v>
      </c>
    </row>
    <row r="201" spans="1:8" x14ac:dyDescent="0.25">
      <c r="A201" s="10" t="s">
        <v>63</v>
      </c>
      <c r="B201" s="10" t="s">
        <v>186</v>
      </c>
      <c r="C201" s="10" t="s">
        <v>317</v>
      </c>
      <c r="D201" s="10" t="s">
        <v>194</v>
      </c>
      <c r="E201" s="10" t="s">
        <v>195</v>
      </c>
      <c r="F201" s="10" t="s">
        <v>278</v>
      </c>
      <c r="G201" s="10" t="s">
        <v>71</v>
      </c>
      <c r="H201" s="10">
        <v>0.6034338695575282</v>
      </c>
    </row>
    <row r="202" spans="1:8" x14ac:dyDescent="0.25">
      <c r="A202" s="10" t="s">
        <v>63</v>
      </c>
      <c r="B202" s="10" t="s">
        <v>186</v>
      </c>
      <c r="C202" s="10" t="s">
        <v>317</v>
      </c>
      <c r="D202" s="10" t="s">
        <v>194</v>
      </c>
      <c r="E202" s="10" t="s">
        <v>195</v>
      </c>
      <c r="F202" s="10" t="s">
        <v>278</v>
      </c>
      <c r="G202" s="10" t="s">
        <v>72</v>
      </c>
      <c r="H202" s="10">
        <v>0.6034338695575282</v>
      </c>
    </row>
    <row r="203" spans="1:8" x14ac:dyDescent="0.25">
      <c r="A203" s="10" t="s">
        <v>63</v>
      </c>
      <c r="B203" s="10" t="s">
        <v>186</v>
      </c>
      <c r="C203" s="10" t="s">
        <v>317</v>
      </c>
      <c r="D203" s="10" t="s">
        <v>194</v>
      </c>
      <c r="E203" s="10" t="s">
        <v>195</v>
      </c>
      <c r="F203" s="10" t="s">
        <v>278</v>
      </c>
      <c r="G203" s="10" t="s">
        <v>73</v>
      </c>
      <c r="H203" s="10">
        <v>0.6034338695575282</v>
      </c>
    </row>
    <row r="204" spans="1:8" x14ac:dyDescent="0.25">
      <c r="A204" s="10" t="s">
        <v>63</v>
      </c>
      <c r="B204" s="10" t="s">
        <v>186</v>
      </c>
      <c r="C204" s="10" t="s">
        <v>317</v>
      </c>
      <c r="D204" s="10" t="s">
        <v>194</v>
      </c>
      <c r="E204" s="10" t="s">
        <v>195</v>
      </c>
      <c r="F204" s="10" t="s">
        <v>278</v>
      </c>
      <c r="G204" s="10" t="s">
        <v>74</v>
      </c>
      <c r="H204" s="10">
        <v>0.6034338695575282</v>
      </c>
    </row>
    <row r="205" spans="1:8" x14ac:dyDescent="0.25">
      <c r="A205" s="10" t="s">
        <v>63</v>
      </c>
      <c r="B205" s="10" t="s">
        <v>186</v>
      </c>
      <c r="C205" s="10" t="s">
        <v>317</v>
      </c>
      <c r="D205" s="10" t="s">
        <v>194</v>
      </c>
      <c r="E205" s="10" t="s">
        <v>195</v>
      </c>
      <c r="F205" s="10" t="s">
        <v>278</v>
      </c>
      <c r="G205" s="10" t="s">
        <v>75</v>
      </c>
      <c r="H205" s="10">
        <v>0.6034338695575282</v>
      </c>
    </row>
    <row r="206" spans="1:8" x14ac:dyDescent="0.25">
      <c r="A206" s="10" t="s">
        <v>63</v>
      </c>
      <c r="B206" s="10" t="s">
        <v>186</v>
      </c>
      <c r="C206" s="10" t="s">
        <v>317</v>
      </c>
      <c r="D206" s="10" t="s">
        <v>194</v>
      </c>
      <c r="E206" s="10" t="s">
        <v>195</v>
      </c>
      <c r="F206" s="10" t="s">
        <v>278</v>
      </c>
      <c r="G206" s="10" t="s">
        <v>76</v>
      </c>
      <c r="H206" s="10">
        <v>0.6034338695575282</v>
      </c>
    </row>
    <row r="207" spans="1:8" x14ac:dyDescent="0.25">
      <c r="A207" s="10" t="s">
        <v>63</v>
      </c>
      <c r="B207" s="10" t="s">
        <v>186</v>
      </c>
      <c r="C207" s="10" t="s">
        <v>317</v>
      </c>
      <c r="D207" s="10" t="s">
        <v>194</v>
      </c>
      <c r="E207" s="10" t="s">
        <v>195</v>
      </c>
      <c r="F207" s="10" t="s">
        <v>278</v>
      </c>
      <c r="G207" s="10" t="s">
        <v>77</v>
      </c>
      <c r="H207" s="10">
        <v>0.6034338695575282</v>
      </c>
    </row>
    <row r="208" spans="1:8" x14ac:dyDescent="0.25">
      <c r="A208" s="10" t="s">
        <v>63</v>
      </c>
      <c r="B208" s="10" t="s">
        <v>186</v>
      </c>
      <c r="C208" s="10" t="s">
        <v>317</v>
      </c>
      <c r="D208" s="10" t="s">
        <v>194</v>
      </c>
      <c r="E208" s="10" t="s">
        <v>195</v>
      </c>
      <c r="F208" s="10" t="s">
        <v>278</v>
      </c>
      <c r="G208" s="10" t="s">
        <v>78</v>
      </c>
      <c r="H208" s="10">
        <v>0.6034338695575282</v>
      </c>
    </row>
    <row r="209" spans="1:8" x14ac:dyDescent="0.25">
      <c r="A209" s="10" t="s">
        <v>63</v>
      </c>
      <c r="B209" s="10" t="s">
        <v>186</v>
      </c>
      <c r="C209" s="10" t="s">
        <v>317</v>
      </c>
      <c r="D209" s="10" t="s">
        <v>194</v>
      </c>
      <c r="E209" s="10" t="s">
        <v>195</v>
      </c>
      <c r="F209" s="10" t="s">
        <v>278</v>
      </c>
      <c r="G209" s="10" t="s">
        <v>79</v>
      </c>
      <c r="H209" s="10">
        <v>0.6034338695575282</v>
      </c>
    </row>
    <row r="210" spans="1:8" x14ac:dyDescent="0.25">
      <c r="A210" s="10" t="s">
        <v>63</v>
      </c>
      <c r="B210" s="10" t="s">
        <v>186</v>
      </c>
      <c r="C210" s="10" t="s">
        <v>317</v>
      </c>
      <c r="D210" s="10" t="s">
        <v>194</v>
      </c>
      <c r="E210" s="10" t="s">
        <v>195</v>
      </c>
      <c r="F210" s="10" t="s">
        <v>278</v>
      </c>
      <c r="G210" s="10" t="s">
        <v>80</v>
      </c>
      <c r="H210" s="10">
        <v>0.6034338695575282</v>
      </c>
    </row>
    <row r="211" spans="1:8" x14ac:dyDescent="0.25">
      <c r="A211" s="10" t="s">
        <v>63</v>
      </c>
      <c r="B211" s="10" t="s">
        <v>186</v>
      </c>
      <c r="C211" s="10" t="s">
        <v>318</v>
      </c>
      <c r="D211" s="10" t="s">
        <v>194</v>
      </c>
      <c r="E211" s="10" t="s">
        <v>195</v>
      </c>
      <c r="F211" s="10" t="s">
        <v>273</v>
      </c>
      <c r="G211" s="10" t="s">
        <v>70</v>
      </c>
      <c r="H211" s="10">
        <v>0.81755524407013691</v>
      </c>
    </row>
    <row r="212" spans="1:8" x14ac:dyDescent="0.25">
      <c r="A212" s="10" t="s">
        <v>63</v>
      </c>
      <c r="B212" s="10" t="s">
        <v>186</v>
      </c>
      <c r="C212" s="10" t="s">
        <v>318</v>
      </c>
      <c r="D212" s="10" t="s">
        <v>194</v>
      </c>
      <c r="E212" s="10" t="s">
        <v>195</v>
      </c>
      <c r="F212" s="10" t="s">
        <v>273</v>
      </c>
      <c r="G212" s="10" t="s">
        <v>71</v>
      </c>
      <c r="H212" s="10">
        <v>0.81755524407013691</v>
      </c>
    </row>
    <row r="213" spans="1:8" x14ac:dyDescent="0.25">
      <c r="A213" s="10" t="s">
        <v>63</v>
      </c>
      <c r="B213" s="10" t="s">
        <v>186</v>
      </c>
      <c r="C213" s="10" t="s">
        <v>318</v>
      </c>
      <c r="D213" s="10" t="s">
        <v>194</v>
      </c>
      <c r="E213" s="10" t="s">
        <v>195</v>
      </c>
      <c r="F213" s="10" t="s">
        <v>273</v>
      </c>
      <c r="G213" s="10" t="s">
        <v>72</v>
      </c>
      <c r="H213" s="10">
        <v>0.81755524407013691</v>
      </c>
    </row>
    <row r="214" spans="1:8" x14ac:dyDescent="0.25">
      <c r="A214" s="10" t="s">
        <v>63</v>
      </c>
      <c r="B214" s="10" t="s">
        <v>186</v>
      </c>
      <c r="C214" s="10" t="s">
        <v>318</v>
      </c>
      <c r="D214" s="10" t="s">
        <v>194</v>
      </c>
      <c r="E214" s="10" t="s">
        <v>195</v>
      </c>
      <c r="F214" s="10" t="s">
        <v>273</v>
      </c>
      <c r="G214" s="10" t="s">
        <v>73</v>
      </c>
      <c r="H214" s="10">
        <v>0.81755524407013691</v>
      </c>
    </row>
    <row r="215" spans="1:8" x14ac:dyDescent="0.25">
      <c r="A215" s="10" t="s">
        <v>63</v>
      </c>
      <c r="B215" s="10" t="s">
        <v>186</v>
      </c>
      <c r="C215" s="10" t="s">
        <v>318</v>
      </c>
      <c r="D215" s="10" t="s">
        <v>194</v>
      </c>
      <c r="E215" s="10" t="s">
        <v>195</v>
      </c>
      <c r="F215" s="10" t="s">
        <v>273</v>
      </c>
      <c r="G215" s="10" t="s">
        <v>74</v>
      </c>
      <c r="H215" s="10">
        <v>0.81755524407013691</v>
      </c>
    </row>
    <row r="216" spans="1:8" x14ac:dyDescent="0.25">
      <c r="A216" s="10" t="s">
        <v>63</v>
      </c>
      <c r="B216" s="10" t="s">
        <v>186</v>
      </c>
      <c r="C216" s="10" t="s">
        <v>318</v>
      </c>
      <c r="D216" s="10" t="s">
        <v>194</v>
      </c>
      <c r="E216" s="10" t="s">
        <v>195</v>
      </c>
      <c r="F216" s="10" t="s">
        <v>273</v>
      </c>
      <c r="G216" s="10" t="s">
        <v>75</v>
      </c>
      <c r="H216" s="10">
        <v>0.81755524407013691</v>
      </c>
    </row>
    <row r="217" spans="1:8" x14ac:dyDescent="0.25">
      <c r="A217" s="10" t="s">
        <v>63</v>
      </c>
      <c r="B217" s="10" t="s">
        <v>186</v>
      </c>
      <c r="C217" s="10" t="s">
        <v>318</v>
      </c>
      <c r="D217" s="10" t="s">
        <v>194</v>
      </c>
      <c r="E217" s="10" t="s">
        <v>195</v>
      </c>
      <c r="F217" s="10" t="s">
        <v>273</v>
      </c>
      <c r="G217" s="10" t="s">
        <v>76</v>
      </c>
      <c r="H217" s="10">
        <v>0.81755524407013691</v>
      </c>
    </row>
    <row r="218" spans="1:8" x14ac:dyDescent="0.25">
      <c r="A218" s="10" t="s">
        <v>63</v>
      </c>
      <c r="B218" s="10" t="s">
        <v>186</v>
      </c>
      <c r="C218" s="10" t="s">
        <v>318</v>
      </c>
      <c r="D218" s="10" t="s">
        <v>194</v>
      </c>
      <c r="E218" s="10" t="s">
        <v>195</v>
      </c>
      <c r="F218" s="10" t="s">
        <v>273</v>
      </c>
      <c r="G218" s="10" t="s">
        <v>77</v>
      </c>
      <c r="H218" s="10">
        <v>0.81755524407013691</v>
      </c>
    </row>
    <row r="219" spans="1:8" x14ac:dyDescent="0.25">
      <c r="A219" s="10" t="s">
        <v>63</v>
      </c>
      <c r="B219" s="10" t="s">
        <v>186</v>
      </c>
      <c r="C219" s="10" t="s">
        <v>318</v>
      </c>
      <c r="D219" s="10" t="s">
        <v>194</v>
      </c>
      <c r="E219" s="10" t="s">
        <v>195</v>
      </c>
      <c r="F219" s="10" t="s">
        <v>273</v>
      </c>
      <c r="G219" s="10" t="s">
        <v>78</v>
      </c>
      <c r="H219" s="10">
        <v>0.81755524407013691</v>
      </c>
    </row>
    <row r="220" spans="1:8" x14ac:dyDescent="0.25">
      <c r="A220" s="10" t="s">
        <v>63</v>
      </c>
      <c r="B220" s="10" t="s">
        <v>186</v>
      </c>
      <c r="C220" s="10" t="s">
        <v>318</v>
      </c>
      <c r="D220" s="10" t="s">
        <v>194</v>
      </c>
      <c r="E220" s="10" t="s">
        <v>195</v>
      </c>
      <c r="F220" s="10" t="s">
        <v>273</v>
      </c>
      <c r="G220" s="10" t="s">
        <v>79</v>
      </c>
      <c r="H220" s="10">
        <v>0.81755524407013691</v>
      </c>
    </row>
    <row r="221" spans="1:8" x14ac:dyDescent="0.25">
      <c r="A221" s="10" t="s">
        <v>63</v>
      </c>
      <c r="B221" s="10" t="s">
        <v>186</v>
      </c>
      <c r="C221" s="10" t="s">
        <v>318</v>
      </c>
      <c r="D221" s="10" t="s">
        <v>194</v>
      </c>
      <c r="E221" s="10" t="s">
        <v>195</v>
      </c>
      <c r="F221" s="10" t="s">
        <v>273</v>
      </c>
      <c r="G221" s="10" t="s">
        <v>80</v>
      </c>
      <c r="H221" s="10">
        <v>0.81755524407013691</v>
      </c>
    </row>
    <row r="222" spans="1:8" x14ac:dyDescent="0.25">
      <c r="A222" s="10" t="s">
        <v>63</v>
      </c>
      <c r="B222" s="10" t="s">
        <v>186</v>
      </c>
      <c r="C222" s="10" t="s">
        <v>318</v>
      </c>
      <c r="D222" s="10" t="s">
        <v>194</v>
      </c>
      <c r="E222" s="10" t="s">
        <v>195</v>
      </c>
      <c r="F222" s="10" t="s">
        <v>299</v>
      </c>
      <c r="G222" s="10" t="s">
        <v>70</v>
      </c>
      <c r="H222" s="10">
        <v>0.81755524407013691</v>
      </c>
    </row>
    <row r="223" spans="1:8" x14ac:dyDescent="0.25">
      <c r="A223" s="10" t="s">
        <v>63</v>
      </c>
      <c r="B223" s="10" t="s">
        <v>186</v>
      </c>
      <c r="C223" s="10" t="s">
        <v>318</v>
      </c>
      <c r="D223" s="10" t="s">
        <v>194</v>
      </c>
      <c r="E223" s="10" t="s">
        <v>195</v>
      </c>
      <c r="F223" s="10" t="s">
        <v>299</v>
      </c>
      <c r="G223" s="10" t="s">
        <v>71</v>
      </c>
      <c r="H223" s="10">
        <v>0.81755524407013691</v>
      </c>
    </row>
    <row r="224" spans="1:8" x14ac:dyDescent="0.25">
      <c r="A224" s="10" t="s">
        <v>63</v>
      </c>
      <c r="B224" s="10" t="s">
        <v>186</v>
      </c>
      <c r="C224" s="10" t="s">
        <v>318</v>
      </c>
      <c r="D224" s="10" t="s">
        <v>194</v>
      </c>
      <c r="E224" s="10" t="s">
        <v>195</v>
      </c>
      <c r="F224" s="10" t="s">
        <v>299</v>
      </c>
      <c r="G224" s="10" t="s">
        <v>72</v>
      </c>
      <c r="H224" s="10">
        <v>0.81755524407013691</v>
      </c>
    </row>
    <row r="225" spans="1:8" x14ac:dyDescent="0.25">
      <c r="A225" s="10" t="s">
        <v>63</v>
      </c>
      <c r="B225" s="10" t="s">
        <v>186</v>
      </c>
      <c r="C225" s="10" t="s">
        <v>318</v>
      </c>
      <c r="D225" s="10" t="s">
        <v>194</v>
      </c>
      <c r="E225" s="10" t="s">
        <v>195</v>
      </c>
      <c r="F225" s="10" t="s">
        <v>299</v>
      </c>
      <c r="G225" s="10" t="s">
        <v>73</v>
      </c>
      <c r="H225" s="10">
        <v>0.81755524407013691</v>
      </c>
    </row>
    <row r="226" spans="1:8" x14ac:dyDescent="0.25">
      <c r="A226" s="10" t="s">
        <v>63</v>
      </c>
      <c r="B226" s="10" t="s">
        <v>186</v>
      </c>
      <c r="C226" s="10" t="s">
        <v>318</v>
      </c>
      <c r="D226" s="10" t="s">
        <v>194</v>
      </c>
      <c r="E226" s="10" t="s">
        <v>195</v>
      </c>
      <c r="F226" s="10" t="s">
        <v>299</v>
      </c>
      <c r="G226" s="10" t="s">
        <v>74</v>
      </c>
      <c r="H226" s="10">
        <v>0.81755524407013691</v>
      </c>
    </row>
    <row r="227" spans="1:8" x14ac:dyDescent="0.25">
      <c r="A227" s="10" t="s">
        <v>63</v>
      </c>
      <c r="B227" s="10" t="s">
        <v>186</v>
      </c>
      <c r="C227" s="10" t="s">
        <v>318</v>
      </c>
      <c r="D227" s="10" t="s">
        <v>194</v>
      </c>
      <c r="E227" s="10" t="s">
        <v>195</v>
      </c>
      <c r="F227" s="10" t="s">
        <v>299</v>
      </c>
      <c r="G227" s="10" t="s">
        <v>75</v>
      </c>
      <c r="H227" s="10">
        <v>0.81755524407013691</v>
      </c>
    </row>
    <row r="228" spans="1:8" x14ac:dyDescent="0.25">
      <c r="A228" s="10" t="s">
        <v>63</v>
      </c>
      <c r="B228" s="10" t="s">
        <v>186</v>
      </c>
      <c r="C228" s="10" t="s">
        <v>318</v>
      </c>
      <c r="D228" s="10" t="s">
        <v>194</v>
      </c>
      <c r="E228" s="10" t="s">
        <v>195</v>
      </c>
      <c r="F228" s="10" t="s">
        <v>299</v>
      </c>
      <c r="G228" s="10" t="s">
        <v>76</v>
      </c>
      <c r="H228" s="10">
        <v>0.81755524407013691</v>
      </c>
    </row>
    <row r="229" spans="1:8" x14ac:dyDescent="0.25">
      <c r="A229" s="10" t="s">
        <v>63</v>
      </c>
      <c r="B229" s="10" t="s">
        <v>186</v>
      </c>
      <c r="C229" s="10" t="s">
        <v>318</v>
      </c>
      <c r="D229" s="10" t="s">
        <v>194</v>
      </c>
      <c r="E229" s="10" t="s">
        <v>195</v>
      </c>
      <c r="F229" s="10" t="s">
        <v>299</v>
      </c>
      <c r="G229" s="10" t="s">
        <v>77</v>
      </c>
      <c r="H229" s="10">
        <v>0.81755524407013691</v>
      </c>
    </row>
    <row r="230" spans="1:8" x14ac:dyDescent="0.25">
      <c r="A230" s="10" t="s">
        <v>63</v>
      </c>
      <c r="B230" s="10" t="s">
        <v>186</v>
      </c>
      <c r="C230" s="10" t="s">
        <v>318</v>
      </c>
      <c r="D230" s="10" t="s">
        <v>194</v>
      </c>
      <c r="E230" s="10" t="s">
        <v>195</v>
      </c>
      <c r="F230" s="10" t="s">
        <v>299</v>
      </c>
      <c r="G230" s="10" t="s">
        <v>78</v>
      </c>
      <c r="H230" s="10">
        <v>0.81755524407013691</v>
      </c>
    </row>
    <row r="231" spans="1:8" x14ac:dyDescent="0.25">
      <c r="A231" s="10" t="s">
        <v>63</v>
      </c>
      <c r="B231" s="10" t="s">
        <v>186</v>
      </c>
      <c r="C231" s="10" t="s">
        <v>318</v>
      </c>
      <c r="D231" s="10" t="s">
        <v>194</v>
      </c>
      <c r="E231" s="10" t="s">
        <v>195</v>
      </c>
      <c r="F231" s="10" t="s">
        <v>299</v>
      </c>
      <c r="G231" s="10" t="s">
        <v>79</v>
      </c>
      <c r="H231" s="10">
        <v>0.81755524407013691</v>
      </c>
    </row>
    <row r="232" spans="1:8" x14ac:dyDescent="0.25">
      <c r="A232" s="10" t="s">
        <v>63</v>
      </c>
      <c r="B232" s="10" t="s">
        <v>186</v>
      </c>
      <c r="C232" s="10" t="s">
        <v>318</v>
      </c>
      <c r="D232" s="10" t="s">
        <v>194</v>
      </c>
      <c r="E232" s="10" t="s">
        <v>195</v>
      </c>
      <c r="F232" s="10" t="s">
        <v>299</v>
      </c>
      <c r="G232" s="10" t="s">
        <v>80</v>
      </c>
      <c r="H232" s="10">
        <v>0.81755524407013691</v>
      </c>
    </row>
    <row r="233" spans="1:8" x14ac:dyDescent="0.25">
      <c r="A233" s="10" t="s">
        <v>63</v>
      </c>
      <c r="B233" s="10" t="s">
        <v>186</v>
      </c>
      <c r="C233" s="10" t="s">
        <v>318</v>
      </c>
      <c r="D233" s="10" t="s">
        <v>194</v>
      </c>
      <c r="E233" s="10" t="s">
        <v>195</v>
      </c>
      <c r="F233" s="10" t="s">
        <v>284</v>
      </c>
      <c r="G233" s="10" t="s">
        <v>70</v>
      </c>
      <c r="H233" s="10">
        <v>0.81755524407013691</v>
      </c>
    </row>
    <row r="234" spans="1:8" x14ac:dyDescent="0.25">
      <c r="A234" s="10" t="s">
        <v>63</v>
      </c>
      <c r="B234" s="10" t="s">
        <v>186</v>
      </c>
      <c r="C234" s="10" t="s">
        <v>318</v>
      </c>
      <c r="D234" s="10" t="s">
        <v>194</v>
      </c>
      <c r="E234" s="10" t="s">
        <v>195</v>
      </c>
      <c r="F234" s="10" t="s">
        <v>284</v>
      </c>
      <c r="G234" s="10" t="s">
        <v>71</v>
      </c>
      <c r="H234" s="10">
        <v>0.81755524407013691</v>
      </c>
    </row>
    <row r="235" spans="1:8" x14ac:dyDescent="0.25">
      <c r="A235" s="10" t="s">
        <v>63</v>
      </c>
      <c r="B235" s="10" t="s">
        <v>186</v>
      </c>
      <c r="C235" s="10" t="s">
        <v>318</v>
      </c>
      <c r="D235" s="10" t="s">
        <v>194</v>
      </c>
      <c r="E235" s="10" t="s">
        <v>195</v>
      </c>
      <c r="F235" s="10" t="s">
        <v>284</v>
      </c>
      <c r="G235" s="10" t="s">
        <v>72</v>
      </c>
      <c r="H235" s="10">
        <v>0.81755524407013691</v>
      </c>
    </row>
    <row r="236" spans="1:8" x14ac:dyDescent="0.25">
      <c r="A236" s="10" t="s">
        <v>63</v>
      </c>
      <c r="B236" s="10" t="s">
        <v>186</v>
      </c>
      <c r="C236" s="10" t="s">
        <v>318</v>
      </c>
      <c r="D236" s="10" t="s">
        <v>194</v>
      </c>
      <c r="E236" s="10" t="s">
        <v>195</v>
      </c>
      <c r="F236" s="10" t="s">
        <v>284</v>
      </c>
      <c r="G236" s="10" t="s">
        <v>73</v>
      </c>
      <c r="H236" s="10">
        <v>0.81755524407013691</v>
      </c>
    </row>
    <row r="237" spans="1:8" x14ac:dyDescent="0.25">
      <c r="A237" s="10" t="s">
        <v>63</v>
      </c>
      <c r="B237" s="10" t="s">
        <v>186</v>
      </c>
      <c r="C237" s="10" t="s">
        <v>318</v>
      </c>
      <c r="D237" s="10" t="s">
        <v>194</v>
      </c>
      <c r="E237" s="10" t="s">
        <v>195</v>
      </c>
      <c r="F237" s="10" t="s">
        <v>284</v>
      </c>
      <c r="G237" s="10" t="s">
        <v>74</v>
      </c>
      <c r="H237" s="10">
        <v>0.81755524407013691</v>
      </c>
    </row>
    <row r="238" spans="1:8" x14ac:dyDescent="0.25">
      <c r="A238" s="10" t="s">
        <v>63</v>
      </c>
      <c r="B238" s="10" t="s">
        <v>186</v>
      </c>
      <c r="C238" s="10" t="s">
        <v>318</v>
      </c>
      <c r="D238" s="10" t="s">
        <v>194</v>
      </c>
      <c r="E238" s="10" t="s">
        <v>195</v>
      </c>
      <c r="F238" s="10" t="s">
        <v>284</v>
      </c>
      <c r="G238" s="10" t="s">
        <v>75</v>
      </c>
      <c r="H238" s="10">
        <v>0.81755524407013691</v>
      </c>
    </row>
    <row r="239" spans="1:8" x14ac:dyDescent="0.25">
      <c r="A239" s="10" t="s">
        <v>63</v>
      </c>
      <c r="B239" s="10" t="s">
        <v>186</v>
      </c>
      <c r="C239" s="10" t="s">
        <v>318</v>
      </c>
      <c r="D239" s="10" t="s">
        <v>194</v>
      </c>
      <c r="E239" s="10" t="s">
        <v>195</v>
      </c>
      <c r="F239" s="10" t="s">
        <v>284</v>
      </c>
      <c r="G239" s="10" t="s">
        <v>76</v>
      </c>
      <c r="H239" s="10">
        <v>0.81755524407013691</v>
      </c>
    </row>
    <row r="240" spans="1:8" x14ac:dyDescent="0.25">
      <c r="A240" s="10" t="s">
        <v>63</v>
      </c>
      <c r="B240" s="10" t="s">
        <v>186</v>
      </c>
      <c r="C240" s="10" t="s">
        <v>318</v>
      </c>
      <c r="D240" s="10" t="s">
        <v>194</v>
      </c>
      <c r="E240" s="10" t="s">
        <v>195</v>
      </c>
      <c r="F240" s="10" t="s">
        <v>284</v>
      </c>
      <c r="G240" s="10" t="s">
        <v>77</v>
      </c>
      <c r="H240" s="10">
        <v>0.81755524407013691</v>
      </c>
    </row>
    <row r="241" spans="1:8" x14ac:dyDescent="0.25">
      <c r="A241" s="10" t="s">
        <v>63</v>
      </c>
      <c r="B241" s="10" t="s">
        <v>186</v>
      </c>
      <c r="C241" s="10" t="s">
        <v>318</v>
      </c>
      <c r="D241" s="10" t="s">
        <v>194</v>
      </c>
      <c r="E241" s="10" t="s">
        <v>195</v>
      </c>
      <c r="F241" s="10" t="s">
        <v>284</v>
      </c>
      <c r="G241" s="10" t="s">
        <v>78</v>
      </c>
      <c r="H241" s="10">
        <v>0.81755524407013691</v>
      </c>
    </row>
    <row r="242" spans="1:8" x14ac:dyDescent="0.25">
      <c r="A242" s="10" t="s">
        <v>63</v>
      </c>
      <c r="B242" s="10" t="s">
        <v>186</v>
      </c>
      <c r="C242" s="10" t="s">
        <v>318</v>
      </c>
      <c r="D242" s="10" t="s">
        <v>194</v>
      </c>
      <c r="E242" s="10" t="s">
        <v>195</v>
      </c>
      <c r="F242" s="10" t="s">
        <v>284</v>
      </c>
      <c r="G242" s="10" t="s">
        <v>79</v>
      </c>
      <c r="H242" s="10">
        <v>0.81755524407013691</v>
      </c>
    </row>
    <row r="243" spans="1:8" x14ac:dyDescent="0.25">
      <c r="A243" s="10" t="s">
        <v>63</v>
      </c>
      <c r="B243" s="10" t="s">
        <v>186</v>
      </c>
      <c r="C243" s="10" t="s">
        <v>318</v>
      </c>
      <c r="D243" s="10" t="s">
        <v>194</v>
      </c>
      <c r="E243" s="10" t="s">
        <v>195</v>
      </c>
      <c r="F243" s="10" t="s">
        <v>284</v>
      </c>
      <c r="G243" s="10" t="s">
        <v>80</v>
      </c>
      <c r="H243" s="10">
        <v>0.81755524407013691</v>
      </c>
    </row>
    <row r="244" spans="1:8" x14ac:dyDescent="0.25">
      <c r="A244" s="10" t="s">
        <v>63</v>
      </c>
      <c r="B244" s="10" t="s">
        <v>186</v>
      </c>
      <c r="C244" s="10" t="s">
        <v>318</v>
      </c>
      <c r="D244" s="10" t="s">
        <v>194</v>
      </c>
      <c r="E244" s="10" t="s">
        <v>195</v>
      </c>
      <c r="F244" s="10" t="s">
        <v>293</v>
      </c>
      <c r="G244" s="10" t="s">
        <v>70</v>
      </c>
      <c r="H244" s="10">
        <v>0.81755524407013691</v>
      </c>
    </row>
    <row r="245" spans="1:8" x14ac:dyDescent="0.25">
      <c r="A245" s="10" t="s">
        <v>63</v>
      </c>
      <c r="B245" s="10" t="s">
        <v>186</v>
      </c>
      <c r="C245" s="10" t="s">
        <v>318</v>
      </c>
      <c r="D245" s="10" t="s">
        <v>194</v>
      </c>
      <c r="E245" s="10" t="s">
        <v>195</v>
      </c>
      <c r="F245" s="10" t="s">
        <v>293</v>
      </c>
      <c r="G245" s="10" t="s">
        <v>71</v>
      </c>
      <c r="H245" s="10">
        <v>0.81755524407013691</v>
      </c>
    </row>
    <row r="246" spans="1:8" x14ac:dyDescent="0.25">
      <c r="A246" s="10" t="s">
        <v>63</v>
      </c>
      <c r="B246" s="10" t="s">
        <v>186</v>
      </c>
      <c r="C246" s="10" t="s">
        <v>318</v>
      </c>
      <c r="D246" s="10" t="s">
        <v>194</v>
      </c>
      <c r="E246" s="10" t="s">
        <v>195</v>
      </c>
      <c r="F246" s="10" t="s">
        <v>293</v>
      </c>
      <c r="G246" s="10" t="s">
        <v>72</v>
      </c>
      <c r="H246" s="10">
        <v>0.81755524407013691</v>
      </c>
    </row>
    <row r="247" spans="1:8" x14ac:dyDescent="0.25">
      <c r="A247" s="10" t="s">
        <v>63</v>
      </c>
      <c r="B247" s="10" t="s">
        <v>186</v>
      </c>
      <c r="C247" s="10" t="s">
        <v>318</v>
      </c>
      <c r="D247" s="10" t="s">
        <v>194</v>
      </c>
      <c r="E247" s="10" t="s">
        <v>195</v>
      </c>
      <c r="F247" s="10" t="s">
        <v>293</v>
      </c>
      <c r="G247" s="10" t="s">
        <v>73</v>
      </c>
      <c r="H247" s="10">
        <v>0.81755524407013691</v>
      </c>
    </row>
    <row r="248" spans="1:8" x14ac:dyDescent="0.25">
      <c r="A248" s="10" t="s">
        <v>63</v>
      </c>
      <c r="B248" s="10" t="s">
        <v>186</v>
      </c>
      <c r="C248" s="10" t="s">
        <v>318</v>
      </c>
      <c r="D248" s="10" t="s">
        <v>194</v>
      </c>
      <c r="E248" s="10" t="s">
        <v>195</v>
      </c>
      <c r="F248" s="10" t="s">
        <v>293</v>
      </c>
      <c r="G248" s="10" t="s">
        <v>74</v>
      </c>
      <c r="H248" s="10">
        <v>0.81755524407013691</v>
      </c>
    </row>
    <row r="249" spans="1:8" x14ac:dyDescent="0.25">
      <c r="A249" s="10" t="s">
        <v>63</v>
      </c>
      <c r="B249" s="10" t="s">
        <v>186</v>
      </c>
      <c r="C249" s="10" t="s">
        <v>318</v>
      </c>
      <c r="D249" s="10" t="s">
        <v>194</v>
      </c>
      <c r="E249" s="10" t="s">
        <v>195</v>
      </c>
      <c r="F249" s="10" t="s">
        <v>293</v>
      </c>
      <c r="G249" s="10" t="s">
        <v>75</v>
      </c>
      <c r="H249" s="10">
        <v>0.81755524407013691</v>
      </c>
    </row>
    <row r="250" spans="1:8" x14ac:dyDescent="0.25">
      <c r="A250" s="10" t="s">
        <v>63</v>
      </c>
      <c r="B250" s="10" t="s">
        <v>186</v>
      </c>
      <c r="C250" s="10" t="s">
        <v>318</v>
      </c>
      <c r="D250" s="10" t="s">
        <v>194</v>
      </c>
      <c r="E250" s="10" t="s">
        <v>195</v>
      </c>
      <c r="F250" s="10" t="s">
        <v>293</v>
      </c>
      <c r="G250" s="10" t="s">
        <v>76</v>
      </c>
      <c r="H250" s="10">
        <v>0.81755524407013691</v>
      </c>
    </row>
    <row r="251" spans="1:8" x14ac:dyDescent="0.25">
      <c r="A251" s="10" t="s">
        <v>63</v>
      </c>
      <c r="B251" s="10" t="s">
        <v>186</v>
      </c>
      <c r="C251" s="10" t="s">
        <v>318</v>
      </c>
      <c r="D251" s="10" t="s">
        <v>194</v>
      </c>
      <c r="E251" s="10" t="s">
        <v>195</v>
      </c>
      <c r="F251" s="10" t="s">
        <v>293</v>
      </c>
      <c r="G251" s="10" t="s">
        <v>77</v>
      </c>
      <c r="H251" s="10">
        <v>0.81755524407013691</v>
      </c>
    </row>
    <row r="252" spans="1:8" x14ac:dyDescent="0.25">
      <c r="A252" s="10" t="s">
        <v>63</v>
      </c>
      <c r="B252" s="10" t="s">
        <v>186</v>
      </c>
      <c r="C252" s="10" t="s">
        <v>318</v>
      </c>
      <c r="D252" s="10" t="s">
        <v>194</v>
      </c>
      <c r="E252" s="10" t="s">
        <v>195</v>
      </c>
      <c r="F252" s="10" t="s">
        <v>293</v>
      </c>
      <c r="G252" s="10" t="s">
        <v>78</v>
      </c>
      <c r="H252" s="10">
        <v>0.81755524407013691</v>
      </c>
    </row>
    <row r="253" spans="1:8" x14ac:dyDescent="0.25">
      <c r="A253" s="10" t="s">
        <v>63</v>
      </c>
      <c r="B253" s="10" t="s">
        <v>186</v>
      </c>
      <c r="C253" s="10" t="s">
        <v>318</v>
      </c>
      <c r="D253" s="10" t="s">
        <v>194</v>
      </c>
      <c r="E253" s="10" t="s">
        <v>195</v>
      </c>
      <c r="F253" s="10" t="s">
        <v>293</v>
      </c>
      <c r="G253" s="10" t="s">
        <v>79</v>
      </c>
      <c r="H253" s="10">
        <v>0.81755524407013691</v>
      </c>
    </row>
    <row r="254" spans="1:8" x14ac:dyDescent="0.25">
      <c r="A254" s="10" t="s">
        <v>63</v>
      </c>
      <c r="B254" s="10" t="s">
        <v>186</v>
      </c>
      <c r="C254" s="10" t="s">
        <v>318</v>
      </c>
      <c r="D254" s="10" t="s">
        <v>194</v>
      </c>
      <c r="E254" s="10" t="s">
        <v>195</v>
      </c>
      <c r="F254" s="10" t="s">
        <v>293</v>
      </c>
      <c r="G254" s="10" t="s">
        <v>80</v>
      </c>
      <c r="H254" s="10">
        <v>0.81755524407013691</v>
      </c>
    </row>
    <row r="255" spans="1:8" x14ac:dyDescent="0.25">
      <c r="A255" s="10" t="s">
        <v>63</v>
      </c>
      <c r="B255" s="10" t="s">
        <v>186</v>
      </c>
      <c r="C255" s="10" t="s">
        <v>318</v>
      </c>
      <c r="D255" s="10" t="s">
        <v>194</v>
      </c>
      <c r="E255" s="10" t="s">
        <v>195</v>
      </c>
      <c r="F255" s="10" t="s">
        <v>278</v>
      </c>
      <c r="G255" s="10" t="s">
        <v>70</v>
      </c>
      <c r="H255" s="10">
        <v>0.81755524407013691</v>
      </c>
    </row>
    <row r="256" spans="1:8" x14ac:dyDescent="0.25">
      <c r="A256" s="10" t="s">
        <v>63</v>
      </c>
      <c r="B256" s="10" t="s">
        <v>186</v>
      </c>
      <c r="C256" s="10" t="s">
        <v>318</v>
      </c>
      <c r="D256" s="10" t="s">
        <v>194</v>
      </c>
      <c r="E256" s="10" t="s">
        <v>195</v>
      </c>
      <c r="F256" s="10" t="s">
        <v>278</v>
      </c>
      <c r="G256" s="10" t="s">
        <v>71</v>
      </c>
      <c r="H256" s="10">
        <v>0.81755524407013691</v>
      </c>
    </row>
    <row r="257" spans="1:8" x14ac:dyDescent="0.25">
      <c r="A257" s="10" t="s">
        <v>63</v>
      </c>
      <c r="B257" s="10" t="s">
        <v>186</v>
      </c>
      <c r="C257" s="10" t="s">
        <v>318</v>
      </c>
      <c r="D257" s="10" t="s">
        <v>194</v>
      </c>
      <c r="E257" s="10" t="s">
        <v>195</v>
      </c>
      <c r="F257" s="10" t="s">
        <v>278</v>
      </c>
      <c r="G257" s="10" t="s">
        <v>72</v>
      </c>
      <c r="H257" s="10">
        <v>0.81755524407013691</v>
      </c>
    </row>
    <row r="258" spans="1:8" x14ac:dyDescent="0.25">
      <c r="A258" s="10" t="s">
        <v>63</v>
      </c>
      <c r="B258" s="10" t="s">
        <v>186</v>
      </c>
      <c r="C258" s="10" t="s">
        <v>318</v>
      </c>
      <c r="D258" s="10" t="s">
        <v>194</v>
      </c>
      <c r="E258" s="10" t="s">
        <v>195</v>
      </c>
      <c r="F258" s="10" t="s">
        <v>278</v>
      </c>
      <c r="G258" s="10" t="s">
        <v>73</v>
      </c>
      <c r="H258" s="10">
        <v>0.81755524407013691</v>
      </c>
    </row>
    <row r="259" spans="1:8" x14ac:dyDescent="0.25">
      <c r="A259" s="10" t="s">
        <v>63</v>
      </c>
      <c r="B259" s="10" t="s">
        <v>186</v>
      </c>
      <c r="C259" s="10" t="s">
        <v>318</v>
      </c>
      <c r="D259" s="10" t="s">
        <v>194</v>
      </c>
      <c r="E259" s="10" t="s">
        <v>195</v>
      </c>
      <c r="F259" s="10" t="s">
        <v>278</v>
      </c>
      <c r="G259" s="10" t="s">
        <v>74</v>
      </c>
      <c r="H259" s="10">
        <v>0.81755524407013691</v>
      </c>
    </row>
    <row r="260" spans="1:8" x14ac:dyDescent="0.25">
      <c r="A260" s="10" t="s">
        <v>63</v>
      </c>
      <c r="B260" s="10" t="s">
        <v>186</v>
      </c>
      <c r="C260" s="10" t="s">
        <v>318</v>
      </c>
      <c r="D260" s="10" t="s">
        <v>194</v>
      </c>
      <c r="E260" s="10" t="s">
        <v>195</v>
      </c>
      <c r="F260" s="10" t="s">
        <v>278</v>
      </c>
      <c r="G260" s="10" t="s">
        <v>75</v>
      </c>
      <c r="H260" s="10">
        <v>0.81755524407013691</v>
      </c>
    </row>
    <row r="261" spans="1:8" x14ac:dyDescent="0.25">
      <c r="A261" s="10" t="s">
        <v>63</v>
      </c>
      <c r="B261" s="10" t="s">
        <v>186</v>
      </c>
      <c r="C261" s="10" t="s">
        <v>318</v>
      </c>
      <c r="D261" s="10" t="s">
        <v>194</v>
      </c>
      <c r="E261" s="10" t="s">
        <v>195</v>
      </c>
      <c r="F261" s="10" t="s">
        <v>278</v>
      </c>
      <c r="G261" s="10" t="s">
        <v>76</v>
      </c>
      <c r="H261" s="10">
        <v>0.81755524407013691</v>
      </c>
    </row>
    <row r="262" spans="1:8" x14ac:dyDescent="0.25">
      <c r="A262" s="10" t="s">
        <v>63</v>
      </c>
      <c r="B262" s="10" t="s">
        <v>186</v>
      </c>
      <c r="C262" s="10" t="s">
        <v>318</v>
      </c>
      <c r="D262" s="10" t="s">
        <v>194</v>
      </c>
      <c r="E262" s="10" t="s">
        <v>195</v>
      </c>
      <c r="F262" s="10" t="s">
        <v>278</v>
      </c>
      <c r="G262" s="10" t="s">
        <v>77</v>
      </c>
      <c r="H262" s="10">
        <v>0.81755524407013691</v>
      </c>
    </row>
    <row r="263" spans="1:8" x14ac:dyDescent="0.25">
      <c r="A263" s="10" t="s">
        <v>63</v>
      </c>
      <c r="B263" s="10" t="s">
        <v>186</v>
      </c>
      <c r="C263" s="10" t="s">
        <v>318</v>
      </c>
      <c r="D263" s="10" t="s">
        <v>194</v>
      </c>
      <c r="E263" s="10" t="s">
        <v>195</v>
      </c>
      <c r="F263" s="10" t="s">
        <v>278</v>
      </c>
      <c r="G263" s="10" t="s">
        <v>78</v>
      </c>
      <c r="H263" s="10">
        <v>0.81755524407013691</v>
      </c>
    </row>
    <row r="264" spans="1:8" x14ac:dyDescent="0.25">
      <c r="A264" s="10" t="s">
        <v>63</v>
      </c>
      <c r="B264" s="10" t="s">
        <v>186</v>
      </c>
      <c r="C264" s="10" t="s">
        <v>318</v>
      </c>
      <c r="D264" s="10" t="s">
        <v>194</v>
      </c>
      <c r="E264" s="10" t="s">
        <v>195</v>
      </c>
      <c r="F264" s="10" t="s">
        <v>278</v>
      </c>
      <c r="G264" s="10" t="s">
        <v>79</v>
      </c>
      <c r="H264" s="10">
        <v>0.81755524407013691</v>
      </c>
    </row>
    <row r="265" spans="1:8" x14ac:dyDescent="0.25">
      <c r="A265" s="10" t="s">
        <v>63</v>
      </c>
      <c r="B265" s="10" t="s">
        <v>186</v>
      </c>
      <c r="C265" s="10" t="s">
        <v>318</v>
      </c>
      <c r="D265" s="10" t="s">
        <v>194</v>
      </c>
      <c r="E265" s="10" t="s">
        <v>195</v>
      </c>
      <c r="F265" s="10" t="s">
        <v>278</v>
      </c>
      <c r="G265" s="10" t="s">
        <v>80</v>
      </c>
      <c r="H265" s="10">
        <v>0.81755524407013691</v>
      </c>
    </row>
    <row r="266" spans="1:8" x14ac:dyDescent="0.25">
      <c r="A266" s="10" t="s">
        <v>63</v>
      </c>
      <c r="B266" s="10" t="s">
        <v>186</v>
      </c>
      <c r="C266" s="10" t="s">
        <v>13</v>
      </c>
      <c r="D266" s="10" t="s">
        <v>194</v>
      </c>
      <c r="E266" s="10" t="s">
        <v>195</v>
      </c>
      <c r="F266" s="10"/>
      <c r="G266" s="10" t="s">
        <v>70</v>
      </c>
      <c r="H266" s="10">
        <v>0.16085432258403073</v>
      </c>
    </row>
    <row r="267" spans="1:8" x14ac:dyDescent="0.25">
      <c r="A267" s="10" t="s">
        <v>63</v>
      </c>
      <c r="B267" s="10" t="s">
        <v>186</v>
      </c>
      <c r="C267" s="10" t="s">
        <v>13</v>
      </c>
      <c r="D267" s="10" t="s">
        <v>194</v>
      </c>
      <c r="E267" s="10" t="s">
        <v>195</v>
      </c>
      <c r="F267" s="10"/>
      <c r="G267" s="10" t="s">
        <v>71</v>
      </c>
      <c r="H267" s="10">
        <v>0.16085432258403073</v>
      </c>
    </row>
    <row r="268" spans="1:8" x14ac:dyDescent="0.25">
      <c r="A268" s="10" t="s">
        <v>63</v>
      </c>
      <c r="B268" s="10" t="s">
        <v>186</v>
      </c>
      <c r="C268" s="10" t="s">
        <v>13</v>
      </c>
      <c r="D268" s="10" t="s">
        <v>194</v>
      </c>
      <c r="E268" s="10" t="s">
        <v>195</v>
      </c>
      <c r="F268" s="10"/>
      <c r="G268" s="10" t="s">
        <v>72</v>
      </c>
      <c r="H268" s="10">
        <v>0.16085432258403073</v>
      </c>
    </row>
    <row r="269" spans="1:8" x14ac:dyDescent="0.25">
      <c r="A269" s="10" t="s">
        <v>63</v>
      </c>
      <c r="B269" s="10" t="s">
        <v>186</v>
      </c>
      <c r="C269" s="10" t="s">
        <v>13</v>
      </c>
      <c r="D269" s="10" t="s">
        <v>194</v>
      </c>
      <c r="E269" s="10" t="s">
        <v>195</v>
      </c>
      <c r="F269" s="10"/>
      <c r="G269" s="10" t="s">
        <v>73</v>
      </c>
      <c r="H269" s="10">
        <v>0.16085432258403073</v>
      </c>
    </row>
    <row r="270" spans="1:8" x14ac:dyDescent="0.25">
      <c r="A270" s="10" t="s">
        <v>63</v>
      </c>
      <c r="B270" s="10" t="s">
        <v>186</v>
      </c>
      <c r="C270" s="10" t="s">
        <v>13</v>
      </c>
      <c r="D270" s="10" t="s">
        <v>194</v>
      </c>
      <c r="E270" s="10" t="s">
        <v>195</v>
      </c>
      <c r="F270" s="10"/>
      <c r="G270" s="10" t="s">
        <v>74</v>
      </c>
      <c r="H270" s="10">
        <v>0.16085432258403073</v>
      </c>
    </row>
    <row r="271" spans="1:8" x14ac:dyDescent="0.25">
      <c r="A271" s="10" t="s">
        <v>63</v>
      </c>
      <c r="B271" s="10" t="s">
        <v>186</v>
      </c>
      <c r="C271" s="10" t="s">
        <v>13</v>
      </c>
      <c r="D271" s="10" t="s">
        <v>194</v>
      </c>
      <c r="E271" s="10" t="s">
        <v>195</v>
      </c>
      <c r="F271" s="10"/>
      <c r="G271" s="10" t="s">
        <v>75</v>
      </c>
      <c r="H271" s="10">
        <v>0.16085432258403073</v>
      </c>
    </row>
    <row r="272" spans="1:8" x14ac:dyDescent="0.25">
      <c r="A272" s="10" t="s">
        <v>63</v>
      </c>
      <c r="B272" s="10" t="s">
        <v>186</v>
      </c>
      <c r="C272" s="10" t="s">
        <v>13</v>
      </c>
      <c r="D272" s="10" t="s">
        <v>194</v>
      </c>
      <c r="E272" s="10" t="s">
        <v>195</v>
      </c>
      <c r="F272" s="10"/>
      <c r="G272" s="10" t="s">
        <v>76</v>
      </c>
      <c r="H272" s="10">
        <v>0.16085432258403073</v>
      </c>
    </row>
    <row r="273" spans="1:8" x14ac:dyDescent="0.25">
      <c r="A273" s="10" t="s">
        <v>63</v>
      </c>
      <c r="B273" s="10" t="s">
        <v>186</v>
      </c>
      <c r="C273" s="10" t="s">
        <v>13</v>
      </c>
      <c r="D273" s="10" t="s">
        <v>194</v>
      </c>
      <c r="E273" s="10" t="s">
        <v>195</v>
      </c>
      <c r="F273" s="10"/>
      <c r="G273" s="10" t="s">
        <v>77</v>
      </c>
      <c r="H273" s="10">
        <v>0.16085432258403073</v>
      </c>
    </row>
    <row r="274" spans="1:8" x14ac:dyDescent="0.25">
      <c r="A274" s="10" t="s">
        <v>63</v>
      </c>
      <c r="B274" s="10" t="s">
        <v>186</v>
      </c>
      <c r="C274" s="10" t="s">
        <v>13</v>
      </c>
      <c r="D274" s="10" t="s">
        <v>194</v>
      </c>
      <c r="E274" s="10" t="s">
        <v>195</v>
      </c>
      <c r="F274" s="10"/>
      <c r="G274" s="10" t="s">
        <v>78</v>
      </c>
      <c r="H274" s="10">
        <v>0.16085432258403073</v>
      </c>
    </row>
    <row r="275" spans="1:8" x14ac:dyDescent="0.25">
      <c r="A275" s="10" t="s">
        <v>63</v>
      </c>
      <c r="B275" s="10" t="s">
        <v>186</v>
      </c>
      <c r="C275" s="10" t="s">
        <v>13</v>
      </c>
      <c r="D275" s="10" t="s">
        <v>194</v>
      </c>
      <c r="E275" s="10" t="s">
        <v>195</v>
      </c>
      <c r="F275" s="10"/>
      <c r="G275" s="10" t="s">
        <v>79</v>
      </c>
      <c r="H275" s="10">
        <v>0.16085432258403073</v>
      </c>
    </row>
    <row r="276" spans="1:8" x14ac:dyDescent="0.25">
      <c r="A276" s="10" t="s">
        <v>63</v>
      </c>
      <c r="B276" s="10" t="s">
        <v>186</v>
      </c>
      <c r="C276" s="10" t="s">
        <v>13</v>
      </c>
      <c r="D276" s="10" t="s">
        <v>194</v>
      </c>
      <c r="E276" s="10" t="s">
        <v>195</v>
      </c>
      <c r="F276" s="10"/>
      <c r="G276" s="10" t="s">
        <v>80</v>
      </c>
      <c r="H276" s="10">
        <v>0.16085432258403073</v>
      </c>
    </row>
    <row r="277" spans="1:8" x14ac:dyDescent="0.25">
      <c r="A277" s="10" t="s">
        <v>66</v>
      </c>
      <c r="B277" s="10" t="s">
        <v>191</v>
      </c>
      <c r="C277" s="10" t="s">
        <v>13</v>
      </c>
      <c r="D277" s="10" t="s">
        <v>194</v>
      </c>
      <c r="E277" s="10" t="s">
        <v>195</v>
      </c>
      <c r="F277" s="10"/>
      <c r="G277" s="10" t="s">
        <v>70</v>
      </c>
      <c r="H277" s="10">
        <v>0.16081806860161652</v>
      </c>
    </row>
    <row r="278" spans="1:8" x14ac:dyDescent="0.25">
      <c r="A278" s="10" t="s">
        <v>66</v>
      </c>
      <c r="B278" s="10" t="s">
        <v>191</v>
      </c>
      <c r="C278" s="10" t="s">
        <v>13</v>
      </c>
      <c r="D278" s="10" t="s">
        <v>194</v>
      </c>
      <c r="E278" s="10" t="s">
        <v>195</v>
      </c>
      <c r="F278" s="10"/>
      <c r="G278" s="10" t="s">
        <v>71</v>
      </c>
      <c r="H278" s="10">
        <v>0.16081806860161652</v>
      </c>
    </row>
    <row r="279" spans="1:8" x14ac:dyDescent="0.25">
      <c r="A279" s="10" t="s">
        <v>66</v>
      </c>
      <c r="B279" s="10" t="s">
        <v>191</v>
      </c>
      <c r="C279" s="10" t="s">
        <v>13</v>
      </c>
      <c r="D279" s="10" t="s">
        <v>194</v>
      </c>
      <c r="E279" s="10" t="s">
        <v>195</v>
      </c>
      <c r="F279" s="10"/>
      <c r="G279" s="10" t="s">
        <v>72</v>
      </c>
      <c r="H279" s="10">
        <v>0.16081806860161652</v>
      </c>
    </row>
    <row r="280" spans="1:8" x14ac:dyDescent="0.25">
      <c r="A280" s="10" t="s">
        <v>66</v>
      </c>
      <c r="B280" s="10" t="s">
        <v>191</v>
      </c>
      <c r="C280" s="10" t="s">
        <v>13</v>
      </c>
      <c r="D280" s="10" t="s">
        <v>194</v>
      </c>
      <c r="E280" s="10" t="s">
        <v>195</v>
      </c>
      <c r="F280" s="10"/>
      <c r="G280" s="10" t="s">
        <v>73</v>
      </c>
      <c r="H280" s="10">
        <v>0.16081806860161652</v>
      </c>
    </row>
    <row r="281" spans="1:8" x14ac:dyDescent="0.25">
      <c r="A281" s="10" t="s">
        <v>66</v>
      </c>
      <c r="B281" s="10" t="s">
        <v>191</v>
      </c>
      <c r="C281" s="10" t="s">
        <v>13</v>
      </c>
      <c r="D281" s="10" t="s">
        <v>194</v>
      </c>
      <c r="E281" s="10" t="s">
        <v>195</v>
      </c>
      <c r="F281" s="10"/>
      <c r="G281" s="10" t="s">
        <v>74</v>
      </c>
      <c r="H281" s="10">
        <v>0.16081806860161652</v>
      </c>
    </row>
    <row r="282" spans="1:8" x14ac:dyDescent="0.25">
      <c r="A282" s="10" t="s">
        <v>66</v>
      </c>
      <c r="B282" s="10" t="s">
        <v>191</v>
      </c>
      <c r="C282" s="10" t="s">
        <v>13</v>
      </c>
      <c r="D282" s="10" t="s">
        <v>194</v>
      </c>
      <c r="E282" s="10" t="s">
        <v>195</v>
      </c>
      <c r="F282" s="10"/>
      <c r="G282" s="10" t="s">
        <v>75</v>
      </c>
      <c r="H282" s="10">
        <v>0.16081806860161652</v>
      </c>
    </row>
    <row r="283" spans="1:8" x14ac:dyDescent="0.25">
      <c r="A283" s="10" t="s">
        <v>66</v>
      </c>
      <c r="B283" s="10" t="s">
        <v>191</v>
      </c>
      <c r="C283" s="10" t="s">
        <v>13</v>
      </c>
      <c r="D283" s="10" t="s">
        <v>194</v>
      </c>
      <c r="E283" s="10" t="s">
        <v>195</v>
      </c>
      <c r="F283" s="10"/>
      <c r="G283" s="10" t="s">
        <v>76</v>
      </c>
      <c r="H283" s="10">
        <v>0.16081806860161652</v>
      </c>
    </row>
    <row r="284" spans="1:8" x14ac:dyDescent="0.25">
      <c r="A284" s="10" t="s">
        <v>66</v>
      </c>
      <c r="B284" s="10" t="s">
        <v>191</v>
      </c>
      <c r="C284" s="10" t="s">
        <v>13</v>
      </c>
      <c r="D284" s="10" t="s">
        <v>194</v>
      </c>
      <c r="E284" s="10" t="s">
        <v>195</v>
      </c>
      <c r="F284" s="10"/>
      <c r="G284" s="10" t="s">
        <v>77</v>
      </c>
      <c r="H284" s="10">
        <v>0.16081806860161652</v>
      </c>
    </row>
    <row r="285" spans="1:8" x14ac:dyDescent="0.25">
      <c r="A285" s="10" t="s">
        <v>66</v>
      </c>
      <c r="B285" s="10" t="s">
        <v>191</v>
      </c>
      <c r="C285" s="10" t="s">
        <v>13</v>
      </c>
      <c r="D285" s="10" t="s">
        <v>194</v>
      </c>
      <c r="E285" s="10" t="s">
        <v>195</v>
      </c>
      <c r="F285" s="10"/>
      <c r="G285" s="10" t="s">
        <v>78</v>
      </c>
      <c r="H285" s="10">
        <v>0.16081806860161652</v>
      </c>
    </row>
    <row r="286" spans="1:8" x14ac:dyDescent="0.25">
      <c r="A286" s="10" t="s">
        <v>66</v>
      </c>
      <c r="B286" s="10" t="s">
        <v>191</v>
      </c>
      <c r="C286" s="10" t="s">
        <v>13</v>
      </c>
      <c r="D286" s="10" t="s">
        <v>194</v>
      </c>
      <c r="E286" s="10" t="s">
        <v>195</v>
      </c>
      <c r="F286" s="10"/>
      <c r="G286" s="10" t="s">
        <v>79</v>
      </c>
      <c r="H286" s="10">
        <v>0.16081806860161652</v>
      </c>
    </row>
    <row r="287" spans="1:8" x14ac:dyDescent="0.25">
      <c r="A287" s="10" t="s">
        <v>66</v>
      </c>
      <c r="B287" s="10" t="s">
        <v>191</v>
      </c>
      <c r="C287" s="10" t="s">
        <v>13</v>
      </c>
      <c r="D287" s="10" t="s">
        <v>194</v>
      </c>
      <c r="E287" s="10" t="s">
        <v>195</v>
      </c>
      <c r="F287" s="10"/>
      <c r="G287" s="10" t="s">
        <v>80</v>
      </c>
      <c r="H287" s="10">
        <v>0.16081806860161652</v>
      </c>
    </row>
  </sheetData>
  <pageMargins left="0.7" right="0.7" top="0.75" bottom="0.75" header="0.3" footer="0.3"/>
  <pageSetup paperSize="9" orientation="portrait" verticalDpi="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8ADF"/>
  </sheetPr>
  <dimension ref="A1:G166"/>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5" width="17.42578125" bestFit="1" customWidth="1"/>
    <col min="6" max="6" width="7.28515625" bestFit="1" customWidth="1"/>
    <col min="7" max="7" width="12" style="43" bestFit="1" customWidth="1"/>
  </cols>
  <sheetData>
    <row r="1" spans="1:7" x14ac:dyDescent="0.25">
      <c r="A1" s="10" t="s">
        <v>184</v>
      </c>
      <c r="B1" s="10" t="s">
        <v>153</v>
      </c>
      <c r="C1" s="10" t="s">
        <v>192</v>
      </c>
      <c r="D1" s="10" t="s">
        <v>193</v>
      </c>
      <c r="E1" s="10" t="s">
        <v>333</v>
      </c>
      <c r="F1" s="10" t="s">
        <v>156</v>
      </c>
      <c r="G1" s="10" t="s">
        <v>121</v>
      </c>
    </row>
    <row r="2" spans="1:7" x14ac:dyDescent="0.25">
      <c r="A2" s="10" t="s">
        <v>186</v>
      </c>
      <c r="B2" s="10" t="s">
        <v>10</v>
      </c>
      <c r="C2" s="10" t="s">
        <v>194</v>
      </c>
      <c r="D2" s="10" t="s">
        <v>195</v>
      </c>
      <c r="E2" s="10"/>
      <c r="F2" s="10">
        <v>2021</v>
      </c>
      <c r="G2" s="10">
        <v>0.14334220308741763</v>
      </c>
    </row>
    <row r="3" spans="1:7" x14ac:dyDescent="0.25">
      <c r="A3" s="10" t="s">
        <v>186</v>
      </c>
      <c r="B3" s="10" t="s">
        <v>10</v>
      </c>
      <c r="C3" s="10" t="s">
        <v>194</v>
      </c>
      <c r="D3" s="10" t="s">
        <v>195</v>
      </c>
      <c r="E3" s="10"/>
      <c r="F3" s="10">
        <v>2022</v>
      </c>
      <c r="G3" s="10">
        <v>0.14334220308741763</v>
      </c>
    </row>
    <row r="4" spans="1:7" x14ac:dyDescent="0.25">
      <c r="A4" s="10" t="s">
        <v>186</v>
      </c>
      <c r="B4" s="10" t="s">
        <v>10</v>
      </c>
      <c r="C4" s="10" t="s">
        <v>194</v>
      </c>
      <c r="D4" s="10" t="s">
        <v>195</v>
      </c>
      <c r="E4" s="10"/>
      <c r="F4" s="10">
        <v>2023</v>
      </c>
      <c r="G4" s="10">
        <v>0.14334220308741763</v>
      </c>
    </row>
    <row r="5" spans="1:7" x14ac:dyDescent="0.25">
      <c r="A5" s="10" t="s">
        <v>186</v>
      </c>
      <c r="B5" s="10" t="s">
        <v>10</v>
      </c>
      <c r="C5" s="10" t="s">
        <v>194</v>
      </c>
      <c r="D5" s="10" t="s">
        <v>195</v>
      </c>
      <c r="E5" s="10"/>
      <c r="F5" s="10">
        <v>2024</v>
      </c>
      <c r="G5" s="10">
        <v>0.14334220308741763</v>
      </c>
    </row>
    <row r="6" spans="1:7" x14ac:dyDescent="0.25">
      <c r="A6" s="10" t="s">
        <v>186</v>
      </c>
      <c r="B6" s="10" t="s">
        <v>10</v>
      </c>
      <c r="C6" s="10" t="s">
        <v>194</v>
      </c>
      <c r="D6" s="10" t="s">
        <v>195</v>
      </c>
      <c r="E6" s="10"/>
      <c r="F6" s="10">
        <v>2025</v>
      </c>
      <c r="G6" s="10">
        <v>0.14334220308741763</v>
      </c>
    </row>
    <row r="7" spans="1:7" x14ac:dyDescent="0.25">
      <c r="A7" s="10" t="s">
        <v>186</v>
      </c>
      <c r="B7" s="10" t="s">
        <v>10</v>
      </c>
      <c r="C7" s="10" t="s">
        <v>194</v>
      </c>
      <c r="D7" s="10" t="s">
        <v>195</v>
      </c>
      <c r="E7" s="10"/>
      <c r="F7" s="10">
        <v>2026</v>
      </c>
      <c r="G7" s="10">
        <v>0.14334220308741763</v>
      </c>
    </row>
    <row r="8" spans="1:7" x14ac:dyDescent="0.25">
      <c r="A8" s="10" t="s">
        <v>186</v>
      </c>
      <c r="B8" s="10" t="s">
        <v>10</v>
      </c>
      <c r="C8" s="10" t="s">
        <v>194</v>
      </c>
      <c r="D8" s="10" t="s">
        <v>195</v>
      </c>
      <c r="E8" s="10"/>
      <c r="F8" s="10">
        <v>2027</v>
      </c>
      <c r="G8" s="10">
        <v>0.14334220308741763</v>
      </c>
    </row>
    <row r="9" spans="1:7" x14ac:dyDescent="0.25">
      <c r="A9" s="10" t="s">
        <v>186</v>
      </c>
      <c r="B9" s="10" t="s">
        <v>10</v>
      </c>
      <c r="C9" s="10" t="s">
        <v>194</v>
      </c>
      <c r="D9" s="10" t="s">
        <v>195</v>
      </c>
      <c r="E9" s="10"/>
      <c r="F9" s="10">
        <v>2028</v>
      </c>
      <c r="G9" s="10">
        <v>0.14334220308741763</v>
      </c>
    </row>
    <row r="10" spans="1:7" x14ac:dyDescent="0.25">
      <c r="A10" s="10" t="s">
        <v>186</v>
      </c>
      <c r="B10" s="10" t="s">
        <v>10</v>
      </c>
      <c r="C10" s="10" t="s">
        <v>194</v>
      </c>
      <c r="D10" s="10" t="s">
        <v>195</v>
      </c>
      <c r="E10" s="10"/>
      <c r="F10" s="10">
        <v>2029</v>
      </c>
      <c r="G10" s="10">
        <v>0.14334220308741763</v>
      </c>
    </row>
    <row r="11" spans="1:7" x14ac:dyDescent="0.25">
      <c r="A11" s="10" t="s">
        <v>186</v>
      </c>
      <c r="B11" s="10" t="s">
        <v>10</v>
      </c>
      <c r="C11" s="10" t="s">
        <v>194</v>
      </c>
      <c r="D11" s="10" t="s">
        <v>195</v>
      </c>
      <c r="E11" s="10"/>
      <c r="F11" s="10">
        <v>2030</v>
      </c>
      <c r="G11" s="10">
        <v>0.14334220308741763</v>
      </c>
    </row>
    <row r="12" spans="1:7" x14ac:dyDescent="0.25">
      <c r="A12" s="10" t="s">
        <v>186</v>
      </c>
      <c r="B12" s="10" t="s">
        <v>10</v>
      </c>
      <c r="C12" s="10" t="s">
        <v>194</v>
      </c>
      <c r="D12" s="10" t="s">
        <v>195</v>
      </c>
      <c r="E12" s="10"/>
      <c r="F12" s="10">
        <v>2031</v>
      </c>
      <c r="G12" s="10">
        <v>0.14334220308741763</v>
      </c>
    </row>
    <row r="13" spans="1:7" x14ac:dyDescent="0.25">
      <c r="A13" s="10" t="s">
        <v>186</v>
      </c>
      <c r="B13" s="10" t="s">
        <v>67</v>
      </c>
      <c r="C13" s="10" t="s">
        <v>194</v>
      </c>
      <c r="D13" s="10" t="s">
        <v>195</v>
      </c>
      <c r="E13" s="10"/>
      <c r="F13" s="10">
        <v>2021</v>
      </c>
      <c r="G13" s="10">
        <v>0.31358290082295365</v>
      </c>
    </row>
    <row r="14" spans="1:7" x14ac:dyDescent="0.25">
      <c r="A14" s="10" t="s">
        <v>186</v>
      </c>
      <c r="B14" s="10" t="s">
        <v>67</v>
      </c>
      <c r="C14" s="10" t="s">
        <v>194</v>
      </c>
      <c r="D14" s="10" t="s">
        <v>195</v>
      </c>
      <c r="E14" s="10"/>
      <c r="F14" s="10">
        <v>2022</v>
      </c>
      <c r="G14" s="10">
        <v>0.31358290082295365</v>
      </c>
    </row>
    <row r="15" spans="1:7" x14ac:dyDescent="0.25">
      <c r="A15" s="10" t="s">
        <v>186</v>
      </c>
      <c r="B15" s="10" t="s">
        <v>67</v>
      </c>
      <c r="C15" s="10" t="s">
        <v>194</v>
      </c>
      <c r="D15" s="10" t="s">
        <v>195</v>
      </c>
      <c r="E15" s="10"/>
      <c r="F15" s="10">
        <v>2023</v>
      </c>
      <c r="G15" s="10">
        <v>0.31358290082295365</v>
      </c>
    </row>
    <row r="16" spans="1:7" x14ac:dyDescent="0.25">
      <c r="A16" s="10" t="s">
        <v>186</v>
      </c>
      <c r="B16" s="10" t="s">
        <v>67</v>
      </c>
      <c r="C16" s="10" t="s">
        <v>194</v>
      </c>
      <c r="D16" s="10" t="s">
        <v>195</v>
      </c>
      <c r="E16" s="10"/>
      <c r="F16" s="10">
        <v>2024</v>
      </c>
      <c r="G16" s="10">
        <v>0.31358290082295365</v>
      </c>
    </row>
    <row r="17" spans="1:7" x14ac:dyDescent="0.25">
      <c r="A17" s="10" t="s">
        <v>186</v>
      </c>
      <c r="B17" s="10" t="s">
        <v>67</v>
      </c>
      <c r="C17" s="10" t="s">
        <v>194</v>
      </c>
      <c r="D17" s="10" t="s">
        <v>195</v>
      </c>
      <c r="E17" s="10"/>
      <c r="F17" s="10">
        <v>2025</v>
      </c>
      <c r="G17" s="10">
        <v>0.31358290082295365</v>
      </c>
    </row>
    <row r="18" spans="1:7" x14ac:dyDescent="0.25">
      <c r="A18" s="10" t="s">
        <v>186</v>
      </c>
      <c r="B18" s="10" t="s">
        <v>67</v>
      </c>
      <c r="C18" s="10" t="s">
        <v>194</v>
      </c>
      <c r="D18" s="10" t="s">
        <v>195</v>
      </c>
      <c r="E18" s="10"/>
      <c r="F18" s="10">
        <v>2026</v>
      </c>
      <c r="G18" s="10">
        <v>0.31358290082295365</v>
      </c>
    </row>
    <row r="19" spans="1:7" x14ac:dyDescent="0.25">
      <c r="A19" s="10" t="s">
        <v>186</v>
      </c>
      <c r="B19" s="10" t="s">
        <v>67</v>
      </c>
      <c r="C19" s="10" t="s">
        <v>194</v>
      </c>
      <c r="D19" s="10" t="s">
        <v>195</v>
      </c>
      <c r="E19" s="10"/>
      <c r="F19" s="10">
        <v>2027</v>
      </c>
      <c r="G19" s="10">
        <v>0.31358290082295365</v>
      </c>
    </row>
    <row r="20" spans="1:7" x14ac:dyDescent="0.25">
      <c r="A20" s="10" t="s">
        <v>186</v>
      </c>
      <c r="B20" s="10" t="s">
        <v>67</v>
      </c>
      <c r="C20" s="10" t="s">
        <v>194</v>
      </c>
      <c r="D20" s="10" t="s">
        <v>195</v>
      </c>
      <c r="E20" s="10"/>
      <c r="F20" s="10">
        <v>2028</v>
      </c>
      <c r="G20" s="10">
        <v>0.31358290082295365</v>
      </c>
    </row>
    <row r="21" spans="1:7" x14ac:dyDescent="0.25">
      <c r="A21" s="10" t="s">
        <v>186</v>
      </c>
      <c r="B21" s="10" t="s">
        <v>67</v>
      </c>
      <c r="C21" s="10" t="s">
        <v>194</v>
      </c>
      <c r="D21" s="10" t="s">
        <v>195</v>
      </c>
      <c r="E21" s="10"/>
      <c r="F21" s="10">
        <v>2029</v>
      </c>
      <c r="G21" s="10">
        <v>0.31358290082295365</v>
      </c>
    </row>
    <row r="22" spans="1:7" x14ac:dyDescent="0.25">
      <c r="A22" s="10" t="s">
        <v>186</v>
      </c>
      <c r="B22" s="10" t="s">
        <v>67</v>
      </c>
      <c r="C22" s="10" t="s">
        <v>194</v>
      </c>
      <c r="D22" s="10" t="s">
        <v>195</v>
      </c>
      <c r="E22" s="10"/>
      <c r="F22" s="10">
        <v>2030</v>
      </c>
      <c r="G22" s="10">
        <v>0.31358290082295365</v>
      </c>
    </row>
    <row r="23" spans="1:7" x14ac:dyDescent="0.25">
      <c r="A23" s="10" t="s">
        <v>186</v>
      </c>
      <c r="B23" s="10" t="s">
        <v>67</v>
      </c>
      <c r="C23" s="10" t="s">
        <v>194</v>
      </c>
      <c r="D23" s="10" t="s">
        <v>195</v>
      </c>
      <c r="E23" s="10"/>
      <c r="F23" s="10">
        <v>2031</v>
      </c>
      <c r="G23" s="10">
        <v>0.31358290082295365</v>
      </c>
    </row>
    <row r="24" spans="1:7" x14ac:dyDescent="0.25">
      <c r="A24" s="10" t="s">
        <v>186</v>
      </c>
      <c r="B24" s="10" t="s">
        <v>158</v>
      </c>
      <c r="C24" s="10" t="s">
        <v>194</v>
      </c>
      <c r="D24" s="10" t="s">
        <v>195</v>
      </c>
      <c r="E24" s="10"/>
      <c r="F24" s="10">
        <v>2021</v>
      </c>
      <c r="G24" s="10">
        <v>1.2195954281708445</v>
      </c>
    </row>
    <row r="25" spans="1:7" x14ac:dyDescent="0.25">
      <c r="A25" s="10" t="s">
        <v>186</v>
      </c>
      <c r="B25" s="10" t="s">
        <v>158</v>
      </c>
      <c r="C25" s="10" t="s">
        <v>194</v>
      </c>
      <c r="D25" s="10" t="s">
        <v>195</v>
      </c>
      <c r="E25" s="10"/>
      <c r="F25" s="10">
        <v>2022</v>
      </c>
      <c r="G25" s="10">
        <v>1.1952035196074275</v>
      </c>
    </row>
    <row r="26" spans="1:7" x14ac:dyDescent="0.25">
      <c r="A26" s="10" t="s">
        <v>186</v>
      </c>
      <c r="B26" s="10" t="s">
        <v>158</v>
      </c>
      <c r="C26" s="10" t="s">
        <v>194</v>
      </c>
      <c r="D26" s="10" t="s">
        <v>195</v>
      </c>
      <c r="E26" s="10"/>
      <c r="F26" s="10">
        <v>2023</v>
      </c>
      <c r="G26" s="10">
        <v>1.1712994492152791</v>
      </c>
    </row>
    <row r="27" spans="1:7" x14ac:dyDescent="0.25">
      <c r="A27" s="10" t="s">
        <v>186</v>
      </c>
      <c r="B27" s="10" t="s">
        <v>158</v>
      </c>
      <c r="C27" s="10" t="s">
        <v>194</v>
      </c>
      <c r="D27" s="10" t="s">
        <v>195</v>
      </c>
      <c r="E27" s="10"/>
      <c r="F27" s="10">
        <v>2024</v>
      </c>
      <c r="G27" s="10">
        <v>1.1478734602309735</v>
      </c>
    </row>
    <row r="28" spans="1:7" x14ac:dyDescent="0.25">
      <c r="A28" s="10" t="s">
        <v>186</v>
      </c>
      <c r="B28" s="10" t="s">
        <v>158</v>
      </c>
      <c r="C28" s="10" t="s">
        <v>194</v>
      </c>
      <c r="D28" s="10" t="s">
        <v>195</v>
      </c>
      <c r="E28" s="10"/>
      <c r="F28" s="10">
        <v>2025</v>
      </c>
      <c r="G28" s="10">
        <v>1.1249159910263538</v>
      </c>
    </row>
    <row r="29" spans="1:7" x14ac:dyDescent="0.25">
      <c r="A29" s="10" t="s">
        <v>186</v>
      </c>
      <c r="B29" s="10" t="s">
        <v>158</v>
      </c>
      <c r="C29" s="10" t="s">
        <v>194</v>
      </c>
      <c r="D29" s="10" t="s">
        <v>195</v>
      </c>
      <c r="E29" s="10"/>
      <c r="F29" s="10">
        <v>2026</v>
      </c>
      <c r="G29" s="10">
        <v>1.1024176712058267</v>
      </c>
    </row>
    <row r="30" spans="1:7" x14ac:dyDescent="0.25">
      <c r="A30" s="10" t="s">
        <v>186</v>
      </c>
      <c r="B30" s="10" t="s">
        <v>158</v>
      </c>
      <c r="C30" s="10" t="s">
        <v>194</v>
      </c>
      <c r="D30" s="10" t="s">
        <v>195</v>
      </c>
      <c r="E30" s="10"/>
      <c r="F30" s="10">
        <v>2027</v>
      </c>
      <c r="G30" s="10">
        <v>1.0803693177817102</v>
      </c>
    </row>
    <row r="31" spans="1:7" x14ac:dyDescent="0.25">
      <c r="A31" s="10" t="s">
        <v>186</v>
      </c>
      <c r="B31" s="10" t="s">
        <v>158</v>
      </c>
      <c r="C31" s="10" t="s">
        <v>194</v>
      </c>
      <c r="D31" s="10" t="s">
        <v>195</v>
      </c>
      <c r="E31" s="10"/>
      <c r="F31" s="10">
        <v>2028</v>
      </c>
      <c r="G31" s="10">
        <v>1.0587619314260759</v>
      </c>
    </row>
    <row r="32" spans="1:7" x14ac:dyDescent="0.25">
      <c r="A32" s="10" t="s">
        <v>186</v>
      </c>
      <c r="B32" s="10" t="s">
        <v>158</v>
      </c>
      <c r="C32" s="10" t="s">
        <v>194</v>
      </c>
      <c r="D32" s="10" t="s">
        <v>195</v>
      </c>
      <c r="E32" s="10"/>
      <c r="F32" s="10">
        <v>2029</v>
      </c>
      <c r="G32" s="10">
        <v>1.0375866927975543</v>
      </c>
    </row>
    <row r="33" spans="1:7" x14ac:dyDescent="0.25">
      <c r="A33" s="10" t="s">
        <v>186</v>
      </c>
      <c r="B33" s="10" t="s">
        <v>158</v>
      </c>
      <c r="C33" s="10" t="s">
        <v>194</v>
      </c>
      <c r="D33" s="10" t="s">
        <v>195</v>
      </c>
      <c r="E33" s="10"/>
      <c r="F33" s="10">
        <v>2030</v>
      </c>
      <c r="G33" s="10">
        <v>1.0168349589416033</v>
      </c>
    </row>
    <row r="34" spans="1:7" x14ac:dyDescent="0.25">
      <c r="A34" s="10" t="s">
        <v>186</v>
      </c>
      <c r="B34" s="10" t="s">
        <v>158</v>
      </c>
      <c r="C34" s="10" t="s">
        <v>194</v>
      </c>
      <c r="D34" s="10" t="s">
        <v>195</v>
      </c>
      <c r="E34" s="10"/>
      <c r="F34" s="10">
        <v>2031</v>
      </c>
      <c r="G34" s="10">
        <v>0.99649825976277118</v>
      </c>
    </row>
    <row r="35" spans="1:7" x14ac:dyDescent="0.25">
      <c r="A35" s="10" t="s">
        <v>186</v>
      </c>
      <c r="B35" s="10" t="s">
        <v>7</v>
      </c>
      <c r="C35" s="10" t="s">
        <v>194</v>
      </c>
      <c r="D35" s="10" t="s">
        <v>195</v>
      </c>
      <c r="E35" s="10"/>
      <c r="F35" s="10">
        <v>2021</v>
      </c>
      <c r="G35" s="10">
        <v>1.7304964906309817</v>
      </c>
    </row>
    <row r="36" spans="1:7" x14ac:dyDescent="0.25">
      <c r="A36" s="10" t="s">
        <v>186</v>
      </c>
      <c r="B36" s="10" t="s">
        <v>7</v>
      </c>
      <c r="C36" s="10" t="s">
        <v>194</v>
      </c>
      <c r="D36" s="10" t="s">
        <v>195</v>
      </c>
      <c r="E36" s="10"/>
      <c r="F36" s="10">
        <v>2022</v>
      </c>
      <c r="G36" s="10">
        <v>1.6093617362868127</v>
      </c>
    </row>
    <row r="37" spans="1:7" x14ac:dyDescent="0.25">
      <c r="A37" s="10" t="s">
        <v>186</v>
      </c>
      <c r="B37" s="10" t="s">
        <v>7</v>
      </c>
      <c r="C37" s="10" t="s">
        <v>194</v>
      </c>
      <c r="D37" s="10" t="s">
        <v>195</v>
      </c>
      <c r="E37" s="10"/>
      <c r="F37" s="10">
        <v>2023</v>
      </c>
      <c r="G37" s="10">
        <v>1.4967064147467359</v>
      </c>
    </row>
    <row r="38" spans="1:7" x14ac:dyDescent="0.25">
      <c r="A38" s="10" t="s">
        <v>186</v>
      </c>
      <c r="B38" s="10" t="s">
        <v>7</v>
      </c>
      <c r="C38" s="10" t="s">
        <v>194</v>
      </c>
      <c r="D38" s="10" t="s">
        <v>195</v>
      </c>
      <c r="E38" s="10"/>
      <c r="F38" s="10">
        <v>2024</v>
      </c>
      <c r="G38" s="10">
        <v>1.391936965714464</v>
      </c>
    </row>
    <row r="39" spans="1:7" x14ac:dyDescent="0.25">
      <c r="A39" s="10" t="s">
        <v>186</v>
      </c>
      <c r="B39" s="10" t="s">
        <v>7</v>
      </c>
      <c r="C39" s="10" t="s">
        <v>194</v>
      </c>
      <c r="D39" s="10" t="s">
        <v>195</v>
      </c>
      <c r="E39" s="10"/>
      <c r="F39" s="10">
        <v>2025</v>
      </c>
      <c r="G39" s="10">
        <v>1.2945013781144517</v>
      </c>
    </row>
    <row r="40" spans="1:7" x14ac:dyDescent="0.25">
      <c r="A40" s="10" t="s">
        <v>186</v>
      </c>
      <c r="B40" s="10" t="s">
        <v>7</v>
      </c>
      <c r="C40" s="10" t="s">
        <v>194</v>
      </c>
      <c r="D40" s="10" t="s">
        <v>195</v>
      </c>
      <c r="E40" s="10"/>
      <c r="F40" s="10">
        <v>2026</v>
      </c>
      <c r="G40" s="10">
        <v>1.20388628164644</v>
      </c>
    </row>
    <row r="41" spans="1:7" x14ac:dyDescent="0.25">
      <c r="A41" s="10" t="s">
        <v>186</v>
      </c>
      <c r="B41" s="10" t="s">
        <v>7</v>
      </c>
      <c r="C41" s="10" t="s">
        <v>194</v>
      </c>
      <c r="D41" s="10" t="s">
        <v>195</v>
      </c>
      <c r="E41" s="10"/>
      <c r="F41" s="10">
        <v>2027</v>
      </c>
      <c r="G41" s="10">
        <v>1.119614241931189</v>
      </c>
    </row>
    <row r="42" spans="1:7" x14ac:dyDescent="0.25">
      <c r="A42" s="10" t="s">
        <v>186</v>
      </c>
      <c r="B42" s="10" t="s">
        <v>7</v>
      </c>
      <c r="C42" s="10" t="s">
        <v>194</v>
      </c>
      <c r="D42" s="10" t="s">
        <v>195</v>
      </c>
      <c r="E42" s="10"/>
      <c r="F42" s="10">
        <v>2028</v>
      </c>
      <c r="G42" s="10">
        <v>1.0412412449960058</v>
      </c>
    </row>
    <row r="43" spans="1:7" x14ac:dyDescent="0.25">
      <c r="A43" s="10" t="s">
        <v>186</v>
      </c>
      <c r="B43" s="10" t="s">
        <v>7</v>
      </c>
      <c r="C43" s="10" t="s">
        <v>194</v>
      </c>
      <c r="D43" s="10" t="s">
        <v>195</v>
      </c>
      <c r="E43" s="10"/>
      <c r="F43" s="10">
        <v>2029</v>
      </c>
      <c r="G43" s="10">
        <v>0.96835435784628521</v>
      </c>
    </row>
    <row r="44" spans="1:7" x14ac:dyDescent="0.25">
      <c r="A44" s="10" t="s">
        <v>186</v>
      </c>
      <c r="B44" s="10" t="s">
        <v>7</v>
      </c>
      <c r="C44" s="10" t="s">
        <v>194</v>
      </c>
      <c r="D44" s="10" t="s">
        <v>195</v>
      </c>
      <c r="E44" s="10"/>
      <c r="F44" s="10">
        <v>2030</v>
      </c>
      <c r="G44" s="10">
        <v>0.9005695527970452</v>
      </c>
    </row>
    <row r="45" spans="1:7" x14ac:dyDescent="0.25">
      <c r="A45" s="10" t="s">
        <v>186</v>
      </c>
      <c r="B45" s="10" t="s">
        <v>7</v>
      </c>
      <c r="C45" s="10" t="s">
        <v>194</v>
      </c>
      <c r="D45" s="10" t="s">
        <v>195</v>
      </c>
      <c r="E45" s="10"/>
      <c r="F45" s="10">
        <v>2031</v>
      </c>
      <c r="G45" s="10">
        <v>0.83752968410125195</v>
      </c>
    </row>
    <row r="46" spans="1:7" x14ac:dyDescent="0.25">
      <c r="A46" s="10" t="s">
        <v>186</v>
      </c>
      <c r="B46" s="10" t="s">
        <v>317</v>
      </c>
      <c r="C46" s="10" t="s">
        <v>194</v>
      </c>
      <c r="D46" s="10" t="s">
        <v>195</v>
      </c>
      <c r="E46" s="10" t="s">
        <v>273</v>
      </c>
      <c r="F46" s="10">
        <v>2021</v>
      </c>
      <c r="G46" s="10">
        <v>0.6034338695575282</v>
      </c>
    </row>
    <row r="47" spans="1:7" x14ac:dyDescent="0.25">
      <c r="A47" s="10" t="s">
        <v>186</v>
      </c>
      <c r="B47" s="10" t="s">
        <v>317</v>
      </c>
      <c r="C47" s="10" t="s">
        <v>194</v>
      </c>
      <c r="D47" s="10" t="s">
        <v>195</v>
      </c>
      <c r="E47" s="10" t="s">
        <v>273</v>
      </c>
      <c r="F47" s="10">
        <v>2022</v>
      </c>
      <c r="G47" s="10">
        <v>0.6034338695575282</v>
      </c>
    </row>
    <row r="48" spans="1:7" x14ac:dyDescent="0.25">
      <c r="A48" s="10" t="s">
        <v>186</v>
      </c>
      <c r="B48" s="10" t="s">
        <v>317</v>
      </c>
      <c r="C48" s="10" t="s">
        <v>194</v>
      </c>
      <c r="D48" s="10" t="s">
        <v>195</v>
      </c>
      <c r="E48" s="10" t="s">
        <v>273</v>
      </c>
      <c r="F48" s="10">
        <v>2023</v>
      </c>
      <c r="G48" s="10">
        <v>0.6034338695575282</v>
      </c>
    </row>
    <row r="49" spans="1:7" x14ac:dyDescent="0.25">
      <c r="A49" s="10" t="s">
        <v>186</v>
      </c>
      <c r="B49" s="10" t="s">
        <v>317</v>
      </c>
      <c r="C49" s="10" t="s">
        <v>194</v>
      </c>
      <c r="D49" s="10" t="s">
        <v>195</v>
      </c>
      <c r="E49" s="10" t="s">
        <v>273</v>
      </c>
      <c r="F49" s="10">
        <v>2024</v>
      </c>
      <c r="G49" s="10">
        <v>0.6034338695575282</v>
      </c>
    </row>
    <row r="50" spans="1:7" x14ac:dyDescent="0.25">
      <c r="A50" s="10" t="s">
        <v>186</v>
      </c>
      <c r="B50" s="10" t="s">
        <v>317</v>
      </c>
      <c r="C50" s="10" t="s">
        <v>194</v>
      </c>
      <c r="D50" s="10" t="s">
        <v>195</v>
      </c>
      <c r="E50" s="10" t="s">
        <v>273</v>
      </c>
      <c r="F50" s="10">
        <v>2025</v>
      </c>
      <c r="G50" s="10">
        <v>0.6034338695575282</v>
      </c>
    </row>
    <row r="51" spans="1:7" x14ac:dyDescent="0.25">
      <c r="A51" s="10" t="s">
        <v>186</v>
      </c>
      <c r="B51" s="10" t="s">
        <v>317</v>
      </c>
      <c r="C51" s="10" t="s">
        <v>194</v>
      </c>
      <c r="D51" s="10" t="s">
        <v>195</v>
      </c>
      <c r="E51" s="10" t="s">
        <v>273</v>
      </c>
      <c r="F51" s="10">
        <v>2026</v>
      </c>
      <c r="G51" s="10">
        <v>0.6034338695575282</v>
      </c>
    </row>
    <row r="52" spans="1:7" x14ac:dyDescent="0.25">
      <c r="A52" s="10" t="s">
        <v>186</v>
      </c>
      <c r="B52" s="10" t="s">
        <v>317</v>
      </c>
      <c r="C52" s="10" t="s">
        <v>194</v>
      </c>
      <c r="D52" s="10" t="s">
        <v>195</v>
      </c>
      <c r="E52" s="10" t="s">
        <v>273</v>
      </c>
      <c r="F52" s="10">
        <v>2027</v>
      </c>
      <c r="G52" s="10">
        <v>0.6034338695575282</v>
      </c>
    </row>
    <row r="53" spans="1:7" x14ac:dyDescent="0.25">
      <c r="A53" s="10" t="s">
        <v>186</v>
      </c>
      <c r="B53" s="10" t="s">
        <v>317</v>
      </c>
      <c r="C53" s="10" t="s">
        <v>194</v>
      </c>
      <c r="D53" s="10" t="s">
        <v>195</v>
      </c>
      <c r="E53" s="10" t="s">
        <v>273</v>
      </c>
      <c r="F53" s="10">
        <v>2028</v>
      </c>
      <c r="G53" s="10">
        <v>0.6034338695575282</v>
      </c>
    </row>
    <row r="54" spans="1:7" x14ac:dyDescent="0.25">
      <c r="A54" s="10" t="s">
        <v>186</v>
      </c>
      <c r="B54" s="10" t="s">
        <v>317</v>
      </c>
      <c r="C54" s="10" t="s">
        <v>194</v>
      </c>
      <c r="D54" s="10" t="s">
        <v>195</v>
      </c>
      <c r="E54" s="10" t="s">
        <v>273</v>
      </c>
      <c r="F54" s="10">
        <v>2029</v>
      </c>
      <c r="G54" s="10">
        <v>0.6034338695575282</v>
      </c>
    </row>
    <row r="55" spans="1:7" x14ac:dyDescent="0.25">
      <c r="A55" s="10" t="s">
        <v>186</v>
      </c>
      <c r="B55" s="10" t="s">
        <v>317</v>
      </c>
      <c r="C55" s="10" t="s">
        <v>194</v>
      </c>
      <c r="D55" s="10" t="s">
        <v>195</v>
      </c>
      <c r="E55" s="10" t="s">
        <v>273</v>
      </c>
      <c r="F55" s="10">
        <v>2030</v>
      </c>
      <c r="G55" s="10">
        <v>0.6034338695575282</v>
      </c>
    </row>
    <row r="56" spans="1:7" x14ac:dyDescent="0.25">
      <c r="A56" s="10" t="s">
        <v>186</v>
      </c>
      <c r="B56" s="10" t="s">
        <v>317</v>
      </c>
      <c r="C56" s="10" t="s">
        <v>194</v>
      </c>
      <c r="D56" s="10" t="s">
        <v>195</v>
      </c>
      <c r="E56" s="10" t="s">
        <v>273</v>
      </c>
      <c r="F56" s="10">
        <v>2031</v>
      </c>
      <c r="G56" s="10">
        <v>0.6034338695575282</v>
      </c>
    </row>
    <row r="57" spans="1:7" x14ac:dyDescent="0.25">
      <c r="A57" s="10" t="s">
        <v>186</v>
      </c>
      <c r="B57" s="10" t="s">
        <v>317</v>
      </c>
      <c r="C57" s="10" t="s">
        <v>194</v>
      </c>
      <c r="D57" s="10" t="s">
        <v>195</v>
      </c>
      <c r="E57" s="10" t="s">
        <v>299</v>
      </c>
      <c r="F57" s="10">
        <v>2021</v>
      </c>
      <c r="G57" s="10">
        <v>0.6034338695575282</v>
      </c>
    </row>
    <row r="58" spans="1:7" x14ac:dyDescent="0.25">
      <c r="A58" s="10" t="s">
        <v>186</v>
      </c>
      <c r="B58" s="10" t="s">
        <v>317</v>
      </c>
      <c r="C58" s="10" t="s">
        <v>194</v>
      </c>
      <c r="D58" s="10" t="s">
        <v>195</v>
      </c>
      <c r="E58" s="10" t="s">
        <v>299</v>
      </c>
      <c r="F58" s="10">
        <v>2022</v>
      </c>
      <c r="G58" s="10">
        <v>0.6034338695575282</v>
      </c>
    </row>
    <row r="59" spans="1:7" x14ac:dyDescent="0.25">
      <c r="A59" s="10" t="s">
        <v>186</v>
      </c>
      <c r="B59" s="10" t="s">
        <v>317</v>
      </c>
      <c r="C59" s="10" t="s">
        <v>194</v>
      </c>
      <c r="D59" s="10" t="s">
        <v>195</v>
      </c>
      <c r="E59" s="10" t="s">
        <v>299</v>
      </c>
      <c r="F59" s="10">
        <v>2023</v>
      </c>
      <c r="G59" s="10">
        <v>0.6034338695575282</v>
      </c>
    </row>
    <row r="60" spans="1:7" x14ac:dyDescent="0.25">
      <c r="A60" s="10" t="s">
        <v>186</v>
      </c>
      <c r="B60" s="10" t="s">
        <v>317</v>
      </c>
      <c r="C60" s="10" t="s">
        <v>194</v>
      </c>
      <c r="D60" s="10" t="s">
        <v>195</v>
      </c>
      <c r="E60" s="10" t="s">
        <v>299</v>
      </c>
      <c r="F60" s="10">
        <v>2024</v>
      </c>
      <c r="G60" s="10">
        <v>0.6034338695575282</v>
      </c>
    </row>
    <row r="61" spans="1:7" x14ac:dyDescent="0.25">
      <c r="A61" s="10" t="s">
        <v>186</v>
      </c>
      <c r="B61" s="10" t="s">
        <v>317</v>
      </c>
      <c r="C61" s="10" t="s">
        <v>194</v>
      </c>
      <c r="D61" s="10" t="s">
        <v>195</v>
      </c>
      <c r="E61" s="10" t="s">
        <v>299</v>
      </c>
      <c r="F61" s="10">
        <v>2025</v>
      </c>
      <c r="G61" s="10">
        <v>0.6034338695575282</v>
      </c>
    </row>
    <row r="62" spans="1:7" x14ac:dyDescent="0.25">
      <c r="A62" s="10" t="s">
        <v>186</v>
      </c>
      <c r="B62" s="10" t="s">
        <v>317</v>
      </c>
      <c r="C62" s="10" t="s">
        <v>194</v>
      </c>
      <c r="D62" s="10" t="s">
        <v>195</v>
      </c>
      <c r="E62" s="10" t="s">
        <v>299</v>
      </c>
      <c r="F62" s="10">
        <v>2026</v>
      </c>
      <c r="G62" s="10">
        <v>0.6034338695575282</v>
      </c>
    </row>
    <row r="63" spans="1:7" x14ac:dyDescent="0.25">
      <c r="A63" s="10" t="s">
        <v>186</v>
      </c>
      <c r="B63" s="10" t="s">
        <v>317</v>
      </c>
      <c r="C63" s="10" t="s">
        <v>194</v>
      </c>
      <c r="D63" s="10" t="s">
        <v>195</v>
      </c>
      <c r="E63" s="10" t="s">
        <v>299</v>
      </c>
      <c r="F63" s="10">
        <v>2027</v>
      </c>
      <c r="G63" s="10">
        <v>0.6034338695575282</v>
      </c>
    </row>
    <row r="64" spans="1:7" x14ac:dyDescent="0.25">
      <c r="A64" s="10" t="s">
        <v>186</v>
      </c>
      <c r="B64" s="10" t="s">
        <v>317</v>
      </c>
      <c r="C64" s="10" t="s">
        <v>194</v>
      </c>
      <c r="D64" s="10" t="s">
        <v>195</v>
      </c>
      <c r="E64" s="10" t="s">
        <v>299</v>
      </c>
      <c r="F64" s="10">
        <v>2028</v>
      </c>
      <c r="G64" s="10">
        <v>0.6034338695575282</v>
      </c>
    </row>
    <row r="65" spans="1:7" x14ac:dyDescent="0.25">
      <c r="A65" s="10" t="s">
        <v>186</v>
      </c>
      <c r="B65" s="10" t="s">
        <v>317</v>
      </c>
      <c r="C65" s="10" t="s">
        <v>194</v>
      </c>
      <c r="D65" s="10" t="s">
        <v>195</v>
      </c>
      <c r="E65" s="10" t="s">
        <v>299</v>
      </c>
      <c r="F65" s="10">
        <v>2029</v>
      </c>
      <c r="G65" s="10">
        <v>0.6034338695575282</v>
      </c>
    </row>
    <row r="66" spans="1:7" x14ac:dyDescent="0.25">
      <c r="A66" s="10" t="s">
        <v>186</v>
      </c>
      <c r="B66" s="10" t="s">
        <v>317</v>
      </c>
      <c r="C66" s="10" t="s">
        <v>194</v>
      </c>
      <c r="D66" s="10" t="s">
        <v>195</v>
      </c>
      <c r="E66" s="10" t="s">
        <v>299</v>
      </c>
      <c r="F66" s="10">
        <v>2030</v>
      </c>
      <c r="G66" s="10">
        <v>0.6034338695575282</v>
      </c>
    </row>
    <row r="67" spans="1:7" x14ac:dyDescent="0.25">
      <c r="A67" s="10" t="s">
        <v>186</v>
      </c>
      <c r="B67" s="10" t="s">
        <v>317</v>
      </c>
      <c r="C67" s="10" t="s">
        <v>194</v>
      </c>
      <c r="D67" s="10" t="s">
        <v>195</v>
      </c>
      <c r="E67" s="10" t="s">
        <v>299</v>
      </c>
      <c r="F67" s="10">
        <v>2031</v>
      </c>
      <c r="G67" s="10">
        <v>0.6034338695575282</v>
      </c>
    </row>
    <row r="68" spans="1:7" x14ac:dyDescent="0.25">
      <c r="A68" s="10" t="s">
        <v>186</v>
      </c>
      <c r="B68" s="10" t="s">
        <v>317</v>
      </c>
      <c r="C68" s="10" t="s">
        <v>194</v>
      </c>
      <c r="D68" s="10" t="s">
        <v>195</v>
      </c>
      <c r="E68" s="10" t="s">
        <v>284</v>
      </c>
      <c r="F68" s="10">
        <v>2021</v>
      </c>
      <c r="G68" s="10">
        <v>0.6034338695575282</v>
      </c>
    </row>
    <row r="69" spans="1:7" x14ac:dyDescent="0.25">
      <c r="A69" s="10" t="s">
        <v>186</v>
      </c>
      <c r="B69" s="10" t="s">
        <v>317</v>
      </c>
      <c r="C69" s="10" t="s">
        <v>194</v>
      </c>
      <c r="D69" s="10" t="s">
        <v>195</v>
      </c>
      <c r="E69" s="10" t="s">
        <v>284</v>
      </c>
      <c r="F69" s="10">
        <v>2022</v>
      </c>
      <c r="G69" s="10">
        <v>0.6034338695575282</v>
      </c>
    </row>
    <row r="70" spans="1:7" x14ac:dyDescent="0.25">
      <c r="A70" s="10" t="s">
        <v>186</v>
      </c>
      <c r="B70" s="10" t="s">
        <v>317</v>
      </c>
      <c r="C70" s="10" t="s">
        <v>194</v>
      </c>
      <c r="D70" s="10" t="s">
        <v>195</v>
      </c>
      <c r="E70" s="10" t="s">
        <v>284</v>
      </c>
      <c r="F70" s="10">
        <v>2023</v>
      </c>
      <c r="G70" s="10">
        <v>0.6034338695575282</v>
      </c>
    </row>
    <row r="71" spans="1:7" x14ac:dyDescent="0.25">
      <c r="A71" s="10" t="s">
        <v>186</v>
      </c>
      <c r="B71" s="10" t="s">
        <v>317</v>
      </c>
      <c r="C71" s="10" t="s">
        <v>194</v>
      </c>
      <c r="D71" s="10" t="s">
        <v>195</v>
      </c>
      <c r="E71" s="10" t="s">
        <v>284</v>
      </c>
      <c r="F71" s="10">
        <v>2024</v>
      </c>
      <c r="G71" s="10">
        <v>0.6034338695575282</v>
      </c>
    </row>
    <row r="72" spans="1:7" x14ac:dyDescent="0.25">
      <c r="A72" s="10" t="s">
        <v>186</v>
      </c>
      <c r="B72" s="10" t="s">
        <v>317</v>
      </c>
      <c r="C72" s="10" t="s">
        <v>194</v>
      </c>
      <c r="D72" s="10" t="s">
        <v>195</v>
      </c>
      <c r="E72" s="10" t="s">
        <v>284</v>
      </c>
      <c r="F72" s="10">
        <v>2025</v>
      </c>
      <c r="G72" s="10">
        <v>0.6034338695575282</v>
      </c>
    </row>
    <row r="73" spans="1:7" x14ac:dyDescent="0.25">
      <c r="A73" s="10" t="s">
        <v>186</v>
      </c>
      <c r="B73" s="10" t="s">
        <v>317</v>
      </c>
      <c r="C73" s="10" t="s">
        <v>194</v>
      </c>
      <c r="D73" s="10" t="s">
        <v>195</v>
      </c>
      <c r="E73" s="10" t="s">
        <v>284</v>
      </c>
      <c r="F73" s="10">
        <v>2026</v>
      </c>
      <c r="G73" s="10">
        <v>0.6034338695575282</v>
      </c>
    </row>
    <row r="74" spans="1:7" x14ac:dyDescent="0.25">
      <c r="A74" s="10" t="s">
        <v>186</v>
      </c>
      <c r="B74" s="10" t="s">
        <v>317</v>
      </c>
      <c r="C74" s="10" t="s">
        <v>194</v>
      </c>
      <c r="D74" s="10" t="s">
        <v>195</v>
      </c>
      <c r="E74" s="10" t="s">
        <v>284</v>
      </c>
      <c r="F74" s="10">
        <v>2027</v>
      </c>
      <c r="G74" s="10">
        <v>0.6034338695575282</v>
      </c>
    </row>
    <row r="75" spans="1:7" x14ac:dyDescent="0.25">
      <c r="A75" s="10" t="s">
        <v>186</v>
      </c>
      <c r="B75" s="10" t="s">
        <v>317</v>
      </c>
      <c r="C75" s="10" t="s">
        <v>194</v>
      </c>
      <c r="D75" s="10" t="s">
        <v>195</v>
      </c>
      <c r="E75" s="10" t="s">
        <v>284</v>
      </c>
      <c r="F75" s="10">
        <v>2028</v>
      </c>
      <c r="G75" s="10">
        <v>0.6034338695575282</v>
      </c>
    </row>
    <row r="76" spans="1:7" x14ac:dyDescent="0.25">
      <c r="A76" s="10" t="s">
        <v>186</v>
      </c>
      <c r="B76" s="10" t="s">
        <v>317</v>
      </c>
      <c r="C76" s="10" t="s">
        <v>194</v>
      </c>
      <c r="D76" s="10" t="s">
        <v>195</v>
      </c>
      <c r="E76" s="10" t="s">
        <v>284</v>
      </c>
      <c r="F76" s="10">
        <v>2029</v>
      </c>
      <c r="G76" s="10">
        <v>0.6034338695575282</v>
      </c>
    </row>
    <row r="77" spans="1:7" x14ac:dyDescent="0.25">
      <c r="A77" s="10" t="s">
        <v>186</v>
      </c>
      <c r="B77" s="10" t="s">
        <v>317</v>
      </c>
      <c r="C77" s="10" t="s">
        <v>194</v>
      </c>
      <c r="D77" s="10" t="s">
        <v>195</v>
      </c>
      <c r="E77" s="10" t="s">
        <v>284</v>
      </c>
      <c r="F77" s="10">
        <v>2030</v>
      </c>
      <c r="G77" s="10">
        <v>0.6034338695575282</v>
      </c>
    </row>
    <row r="78" spans="1:7" x14ac:dyDescent="0.25">
      <c r="A78" s="10" t="s">
        <v>186</v>
      </c>
      <c r="B78" s="10" t="s">
        <v>317</v>
      </c>
      <c r="C78" s="10" t="s">
        <v>194</v>
      </c>
      <c r="D78" s="10" t="s">
        <v>195</v>
      </c>
      <c r="E78" s="10" t="s">
        <v>284</v>
      </c>
      <c r="F78" s="10">
        <v>2031</v>
      </c>
      <c r="G78" s="10">
        <v>0.6034338695575282</v>
      </c>
    </row>
    <row r="79" spans="1:7" x14ac:dyDescent="0.25">
      <c r="A79" s="10" t="s">
        <v>186</v>
      </c>
      <c r="B79" s="10" t="s">
        <v>317</v>
      </c>
      <c r="C79" s="10" t="s">
        <v>194</v>
      </c>
      <c r="D79" s="10" t="s">
        <v>195</v>
      </c>
      <c r="E79" s="10" t="s">
        <v>293</v>
      </c>
      <c r="F79" s="10">
        <v>2021</v>
      </c>
      <c r="G79" s="10">
        <v>0.6034338695575282</v>
      </c>
    </row>
    <row r="80" spans="1:7" x14ac:dyDescent="0.25">
      <c r="A80" s="10" t="s">
        <v>186</v>
      </c>
      <c r="B80" s="10" t="s">
        <v>317</v>
      </c>
      <c r="C80" s="10" t="s">
        <v>194</v>
      </c>
      <c r="D80" s="10" t="s">
        <v>195</v>
      </c>
      <c r="E80" s="10" t="s">
        <v>293</v>
      </c>
      <c r="F80" s="10">
        <v>2022</v>
      </c>
      <c r="G80" s="10">
        <v>0.6034338695575282</v>
      </c>
    </row>
    <row r="81" spans="1:7" x14ac:dyDescent="0.25">
      <c r="A81" s="10" t="s">
        <v>186</v>
      </c>
      <c r="B81" s="10" t="s">
        <v>317</v>
      </c>
      <c r="C81" s="10" t="s">
        <v>194</v>
      </c>
      <c r="D81" s="10" t="s">
        <v>195</v>
      </c>
      <c r="E81" s="10" t="s">
        <v>293</v>
      </c>
      <c r="F81" s="10">
        <v>2023</v>
      </c>
      <c r="G81" s="10">
        <v>0.6034338695575282</v>
      </c>
    </row>
    <row r="82" spans="1:7" x14ac:dyDescent="0.25">
      <c r="A82" s="10" t="s">
        <v>186</v>
      </c>
      <c r="B82" s="10" t="s">
        <v>317</v>
      </c>
      <c r="C82" s="10" t="s">
        <v>194</v>
      </c>
      <c r="D82" s="10" t="s">
        <v>195</v>
      </c>
      <c r="E82" s="10" t="s">
        <v>293</v>
      </c>
      <c r="F82" s="10">
        <v>2024</v>
      </c>
      <c r="G82" s="10">
        <v>0.6034338695575282</v>
      </c>
    </row>
    <row r="83" spans="1:7" x14ac:dyDescent="0.25">
      <c r="A83" s="10" t="s">
        <v>186</v>
      </c>
      <c r="B83" s="10" t="s">
        <v>317</v>
      </c>
      <c r="C83" s="10" t="s">
        <v>194</v>
      </c>
      <c r="D83" s="10" t="s">
        <v>195</v>
      </c>
      <c r="E83" s="10" t="s">
        <v>293</v>
      </c>
      <c r="F83" s="10">
        <v>2025</v>
      </c>
      <c r="G83" s="10">
        <v>0.6034338695575282</v>
      </c>
    </row>
    <row r="84" spans="1:7" x14ac:dyDescent="0.25">
      <c r="A84" s="10" t="s">
        <v>186</v>
      </c>
      <c r="B84" s="10" t="s">
        <v>317</v>
      </c>
      <c r="C84" s="10" t="s">
        <v>194</v>
      </c>
      <c r="D84" s="10" t="s">
        <v>195</v>
      </c>
      <c r="E84" s="10" t="s">
        <v>293</v>
      </c>
      <c r="F84" s="10">
        <v>2026</v>
      </c>
      <c r="G84" s="10">
        <v>0.6034338695575282</v>
      </c>
    </row>
    <row r="85" spans="1:7" x14ac:dyDescent="0.25">
      <c r="A85" s="10" t="s">
        <v>186</v>
      </c>
      <c r="B85" s="10" t="s">
        <v>317</v>
      </c>
      <c r="C85" s="10" t="s">
        <v>194</v>
      </c>
      <c r="D85" s="10" t="s">
        <v>195</v>
      </c>
      <c r="E85" s="10" t="s">
        <v>293</v>
      </c>
      <c r="F85" s="10">
        <v>2027</v>
      </c>
      <c r="G85" s="10">
        <v>0.6034338695575282</v>
      </c>
    </row>
    <row r="86" spans="1:7" x14ac:dyDescent="0.25">
      <c r="A86" s="10" t="s">
        <v>186</v>
      </c>
      <c r="B86" s="10" t="s">
        <v>317</v>
      </c>
      <c r="C86" s="10" t="s">
        <v>194</v>
      </c>
      <c r="D86" s="10" t="s">
        <v>195</v>
      </c>
      <c r="E86" s="10" t="s">
        <v>293</v>
      </c>
      <c r="F86" s="10">
        <v>2028</v>
      </c>
      <c r="G86" s="10">
        <v>0.6034338695575282</v>
      </c>
    </row>
    <row r="87" spans="1:7" x14ac:dyDescent="0.25">
      <c r="A87" s="10" t="s">
        <v>186</v>
      </c>
      <c r="B87" s="10" t="s">
        <v>317</v>
      </c>
      <c r="C87" s="10" t="s">
        <v>194</v>
      </c>
      <c r="D87" s="10" t="s">
        <v>195</v>
      </c>
      <c r="E87" s="10" t="s">
        <v>293</v>
      </c>
      <c r="F87" s="10">
        <v>2029</v>
      </c>
      <c r="G87" s="10">
        <v>0.6034338695575282</v>
      </c>
    </row>
    <row r="88" spans="1:7" x14ac:dyDescent="0.25">
      <c r="A88" s="10" t="s">
        <v>186</v>
      </c>
      <c r="B88" s="10" t="s">
        <v>317</v>
      </c>
      <c r="C88" s="10" t="s">
        <v>194</v>
      </c>
      <c r="D88" s="10" t="s">
        <v>195</v>
      </c>
      <c r="E88" s="10" t="s">
        <v>293</v>
      </c>
      <c r="F88" s="10">
        <v>2030</v>
      </c>
      <c r="G88" s="10">
        <v>0.6034338695575282</v>
      </c>
    </row>
    <row r="89" spans="1:7" x14ac:dyDescent="0.25">
      <c r="A89" s="10" t="s">
        <v>186</v>
      </c>
      <c r="B89" s="10" t="s">
        <v>317</v>
      </c>
      <c r="C89" s="10" t="s">
        <v>194</v>
      </c>
      <c r="D89" s="10" t="s">
        <v>195</v>
      </c>
      <c r="E89" s="10" t="s">
        <v>293</v>
      </c>
      <c r="F89" s="10">
        <v>2031</v>
      </c>
      <c r="G89" s="10">
        <v>0.6034338695575282</v>
      </c>
    </row>
    <row r="90" spans="1:7" x14ac:dyDescent="0.25">
      <c r="A90" s="10" t="s">
        <v>186</v>
      </c>
      <c r="B90" s="10" t="s">
        <v>317</v>
      </c>
      <c r="C90" s="10" t="s">
        <v>194</v>
      </c>
      <c r="D90" s="10" t="s">
        <v>195</v>
      </c>
      <c r="E90" s="10" t="s">
        <v>278</v>
      </c>
      <c r="F90" s="10">
        <v>2021</v>
      </c>
      <c r="G90" s="10">
        <v>0.6034338695575282</v>
      </c>
    </row>
    <row r="91" spans="1:7" x14ac:dyDescent="0.25">
      <c r="A91" s="10" t="s">
        <v>186</v>
      </c>
      <c r="B91" s="10" t="s">
        <v>317</v>
      </c>
      <c r="C91" s="10" t="s">
        <v>194</v>
      </c>
      <c r="D91" s="10" t="s">
        <v>195</v>
      </c>
      <c r="E91" s="10" t="s">
        <v>278</v>
      </c>
      <c r="F91" s="10">
        <v>2022</v>
      </c>
      <c r="G91" s="10">
        <v>0.6034338695575282</v>
      </c>
    </row>
    <row r="92" spans="1:7" x14ac:dyDescent="0.25">
      <c r="A92" s="10" t="s">
        <v>186</v>
      </c>
      <c r="B92" s="10" t="s">
        <v>317</v>
      </c>
      <c r="C92" s="10" t="s">
        <v>194</v>
      </c>
      <c r="D92" s="10" t="s">
        <v>195</v>
      </c>
      <c r="E92" s="10" t="s">
        <v>278</v>
      </c>
      <c r="F92" s="10">
        <v>2023</v>
      </c>
      <c r="G92" s="10">
        <v>0.6034338695575282</v>
      </c>
    </row>
    <row r="93" spans="1:7" x14ac:dyDescent="0.25">
      <c r="A93" s="10" t="s">
        <v>186</v>
      </c>
      <c r="B93" s="10" t="s">
        <v>317</v>
      </c>
      <c r="C93" s="10" t="s">
        <v>194</v>
      </c>
      <c r="D93" s="10" t="s">
        <v>195</v>
      </c>
      <c r="E93" s="10" t="s">
        <v>278</v>
      </c>
      <c r="F93" s="10">
        <v>2024</v>
      </c>
      <c r="G93" s="10">
        <v>0.6034338695575282</v>
      </c>
    </row>
    <row r="94" spans="1:7" x14ac:dyDescent="0.25">
      <c r="A94" s="10" t="s">
        <v>186</v>
      </c>
      <c r="B94" s="10" t="s">
        <v>317</v>
      </c>
      <c r="C94" s="10" t="s">
        <v>194</v>
      </c>
      <c r="D94" s="10" t="s">
        <v>195</v>
      </c>
      <c r="E94" s="10" t="s">
        <v>278</v>
      </c>
      <c r="F94" s="10">
        <v>2025</v>
      </c>
      <c r="G94" s="10">
        <v>0.6034338695575282</v>
      </c>
    </row>
    <row r="95" spans="1:7" x14ac:dyDescent="0.25">
      <c r="A95" s="10" t="s">
        <v>186</v>
      </c>
      <c r="B95" s="10" t="s">
        <v>317</v>
      </c>
      <c r="C95" s="10" t="s">
        <v>194</v>
      </c>
      <c r="D95" s="10" t="s">
        <v>195</v>
      </c>
      <c r="E95" s="10" t="s">
        <v>278</v>
      </c>
      <c r="F95" s="10">
        <v>2026</v>
      </c>
      <c r="G95" s="10">
        <v>0.6034338695575282</v>
      </c>
    </row>
    <row r="96" spans="1:7" x14ac:dyDescent="0.25">
      <c r="A96" s="10" t="s">
        <v>186</v>
      </c>
      <c r="B96" s="10" t="s">
        <v>317</v>
      </c>
      <c r="C96" s="10" t="s">
        <v>194</v>
      </c>
      <c r="D96" s="10" t="s">
        <v>195</v>
      </c>
      <c r="E96" s="10" t="s">
        <v>278</v>
      </c>
      <c r="F96" s="10">
        <v>2027</v>
      </c>
      <c r="G96" s="10">
        <v>0.6034338695575282</v>
      </c>
    </row>
    <row r="97" spans="1:7" x14ac:dyDescent="0.25">
      <c r="A97" s="10" t="s">
        <v>186</v>
      </c>
      <c r="B97" s="10" t="s">
        <v>317</v>
      </c>
      <c r="C97" s="10" t="s">
        <v>194</v>
      </c>
      <c r="D97" s="10" t="s">
        <v>195</v>
      </c>
      <c r="E97" s="10" t="s">
        <v>278</v>
      </c>
      <c r="F97" s="10">
        <v>2028</v>
      </c>
      <c r="G97" s="10">
        <v>0.6034338695575282</v>
      </c>
    </row>
    <row r="98" spans="1:7" x14ac:dyDescent="0.25">
      <c r="A98" s="10" t="s">
        <v>186</v>
      </c>
      <c r="B98" s="10" t="s">
        <v>317</v>
      </c>
      <c r="C98" s="10" t="s">
        <v>194</v>
      </c>
      <c r="D98" s="10" t="s">
        <v>195</v>
      </c>
      <c r="E98" s="10" t="s">
        <v>278</v>
      </c>
      <c r="F98" s="10">
        <v>2029</v>
      </c>
      <c r="G98" s="10">
        <v>0.6034338695575282</v>
      </c>
    </row>
    <row r="99" spans="1:7" x14ac:dyDescent="0.25">
      <c r="A99" s="10" t="s">
        <v>186</v>
      </c>
      <c r="B99" s="10" t="s">
        <v>317</v>
      </c>
      <c r="C99" s="10" t="s">
        <v>194</v>
      </c>
      <c r="D99" s="10" t="s">
        <v>195</v>
      </c>
      <c r="E99" s="10" t="s">
        <v>278</v>
      </c>
      <c r="F99" s="10">
        <v>2030</v>
      </c>
      <c r="G99" s="10">
        <v>0.6034338695575282</v>
      </c>
    </row>
    <row r="100" spans="1:7" x14ac:dyDescent="0.25">
      <c r="A100" s="10" t="s">
        <v>186</v>
      </c>
      <c r="B100" s="10" t="s">
        <v>317</v>
      </c>
      <c r="C100" s="10" t="s">
        <v>194</v>
      </c>
      <c r="D100" s="10" t="s">
        <v>195</v>
      </c>
      <c r="E100" s="10" t="s">
        <v>278</v>
      </c>
      <c r="F100" s="10">
        <v>2031</v>
      </c>
      <c r="G100" s="10">
        <v>0.6034338695575282</v>
      </c>
    </row>
    <row r="101" spans="1:7" x14ac:dyDescent="0.25">
      <c r="A101" s="10" t="s">
        <v>186</v>
      </c>
      <c r="B101" s="10" t="s">
        <v>318</v>
      </c>
      <c r="C101" s="10" t="s">
        <v>194</v>
      </c>
      <c r="D101" s="10" t="s">
        <v>195</v>
      </c>
      <c r="E101" s="10" t="s">
        <v>273</v>
      </c>
      <c r="F101" s="10">
        <v>2021</v>
      </c>
      <c r="G101" s="10">
        <v>0.81755524407013691</v>
      </c>
    </row>
    <row r="102" spans="1:7" x14ac:dyDescent="0.25">
      <c r="A102" s="10" t="s">
        <v>186</v>
      </c>
      <c r="B102" s="10" t="s">
        <v>318</v>
      </c>
      <c r="C102" s="10" t="s">
        <v>194</v>
      </c>
      <c r="D102" s="10" t="s">
        <v>195</v>
      </c>
      <c r="E102" s="10" t="s">
        <v>273</v>
      </c>
      <c r="F102" s="10">
        <v>2022</v>
      </c>
      <c r="G102" s="10">
        <v>0.81755524407013691</v>
      </c>
    </row>
    <row r="103" spans="1:7" x14ac:dyDescent="0.25">
      <c r="A103" s="10" t="s">
        <v>186</v>
      </c>
      <c r="B103" s="10" t="s">
        <v>318</v>
      </c>
      <c r="C103" s="10" t="s">
        <v>194</v>
      </c>
      <c r="D103" s="10" t="s">
        <v>195</v>
      </c>
      <c r="E103" s="10" t="s">
        <v>273</v>
      </c>
      <c r="F103" s="10">
        <v>2023</v>
      </c>
      <c r="G103" s="10">
        <v>0.81755524407013691</v>
      </c>
    </row>
    <row r="104" spans="1:7" x14ac:dyDescent="0.25">
      <c r="A104" s="10" t="s">
        <v>186</v>
      </c>
      <c r="B104" s="10" t="s">
        <v>318</v>
      </c>
      <c r="C104" s="10" t="s">
        <v>194</v>
      </c>
      <c r="D104" s="10" t="s">
        <v>195</v>
      </c>
      <c r="E104" s="10" t="s">
        <v>273</v>
      </c>
      <c r="F104" s="10">
        <v>2024</v>
      </c>
      <c r="G104" s="10">
        <v>0.81755524407013691</v>
      </c>
    </row>
    <row r="105" spans="1:7" x14ac:dyDescent="0.25">
      <c r="A105" s="10" t="s">
        <v>186</v>
      </c>
      <c r="B105" s="10" t="s">
        <v>318</v>
      </c>
      <c r="C105" s="10" t="s">
        <v>194</v>
      </c>
      <c r="D105" s="10" t="s">
        <v>195</v>
      </c>
      <c r="E105" s="10" t="s">
        <v>273</v>
      </c>
      <c r="F105" s="10">
        <v>2025</v>
      </c>
      <c r="G105" s="10">
        <v>0.81755524407013691</v>
      </c>
    </row>
    <row r="106" spans="1:7" x14ac:dyDescent="0.25">
      <c r="A106" s="10" t="s">
        <v>186</v>
      </c>
      <c r="B106" s="10" t="s">
        <v>318</v>
      </c>
      <c r="C106" s="10" t="s">
        <v>194</v>
      </c>
      <c r="D106" s="10" t="s">
        <v>195</v>
      </c>
      <c r="E106" s="10" t="s">
        <v>273</v>
      </c>
      <c r="F106" s="10">
        <v>2026</v>
      </c>
      <c r="G106" s="10">
        <v>0.81755524407013691</v>
      </c>
    </row>
    <row r="107" spans="1:7" x14ac:dyDescent="0.25">
      <c r="A107" s="10" t="s">
        <v>186</v>
      </c>
      <c r="B107" s="10" t="s">
        <v>318</v>
      </c>
      <c r="C107" s="10" t="s">
        <v>194</v>
      </c>
      <c r="D107" s="10" t="s">
        <v>195</v>
      </c>
      <c r="E107" s="10" t="s">
        <v>273</v>
      </c>
      <c r="F107" s="10">
        <v>2027</v>
      </c>
      <c r="G107" s="10">
        <v>0.81755524407013691</v>
      </c>
    </row>
    <row r="108" spans="1:7" x14ac:dyDescent="0.25">
      <c r="A108" s="10" t="s">
        <v>186</v>
      </c>
      <c r="B108" s="10" t="s">
        <v>318</v>
      </c>
      <c r="C108" s="10" t="s">
        <v>194</v>
      </c>
      <c r="D108" s="10" t="s">
        <v>195</v>
      </c>
      <c r="E108" s="10" t="s">
        <v>273</v>
      </c>
      <c r="F108" s="10">
        <v>2028</v>
      </c>
      <c r="G108" s="10">
        <v>0.81755524407013691</v>
      </c>
    </row>
    <row r="109" spans="1:7" x14ac:dyDescent="0.25">
      <c r="A109" s="10" t="s">
        <v>186</v>
      </c>
      <c r="B109" s="10" t="s">
        <v>318</v>
      </c>
      <c r="C109" s="10" t="s">
        <v>194</v>
      </c>
      <c r="D109" s="10" t="s">
        <v>195</v>
      </c>
      <c r="E109" s="10" t="s">
        <v>273</v>
      </c>
      <c r="F109" s="10">
        <v>2029</v>
      </c>
      <c r="G109" s="10">
        <v>0.81755524407013691</v>
      </c>
    </row>
    <row r="110" spans="1:7" x14ac:dyDescent="0.25">
      <c r="A110" s="10" t="s">
        <v>186</v>
      </c>
      <c r="B110" s="10" t="s">
        <v>318</v>
      </c>
      <c r="C110" s="10" t="s">
        <v>194</v>
      </c>
      <c r="D110" s="10" t="s">
        <v>195</v>
      </c>
      <c r="E110" s="10" t="s">
        <v>273</v>
      </c>
      <c r="F110" s="10">
        <v>2030</v>
      </c>
      <c r="G110" s="10">
        <v>0.81755524407013691</v>
      </c>
    </row>
    <row r="111" spans="1:7" x14ac:dyDescent="0.25">
      <c r="A111" s="10" t="s">
        <v>186</v>
      </c>
      <c r="B111" s="10" t="s">
        <v>318</v>
      </c>
      <c r="C111" s="10" t="s">
        <v>194</v>
      </c>
      <c r="D111" s="10" t="s">
        <v>195</v>
      </c>
      <c r="E111" s="10" t="s">
        <v>273</v>
      </c>
      <c r="F111" s="10">
        <v>2031</v>
      </c>
      <c r="G111" s="10">
        <v>0.81755524407013691</v>
      </c>
    </row>
    <row r="112" spans="1:7" x14ac:dyDescent="0.25">
      <c r="A112" s="10" t="s">
        <v>186</v>
      </c>
      <c r="B112" s="10" t="s">
        <v>318</v>
      </c>
      <c r="C112" s="10" t="s">
        <v>194</v>
      </c>
      <c r="D112" s="10" t="s">
        <v>195</v>
      </c>
      <c r="E112" s="10" t="s">
        <v>299</v>
      </c>
      <c r="F112" s="10">
        <v>2021</v>
      </c>
      <c r="G112" s="10">
        <v>0.81755524407013691</v>
      </c>
    </row>
    <row r="113" spans="1:7" x14ac:dyDescent="0.25">
      <c r="A113" s="10" t="s">
        <v>186</v>
      </c>
      <c r="B113" s="10" t="s">
        <v>318</v>
      </c>
      <c r="C113" s="10" t="s">
        <v>194</v>
      </c>
      <c r="D113" s="10" t="s">
        <v>195</v>
      </c>
      <c r="E113" s="10" t="s">
        <v>299</v>
      </c>
      <c r="F113" s="10">
        <v>2022</v>
      </c>
      <c r="G113" s="10">
        <v>0.81755524407013691</v>
      </c>
    </row>
    <row r="114" spans="1:7" x14ac:dyDescent="0.25">
      <c r="A114" s="10" t="s">
        <v>186</v>
      </c>
      <c r="B114" s="10" t="s">
        <v>318</v>
      </c>
      <c r="C114" s="10" t="s">
        <v>194</v>
      </c>
      <c r="D114" s="10" t="s">
        <v>195</v>
      </c>
      <c r="E114" s="10" t="s">
        <v>299</v>
      </c>
      <c r="F114" s="10">
        <v>2023</v>
      </c>
      <c r="G114" s="10">
        <v>0.81755524407013691</v>
      </c>
    </row>
    <row r="115" spans="1:7" x14ac:dyDescent="0.25">
      <c r="A115" s="10" t="s">
        <v>186</v>
      </c>
      <c r="B115" s="10" t="s">
        <v>318</v>
      </c>
      <c r="C115" s="10" t="s">
        <v>194</v>
      </c>
      <c r="D115" s="10" t="s">
        <v>195</v>
      </c>
      <c r="E115" s="10" t="s">
        <v>299</v>
      </c>
      <c r="F115" s="10">
        <v>2024</v>
      </c>
      <c r="G115" s="10">
        <v>0.81755524407013691</v>
      </c>
    </row>
    <row r="116" spans="1:7" x14ac:dyDescent="0.25">
      <c r="A116" s="10" t="s">
        <v>186</v>
      </c>
      <c r="B116" s="10" t="s">
        <v>318</v>
      </c>
      <c r="C116" s="10" t="s">
        <v>194</v>
      </c>
      <c r="D116" s="10" t="s">
        <v>195</v>
      </c>
      <c r="E116" s="10" t="s">
        <v>299</v>
      </c>
      <c r="F116" s="10">
        <v>2025</v>
      </c>
      <c r="G116" s="10">
        <v>0.81755524407013691</v>
      </c>
    </row>
    <row r="117" spans="1:7" x14ac:dyDescent="0.25">
      <c r="A117" s="10" t="s">
        <v>186</v>
      </c>
      <c r="B117" s="10" t="s">
        <v>318</v>
      </c>
      <c r="C117" s="10" t="s">
        <v>194</v>
      </c>
      <c r="D117" s="10" t="s">
        <v>195</v>
      </c>
      <c r="E117" s="10" t="s">
        <v>299</v>
      </c>
      <c r="F117" s="10">
        <v>2026</v>
      </c>
      <c r="G117" s="10">
        <v>0.81755524407013691</v>
      </c>
    </row>
    <row r="118" spans="1:7" x14ac:dyDescent="0.25">
      <c r="A118" s="10" t="s">
        <v>186</v>
      </c>
      <c r="B118" s="10" t="s">
        <v>318</v>
      </c>
      <c r="C118" s="10" t="s">
        <v>194</v>
      </c>
      <c r="D118" s="10" t="s">
        <v>195</v>
      </c>
      <c r="E118" s="10" t="s">
        <v>299</v>
      </c>
      <c r="F118" s="10">
        <v>2027</v>
      </c>
      <c r="G118" s="10">
        <v>0.81755524407013691</v>
      </c>
    </row>
    <row r="119" spans="1:7" x14ac:dyDescent="0.25">
      <c r="A119" s="10" t="s">
        <v>186</v>
      </c>
      <c r="B119" s="10" t="s">
        <v>318</v>
      </c>
      <c r="C119" s="10" t="s">
        <v>194</v>
      </c>
      <c r="D119" s="10" t="s">
        <v>195</v>
      </c>
      <c r="E119" s="10" t="s">
        <v>299</v>
      </c>
      <c r="F119" s="10">
        <v>2028</v>
      </c>
      <c r="G119" s="10">
        <v>0.81755524407013691</v>
      </c>
    </row>
    <row r="120" spans="1:7" x14ac:dyDescent="0.25">
      <c r="A120" s="10" t="s">
        <v>186</v>
      </c>
      <c r="B120" s="10" t="s">
        <v>318</v>
      </c>
      <c r="C120" s="10" t="s">
        <v>194</v>
      </c>
      <c r="D120" s="10" t="s">
        <v>195</v>
      </c>
      <c r="E120" s="10" t="s">
        <v>299</v>
      </c>
      <c r="F120" s="10">
        <v>2029</v>
      </c>
      <c r="G120" s="10">
        <v>0.81755524407013691</v>
      </c>
    </row>
    <row r="121" spans="1:7" x14ac:dyDescent="0.25">
      <c r="A121" s="10" t="s">
        <v>186</v>
      </c>
      <c r="B121" s="10" t="s">
        <v>318</v>
      </c>
      <c r="C121" s="10" t="s">
        <v>194</v>
      </c>
      <c r="D121" s="10" t="s">
        <v>195</v>
      </c>
      <c r="E121" s="10" t="s">
        <v>299</v>
      </c>
      <c r="F121" s="10">
        <v>2030</v>
      </c>
      <c r="G121" s="10">
        <v>0.81755524407013691</v>
      </c>
    </row>
    <row r="122" spans="1:7" x14ac:dyDescent="0.25">
      <c r="A122" s="10" t="s">
        <v>186</v>
      </c>
      <c r="B122" s="10" t="s">
        <v>318</v>
      </c>
      <c r="C122" s="10" t="s">
        <v>194</v>
      </c>
      <c r="D122" s="10" t="s">
        <v>195</v>
      </c>
      <c r="E122" s="10" t="s">
        <v>299</v>
      </c>
      <c r="F122" s="10">
        <v>2031</v>
      </c>
      <c r="G122" s="10">
        <v>0.81755524407013691</v>
      </c>
    </row>
    <row r="123" spans="1:7" x14ac:dyDescent="0.25">
      <c r="A123" s="10" t="s">
        <v>186</v>
      </c>
      <c r="B123" s="10" t="s">
        <v>318</v>
      </c>
      <c r="C123" s="10" t="s">
        <v>194</v>
      </c>
      <c r="D123" s="10" t="s">
        <v>195</v>
      </c>
      <c r="E123" s="10" t="s">
        <v>284</v>
      </c>
      <c r="F123" s="10">
        <v>2021</v>
      </c>
      <c r="G123" s="10">
        <v>0.81755524407013691</v>
      </c>
    </row>
    <row r="124" spans="1:7" x14ac:dyDescent="0.25">
      <c r="A124" s="10" t="s">
        <v>186</v>
      </c>
      <c r="B124" s="10" t="s">
        <v>318</v>
      </c>
      <c r="C124" s="10" t="s">
        <v>194</v>
      </c>
      <c r="D124" s="10" t="s">
        <v>195</v>
      </c>
      <c r="E124" s="10" t="s">
        <v>284</v>
      </c>
      <c r="F124" s="10">
        <v>2022</v>
      </c>
      <c r="G124" s="10">
        <v>0.81755524407013691</v>
      </c>
    </row>
    <row r="125" spans="1:7" x14ac:dyDescent="0.25">
      <c r="A125" s="10" t="s">
        <v>186</v>
      </c>
      <c r="B125" s="10" t="s">
        <v>318</v>
      </c>
      <c r="C125" s="10" t="s">
        <v>194</v>
      </c>
      <c r="D125" s="10" t="s">
        <v>195</v>
      </c>
      <c r="E125" s="10" t="s">
        <v>284</v>
      </c>
      <c r="F125" s="10">
        <v>2023</v>
      </c>
      <c r="G125" s="10">
        <v>0.81755524407013691</v>
      </c>
    </row>
    <row r="126" spans="1:7" x14ac:dyDescent="0.25">
      <c r="A126" s="10" t="s">
        <v>186</v>
      </c>
      <c r="B126" s="10" t="s">
        <v>318</v>
      </c>
      <c r="C126" s="10" t="s">
        <v>194</v>
      </c>
      <c r="D126" s="10" t="s">
        <v>195</v>
      </c>
      <c r="E126" s="10" t="s">
        <v>284</v>
      </c>
      <c r="F126" s="10">
        <v>2024</v>
      </c>
      <c r="G126" s="10">
        <v>0.81755524407013691</v>
      </c>
    </row>
    <row r="127" spans="1:7" x14ac:dyDescent="0.25">
      <c r="A127" s="10" t="s">
        <v>186</v>
      </c>
      <c r="B127" s="10" t="s">
        <v>318</v>
      </c>
      <c r="C127" s="10" t="s">
        <v>194</v>
      </c>
      <c r="D127" s="10" t="s">
        <v>195</v>
      </c>
      <c r="E127" s="10" t="s">
        <v>284</v>
      </c>
      <c r="F127" s="10">
        <v>2025</v>
      </c>
      <c r="G127" s="10">
        <v>0.81755524407013691</v>
      </c>
    </row>
    <row r="128" spans="1:7" x14ac:dyDescent="0.25">
      <c r="A128" s="10" t="s">
        <v>186</v>
      </c>
      <c r="B128" s="10" t="s">
        <v>318</v>
      </c>
      <c r="C128" s="10" t="s">
        <v>194</v>
      </c>
      <c r="D128" s="10" t="s">
        <v>195</v>
      </c>
      <c r="E128" s="10" t="s">
        <v>284</v>
      </c>
      <c r="F128" s="10">
        <v>2026</v>
      </c>
      <c r="G128" s="10">
        <v>0.81755524407013691</v>
      </c>
    </row>
    <row r="129" spans="1:7" x14ac:dyDescent="0.25">
      <c r="A129" s="10" t="s">
        <v>186</v>
      </c>
      <c r="B129" s="10" t="s">
        <v>318</v>
      </c>
      <c r="C129" s="10" t="s">
        <v>194</v>
      </c>
      <c r="D129" s="10" t="s">
        <v>195</v>
      </c>
      <c r="E129" s="10" t="s">
        <v>284</v>
      </c>
      <c r="F129" s="10">
        <v>2027</v>
      </c>
      <c r="G129" s="10">
        <v>0.81755524407013691</v>
      </c>
    </row>
    <row r="130" spans="1:7" x14ac:dyDescent="0.25">
      <c r="A130" s="10" t="s">
        <v>186</v>
      </c>
      <c r="B130" s="10" t="s">
        <v>318</v>
      </c>
      <c r="C130" s="10" t="s">
        <v>194</v>
      </c>
      <c r="D130" s="10" t="s">
        <v>195</v>
      </c>
      <c r="E130" s="10" t="s">
        <v>284</v>
      </c>
      <c r="F130" s="10">
        <v>2028</v>
      </c>
      <c r="G130" s="10">
        <v>0.81755524407013691</v>
      </c>
    </row>
    <row r="131" spans="1:7" x14ac:dyDescent="0.25">
      <c r="A131" s="10" t="s">
        <v>186</v>
      </c>
      <c r="B131" s="10" t="s">
        <v>318</v>
      </c>
      <c r="C131" s="10" t="s">
        <v>194</v>
      </c>
      <c r="D131" s="10" t="s">
        <v>195</v>
      </c>
      <c r="E131" s="10" t="s">
        <v>284</v>
      </c>
      <c r="F131" s="10">
        <v>2029</v>
      </c>
      <c r="G131" s="10">
        <v>0.81755524407013691</v>
      </c>
    </row>
    <row r="132" spans="1:7" x14ac:dyDescent="0.25">
      <c r="A132" s="10" t="s">
        <v>186</v>
      </c>
      <c r="B132" s="10" t="s">
        <v>318</v>
      </c>
      <c r="C132" s="10" t="s">
        <v>194</v>
      </c>
      <c r="D132" s="10" t="s">
        <v>195</v>
      </c>
      <c r="E132" s="10" t="s">
        <v>284</v>
      </c>
      <c r="F132" s="10">
        <v>2030</v>
      </c>
      <c r="G132" s="10">
        <v>0.81755524407013691</v>
      </c>
    </row>
    <row r="133" spans="1:7" x14ac:dyDescent="0.25">
      <c r="A133" s="10" t="s">
        <v>186</v>
      </c>
      <c r="B133" s="10" t="s">
        <v>318</v>
      </c>
      <c r="C133" s="10" t="s">
        <v>194</v>
      </c>
      <c r="D133" s="10" t="s">
        <v>195</v>
      </c>
      <c r="E133" s="10" t="s">
        <v>284</v>
      </c>
      <c r="F133" s="10">
        <v>2031</v>
      </c>
      <c r="G133" s="10">
        <v>0.81755524407013691</v>
      </c>
    </row>
    <row r="134" spans="1:7" x14ac:dyDescent="0.25">
      <c r="A134" s="10" t="s">
        <v>186</v>
      </c>
      <c r="B134" s="10" t="s">
        <v>318</v>
      </c>
      <c r="C134" s="10" t="s">
        <v>194</v>
      </c>
      <c r="D134" s="10" t="s">
        <v>195</v>
      </c>
      <c r="E134" s="10" t="s">
        <v>293</v>
      </c>
      <c r="F134" s="10">
        <v>2021</v>
      </c>
      <c r="G134" s="10">
        <v>0.81755524407013691</v>
      </c>
    </row>
    <row r="135" spans="1:7" x14ac:dyDescent="0.25">
      <c r="A135" s="10" t="s">
        <v>186</v>
      </c>
      <c r="B135" s="10" t="s">
        <v>318</v>
      </c>
      <c r="C135" s="10" t="s">
        <v>194</v>
      </c>
      <c r="D135" s="10" t="s">
        <v>195</v>
      </c>
      <c r="E135" s="10" t="s">
        <v>293</v>
      </c>
      <c r="F135" s="10">
        <v>2022</v>
      </c>
      <c r="G135" s="10">
        <v>0.81755524407013691</v>
      </c>
    </row>
    <row r="136" spans="1:7" x14ac:dyDescent="0.25">
      <c r="A136" s="10" t="s">
        <v>186</v>
      </c>
      <c r="B136" s="10" t="s">
        <v>318</v>
      </c>
      <c r="C136" s="10" t="s">
        <v>194</v>
      </c>
      <c r="D136" s="10" t="s">
        <v>195</v>
      </c>
      <c r="E136" s="10" t="s">
        <v>293</v>
      </c>
      <c r="F136" s="10">
        <v>2023</v>
      </c>
      <c r="G136" s="10">
        <v>0.81755524407013691</v>
      </c>
    </row>
    <row r="137" spans="1:7" x14ac:dyDescent="0.25">
      <c r="A137" s="10" t="s">
        <v>186</v>
      </c>
      <c r="B137" s="10" t="s">
        <v>318</v>
      </c>
      <c r="C137" s="10" t="s">
        <v>194</v>
      </c>
      <c r="D137" s="10" t="s">
        <v>195</v>
      </c>
      <c r="E137" s="10" t="s">
        <v>293</v>
      </c>
      <c r="F137" s="10">
        <v>2024</v>
      </c>
      <c r="G137" s="10">
        <v>0.81755524407013691</v>
      </c>
    </row>
    <row r="138" spans="1:7" x14ac:dyDescent="0.25">
      <c r="A138" s="10" t="s">
        <v>186</v>
      </c>
      <c r="B138" s="10" t="s">
        <v>318</v>
      </c>
      <c r="C138" s="10" t="s">
        <v>194</v>
      </c>
      <c r="D138" s="10" t="s">
        <v>195</v>
      </c>
      <c r="E138" s="10" t="s">
        <v>293</v>
      </c>
      <c r="F138" s="10">
        <v>2025</v>
      </c>
      <c r="G138" s="10">
        <v>0.81755524407013691</v>
      </c>
    </row>
    <row r="139" spans="1:7" x14ac:dyDescent="0.25">
      <c r="A139" s="10" t="s">
        <v>186</v>
      </c>
      <c r="B139" s="10" t="s">
        <v>318</v>
      </c>
      <c r="C139" s="10" t="s">
        <v>194</v>
      </c>
      <c r="D139" s="10" t="s">
        <v>195</v>
      </c>
      <c r="E139" s="10" t="s">
        <v>293</v>
      </c>
      <c r="F139" s="10">
        <v>2026</v>
      </c>
      <c r="G139" s="10">
        <v>0.81755524407013691</v>
      </c>
    </row>
    <row r="140" spans="1:7" x14ac:dyDescent="0.25">
      <c r="A140" s="10" t="s">
        <v>186</v>
      </c>
      <c r="B140" s="10" t="s">
        <v>318</v>
      </c>
      <c r="C140" s="10" t="s">
        <v>194</v>
      </c>
      <c r="D140" s="10" t="s">
        <v>195</v>
      </c>
      <c r="E140" s="10" t="s">
        <v>293</v>
      </c>
      <c r="F140" s="10">
        <v>2027</v>
      </c>
      <c r="G140" s="10">
        <v>0.81755524407013691</v>
      </c>
    </row>
    <row r="141" spans="1:7" x14ac:dyDescent="0.25">
      <c r="A141" s="10" t="s">
        <v>186</v>
      </c>
      <c r="B141" s="10" t="s">
        <v>318</v>
      </c>
      <c r="C141" s="10" t="s">
        <v>194</v>
      </c>
      <c r="D141" s="10" t="s">
        <v>195</v>
      </c>
      <c r="E141" s="10" t="s">
        <v>293</v>
      </c>
      <c r="F141" s="10">
        <v>2028</v>
      </c>
      <c r="G141" s="10">
        <v>0.81755524407013691</v>
      </c>
    </row>
    <row r="142" spans="1:7" x14ac:dyDescent="0.25">
      <c r="A142" s="10" t="s">
        <v>186</v>
      </c>
      <c r="B142" s="10" t="s">
        <v>318</v>
      </c>
      <c r="C142" s="10" t="s">
        <v>194</v>
      </c>
      <c r="D142" s="10" t="s">
        <v>195</v>
      </c>
      <c r="E142" s="10" t="s">
        <v>293</v>
      </c>
      <c r="F142" s="10">
        <v>2029</v>
      </c>
      <c r="G142" s="10">
        <v>0.81755524407013691</v>
      </c>
    </row>
    <row r="143" spans="1:7" x14ac:dyDescent="0.25">
      <c r="A143" s="10" t="s">
        <v>186</v>
      </c>
      <c r="B143" s="10" t="s">
        <v>318</v>
      </c>
      <c r="C143" s="10" t="s">
        <v>194</v>
      </c>
      <c r="D143" s="10" t="s">
        <v>195</v>
      </c>
      <c r="E143" s="10" t="s">
        <v>293</v>
      </c>
      <c r="F143" s="10">
        <v>2030</v>
      </c>
      <c r="G143" s="10">
        <v>0.81755524407013691</v>
      </c>
    </row>
    <row r="144" spans="1:7" x14ac:dyDescent="0.25">
      <c r="A144" s="10" t="s">
        <v>186</v>
      </c>
      <c r="B144" s="10" t="s">
        <v>318</v>
      </c>
      <c r="C144" s="10" t="s">
        <v>194</v>
      </c>
      <c r="D144" s="10" t="s">
        <v>195</v>
      </c>
      <c r="E144" s="10" t="s">
        <v>293</v>
      </c>
      <c r="F144" s="10">
        <v>2031</v>
      </c>
      <c r="G144" s="10">
        <v>0.81755524407013691</v>
      </c>
    </row>
    <row r="145" spans="1:7" x14ac:dyDescent="0.25">
      <c r="A145" s="10" t="s">
        <v>186</v>
      </c>
      <c r="B145" s="10" t="s">
        <v>318</v>
      </c>
      <c r="C145" s="10" t="s">
        <v>194</v>
      </c>
      <c r="D145" s="10" t="s">
        <v>195</v>
      </c>
      <c r="E145" s="10" t="s">
        <v>278</v>
      </c>
      <c r="F145" s="10">
        <v>2021</v>
      </c>
      <c r="G145" s="10">
        <v>0.81755524407013691</v>
      </c>
    </row>
    <row r="146" spans="1:7" x14ac:dyDescent="0.25">
      <c r="A146" s="10" t="s">
        <v>186</v>
      </c>
      <c r="B146" s="10" t="s">
        <v>318</v>
      </c>
      <c r="C146" s="10" t="s">
        <v>194</v>
      </c>
      <c r="D146" s="10" t="s">
        <v>195</v>
      </c>
      <c r="E146" s="10" t="s">
        <v>278</v>
      </c>
      <c r="F146" s="10">
        <v>2022</v>
      </c>
      <c r="G146" s="10">
        <v>0.81755524407013691</v>
      </c>
    </row>
    <row r="147" spans="1:7" x14ac:dyDescent="0.25">
      <c r="A147" s="10" t="s">
        <v>186</v>
      </c>
      <c r="B147" s="10" t="s">
        <v>318</v>
      </c>
      <c r="C147" s="10" t="s">
        <v>194</v>
      </c>
      <c r="D147" s="10" t="s">
        <v>195</v>
      </c>
      <c r="E147" s="10" t="s">
        <v>278</v>
      </c>
      <c r="F147" s="10">
        <v>2023</v>
      </c>
      <c r="G147" s="10">
        <v>0.81755524407013691</v>
      </c>
    </row>
    <row r="148" spans="1:7" x14ac:dyDescent="0.25">
      <c r="A148" s="10" t="s">
        <v>186</v>
      </c>
      <c r="B148" s="10" t="s">
        <v>318</v>
      </c>
      <c r="C148" s="10" t="s">
        <v>194</v>
      </c>
      <c r="D148" s="10" t="s">
        <v>195</v>
      </c>
      <c r="E148" s="10" t="s">
        <v>278</v>
      </c>
      <c r="F148" s="10">
        <v>2024</v>
      </c>
      <c r="G148" s="10">
        <v>0.81755524407013691</v>
      </c>
    </row>
    <row r="149" spans="1:7" x14ac:dyDescent="0.25">
      <c r="A149" s="10" t="s">
        <v>186</v>
      </c>
      <c r="B149" s="10" t="s">
        <v>318</v>
      </c>
      <c r="C149" s="10" t="s">
        <v>194</v>
      </c>
      <c r="D149" s="10" t="s">
        <v>195</v>
      </c>
      <c r="E149" s="10" t="s">
        <v>278</v>
      </c>
      <c r="F149" s="10">
        <v>2025</v>
      </c>
      <c r="G149" s="10">
        <v>0.81755524407013691</v>
      </c>
    </row>
    <row r="150" spans="1:7" x14ac:dyDescent="0.25">
      <c r="A150" s="10" t="s">
        <v>186</v>
      </c>
      <c r="B150" s="10" t="s">
        <v>318</v>
      </c>
      <c r="C150" s="10" t="s">
        <v>194</v>
      </c>
      <c r="D150" s="10" t="s">
        <v>195</v>
      </c>
      <c r="E150" s="10" t="s">
        <v>278</v>
      </c>
      <c r="F150" s="10">
        <v>2026</v>
      </c>
      <c r="G150" s="10">
        <v>0.81755524407013691</v>
      </c>
    </row>
    <row r="151" spans="1:7" x14ac:dyDescent="0.25">
      <c r="A151" s="10" t="s">
        <v>186</v>
      </c>
      <c r="B151" s="10" t="s">
        <v>318</v>
      </c>
      <c r="C151" s="10" t="s">
        <v>194</v>
      </c>
      <c r="D151" s="10" t="s">
        <v>195</v>
      </c>
      <c r="E151" s="10" t="s">
        <v>278</v>
      </c>
      <c r="F151" s="10">
        <v>2027</v>
      </c>
      <c r="G151" s="10">
        <v>0.81755524407013691</v>
      </c>
    </row>
    <row r="152" spans="1:7" x14ac:dyDescent="0.25">
      <c r="A152" s="10" t="s">
        <v>186</v>
      </c>
      <c r="B152" s="10" t="s">
        <v>318</v>
      </c>
      <c r="C152" s="10" t="s">
        <v>194</v>
      </c>
      <c r="D152" s="10" t="s">
        <v>195</v>
      </c>
      <c r="E152" s="10" t="s">
        <v>278</v>
      </c>
      <c r="F152" s="10">
        <v>2028</v>
      </c>
      <c r="G152" s="10">
        <v>0.81755524407013691</v>
      </c>
    </row>
    <row r="153" spans="1:7" x14ac:dyDescent="0.25">
      <c r="A153" s="10" t="s">
        <v>186</v>
      </c>
      <c r="B153" s="10" t="s">
        <v>318</v>
      </c>
      <c r="C153" s="10" t="s">
        <v>194</v>
      </c>
      <c r="D153" s="10" t="s">
        <v>195</v>
      </c>
      <c r="E153" s="10" t="s">
        <v>278</v>
      </c>
      <c r="F153" s="10">
        <v>2029</v>
      </c>
      <c r="G153" s="10">
        <v>0.81755524407013691</v>
      </c>
    </row>
    <row r="154" spans="1:7" x14ac:dyDescent="0.25">
      <c r="A154" s="10" t="s">
        <v>186</v>
      </c>
      <c r="B154" s="10" t="s">
        <v>318</v>
      </c>
      <c r="C154" s="10" t="s">
        <v>194</v>
      </c>
      <c r="D154" s="10" t="s">
        <v>195</v>
      </c>
      <c r="E154" s="10" t="s">
        <v>278</v>
      </c>
      <c r="F154" s="10">
        <v>2030</v>
      </c>
      <c r="G154" s="10">
        <v>0.81755524407013691</v>
      </c>
    </row>
    <row r="155" spans="1:7" x14ac:dyDescent="0.25">
      <c r="A155" s="10" t="s">
        <v>186</v>
      </c>
      <c r="B155" s="10" t="s">
        <v>318</v>
      </c>
      <c r="C155" s="10" t="s">
        <v>194</v>
      </c>
      <c r="D155" s="10" t="s">
        <v>195</v>
      </c>
      <c r="E155" s="10" t="s">
        <v>278</v>
      </c>
      <c r="F155" s="10">
        <v>2031</v>
      </c>
      <c r="G155" s="10">
        <v>0.81755524407013691</v>
      </c>
    </row>
    <row r="156" spans="1:7" x14ac:dyDescent="0.25">
      <c r="A156" s="10" t="s">
        <v>186</v>
      </c>
      <c r="B156" s="10" t="s">
        <v>13</v>
      </c>
      <c r="C156" s="10" t="s">
        <v>194</v>
      </c>
      <c r="D156" s="10" t="s">
        <v>195</v>
      </c>
      <c r="E156" s="10"/>
      <c r="F156" s="10">
        <v>2021</v>
      </c>
      <c r="G156" s="10">
        <v>0.16085432258403073</v>
      </c>
    </row>
    <row r="157" spans="1:7" x14ac:dyDescent="0.25">
      <c r="A157" s="10" t="s">
        <v>186</v>
      </c>
      <c r="B157" s="10" t="s">
        <v>13</v>
      </c>
      <c r="C157" s="10" t="s">
        <v>194</v>
      </c>
      <c r="D157" s="10" t="s">
        <v>195</v>
      </c>
      <c r="E157" s="10"/>
      <c r="F157" s="10">
        <v>2022</v>
      </c>
      <c r="G157" s="10">
        <v>0.16085432258403073</v>
      </c>
    </row>
    <row r="158" spans="1:7" x14ac:dyDescent="0.25">
      <c r="A158" s="10" t="s">
        <v>186</v>
      </c>
      <c r="B158" s="10" t="s">
        <v>13</v>
      </c>
      <c r="C158" s="10" t="s">
        <v>194</v>
      </c>
      <c r="D158" s="10" t="s">
        <v>195</v>
      </c>
      <c r="E158" s="10"/>
      <c r="F158" s="10">
        <v>2023</v>
      </c>
      <c r="G158" s="10">
        <v>0.16085432258403073</v>
      </c>
    </row>
    <row r="159" spans="1:7" x14ac:dyDescent="0.25">
      <c r="A159" s="10" t="s">
        <v>186</v>
      </c>
      <c r="B159" s="10" t="s">
        <v>13</v>
      </c>
      <c r="C159" s="10" t="s">
        <v>194</v>
      </c>
      <c r="D159" s="10" t="s">
        <v>195</v>
      </c>
      <c r="E159" s="10"/>
      <c r="F159" s="10">
        <v>2024</v>
      </c>
      <c r="G159" s="10">
        <v>0.16085432258403073</v>
      </c>
    </row>
    <row r="160" spans="1:7" x14ac:dyDescent="0.25">
      <c r="A160" s="10" t="s">
        <v>186</v>
      </c>
      <c r="B160" s="10" t="s">
        <v>13</v>
      </c>
      <c r="C160" s="10" t="s">
        <v>194</v>
      </c>
      <c r="D160" s="10" t="s">
        <v>195</v>
      </c>
      <c r="E160" s="10"/>
      <c r="F160" s="10">
        <v>2025</v>
      </c>
      <c r="G160" s="10">
        <v>0.16085432258403073</v>
      </c>
    </row>
    <row r="161" spans="1:7" x14ac:dyDescent="0.25">
      <c r="A161" s="10" t="s">
        <v>186</v>
      </c>
      <c r="B161" s="10" t="s">
        <v>13</v>
      </c>
      <c r="C161" s="10" t="s">
        <v>194</v>
      </c>
      <c r="D161" s="10" t="s">
        <v>195</v>
      </c>
      <c r="E161" s="10"/>
      <c r="F161" s="10">
        <v>2026</v>
      </c>
      <c r="G161" s="10">
        <v>0.16085432258403073</v>
      </c>
    </row>
    <row r="162" spans="1:7" x14ac:dyDescent="0.25">
      <c r="A162" s="10" t="s">
        <v>186</v>
      </c>
      <c r="B162" s="10" t="s">
        <v>13</v>
      </c>
      <c r="C162" s="10" t="s">
        <v>194</v>
      </c>
      <c r="D162" s="10" t="s">
        <v>195</v>
      </c>
      <c r="E162" s="10"/>
      <c r="F162" s="10">
        <v>2027</v>
      </c>
      <c r="G162" s="10">
        <v>0.16085432258403073</v>
      </c>
    </row>
    <row r="163" spans="1:7" x14ac:dyDescent="0.25">
      <c r="A163" s="10" t="s">
        <v>186</v>
      </c>
      <c r="B163" s="10" t="s">
        <v>13</v>
      </c>
      <c r="C163" s="10" t="s">
        <v>194</v>
      </c>
      <c r="D163" s="10" t="s">
        <v>195</v>
      </c>
      <c r="E163" s="10"/>
      <c r="F163" s="10">
        <v>2028</v>
      </c>
      <c r="G163" s="10">
        <v>0.16085432258403073</v>
      </c>
    </row>
    <row r="164" spans="1:7" x14ac:dyDescent="0.25">
      <c r="A164" s="10" t="s">
        <v>186</v>
      </c>
      <c r="B164" s="10" t="s">
        <v>13</v>
      </c>
      <c r="C164" s="10" t="s">
        <v>194</v>
      </c>
      <c r="D164" s="10" t="s">
        <v>195</v>
      </c>
      <c r="E164" s="10"/>
      <c r="F164" s="10">
        <v>2029</v>
      </c>
      <c r="G164" s="10">
        <v>0.16085432258403073</v>
      </c>
    </row>
    <row r="165" spans="1:7" x14ac:dyDescent="0.25">
      <c r="A165" s="10" t="s">
        <v>186</v>
      </c>
      <c r="B165" s="10" t="s">
        <v>13</v>
      </c>
      <c r="C165" s="10" t="s">
        <v>194</v>
      </c>
      <c r="D165" s="10" t="s">
        <v>195</v>
      </c>
      <c r="E165" s="10"/>
      <c r="F165" s="10">
        <v>2030</v>
      </c>
      <c r="G165" s="10">
        <v>0.16085432258403073</v>
      </c>
    </row>
    <row r="166" spans="1:7" x14ac:dyDescent="0.25">
      <c r="A166" s="10" t="s">
        <v>186</v>
      </c>
      <c r="B166" s="10" t="s">
        <v>13</v>
      </c>
      <c r="C166" s="10" t="s">
        <v>194</v>
      </c>
      <c r="D166" s="10" t="s">
        <v>195</v>
      </c>
      <c r="E166" s="10"/>
      <c r="F166" s="10">
        <v>2031</v>
      </c>
      <c r="G166" s="10">
        <v>0.16085432258403073</v>
      </c>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8ADF"/>
  </sheetPr>
  <dimension ref="A1:G67"/>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5" width="17.42578125" bestFit="1" customWidth="1"/>
    <col min="6" max="6" width="7.28515625" bestFit="1" customWidth="1"/>
    <col min="7" max="7" width="12.7109375" style="43" bestFit="1" customWidth="1"/>
  </cols>
  <sheetData>
    <row r="1" spans="1:7" x14ac:dyDescent="0.25">
      <c r="A1" s="10" t="s">
        <v>184</v>
      </c>
      <c r="B1" s="10" t="s">
        <v>153</v>
      </c>
      <c r="C1" s="10" t="s">
        <v>192</v>
      </c>
      <c r="D1" s="10" t="s">
        <v>193</v>
      </c>
      <c r="E1" s="10" t="s">
        <v>333</v>
      </c>
      <c r="F1" s="10" t="s">
        <v>156</v>
      </c>
      <c r="G1" s="10" t="s">
        <v>121</v>
      </c>
    </row>
    <row r="2" spans="1:7" x14ac:dyDescent="0.25">
      <c r="A2" s="10" t="s">
        <v>188</v>
      </c>
      <c r="B2" s="10" t="s">
        <v>10</v>
      </c>
      <c r="C2" s="10" t="s">
        <v>194</v>
      </c>
      <c r="D2" s="10" t="s">
        <v>195</v>
      </c>
      <c r="E2" s="10"/>
      <c r="F2" s="10">
        <v>2021</v>
      </c>
      <c r="G2" s="10">
        <v>-0.45211373178560788</v>
      </c>
    </row>
    <row r="3" spans="1:7" x14ac:dyDescent="0.25">
      <c r="A3" s="10" t="s">
        <v>188</v>
      </c>
      <c r="B3" s="10" t="s">
        <v>10</v>
      </c>
      <c r="C3" s="10" t="s">
        <v>194</v>
      </c>
      <c r="D3" s="10" t="s">
        <v>195</v>
      </c>
      <c r="E3" s="10"/>
      <c r="F3" s="10">
        <v>2022</v>
      </c>
      <c r="G3" s="10">
        <v>-0.45211373178560788</v>
      </c>
    </row>
    <row r="4" spans="1:7" x14ac:dyDescent="0.25">
      <c r="A4" s="10" t="s">
        <v>188</v>
      </c>
      <c r="B4" s="10" t="s">
        <v>10</v>
      </c>
      <c r="C4" s="10" t="s">
        <v>194</v>
      </c>
      <c r="D4" s="10" t="s">
        <v>195</v>
      </c>
      <c r="E4" s="10"/>
      <c r="F4" s="10">
        <v>2023</v>
      </c>
      <c r="G4" s="10">
        <v>-0.45211373178560788</v>
      </c>
    </row>
    <row r="5" spans="1:7" x14ac:dyDescent="0.25">
      <c r="A5" s="10" t="s">
        <v>188</v>
      </c>
      <c r="B5" s="10" t="s">
        <v>10</v>
      </c>
      <c r="C5" s="10" t="s">
        <v>194</v>
      </c>
      <c r="D5" s="10" t="s">
        <v>195</v>
      </c>
      <c r="E5" s="10"/>
      <c r="F5" s="10">
        <v>2024</v>
      </c>
      <c r="G5" s="10">
        <v>-0.45211373178560788</v>
      </c>
    </row>
    <row r="6" spans="1:7" x14ac:dyDescent="0.25">
      <c r="A6" s="10" t="s">
        <v>188</v>
      </c>
      <c r="B6" s="10" t="s">
        <v>10</v>
      </c>
      <c r="C6" s="10" t="s">
        <v>194</v>
      </c>
      <c r="D6" s="10" t="s">
        <v>195</v>
      </c>
      <c r="E6" s="10"/>
      <c r="F6" s="10">
        <v>2025</v>
      </c>
      <c r="G6" s="10">
        <v>-0.45211373178560788</v>
      </c>
    </row>
    <row r="7" spans="1:7" x14ac:dyDescent="0.25">
      <c r="A7" s="10" t="s">
        <v>188</v>
      </c>
      <c r="B7" s="10" t="s">
        <v>10</v>
      </c>
      <c r="C7" s="10" t="s">
        <v>194</v>
      </c>
      <c r="D7" s="10" t="s">
        <v>195</v>
      </c>
      <c r="E7" s="10"/>
      <c r="F7" s="10">
        <v>2026</v>
      </c>
      <c r="G7" s="10">
        <v>-0.45211373178560788</v>
      </c>
    </row>
    <row r="8" spans="1:7" x14ac:dyDescent="0.25">
      <c r="A8" s="10" t="s">
        <v>188</v>
      </c>
      <c r="B8" s="10" t="s">
        <v>10</v>
      </c>
      <c r="C8" s="10" t="s">
        <v>194</v>
      </c>
      <c r="D8" s="10" t="s">
        <v>195</v>
      </c>
      <c r="E8" s="10"/>
      <c r="F8" s="10">
        <v>2027</v>
      </c>
      <c r="G8" s="10">
        <v>-0.45211373178560788</v>
      </c>
    </row>
    <row r="9" spans="1:7" x14ac:dyDescent="0.25">
      <c r="A9" s="10" t="s">
        <v>188</v>
      </c>
      <c r="B9" s="10" t="s">
        <v>10</v>
      </c>
      <c r="C9" s="10" t="s">
        <v>194</v>
      </c>
      <c r="D9" s="10" t="s">
        <v>195</v>
      </c>
      <c r="E9" s="10"/>
      <c r="F9" s="10">
        <v>2028</v>
      </c>
      <c r="G9" s="10">
        <v>-0.45211373178560788</v>
      </c>
    </row>
    <row r="10" spans="1:7" x14ac:dyDescent="0.25">
      <c r="A10" s="10" t="s">
        <v>188</v>
      </c>
      <c r="B10" s="10" t="s">
        <v>10</v>
      </c>
      <c r="C10" s="10" t="s">
        <v>194</v>
      </c>
      <c r="D10" s="10" t="s">
        <v>195</v>
      </c>
      <c r="E10" s="10"/>
      <c r="F10" s="10">
        <v>2029</v>
      </c>
      <c r="G10" s="10">
        <v>-0.45211373178560788</v>
      </c>
    </row>
    <row r="11" spans="1:7" x14ac:dyDescent="0.25">
      <c r="A11" s="10" t="s">
        <v>188</v>
      </c>
      <c r="B11" s="10" t="s">
        <v>10</v>
      </c>
      <c r="C11" s="10" t="s">
        <v>194</v>
      </c>
      <c r="D11" s="10" t="s">
        <v>195</v>
      </c>
      <c r="E11" s="10"/>
      <c r="F11" s="10">
        <v>2030</v>
      </c>
      <c r="G11" s="10">
        <v>-0.45211373178560788</v>
      </c>
    </row>
    <row r="12" spans="1:7" x14ac:dyDescent="0.25">
      <c r="A12" s="10" t="s">
        <v>188</v>
      </c>
      <c r="B12" s="10" t="s">
        <v>10</v>
      </c>
      <c r="C12" s="10" t="s">
        <v>194</v>
      </c>
      <c r="D12" s="10" t="s">
        <v>195</v>
      </c>
      <c r="E12" s="10"/>
      <c r="F12" s="10">
        <v>2031</v>
      </c>
      <c r="G12" s="10">
        <v>-0.45211373178560788</v>
      </c>
    </row>
    <row r="13" spans="1:7" x14ac:dyDescent="0.25">
      <c r="A13" s="10" t="s">
        <v>188</v>
      </c>
      <c r="B13" s="10" t="s">
        <v>8</v>
      </c>
      <c r="C13" s="10" t="s">
        <v>194</v>
      </c>
      <c r="D13" s="10" t="s">
        <v>195</v>
      </c>
      <c r="E13" s="10"/>
      <c r="F13" s="10">
        <v>2021</v>
      </c>
      <c r="G13" s="10">
        <v>1.3741524621034917</v>
      </c>
    </row>
    <row r="14" spans="1:7" x14ac:dyDescent="0.25">
      <c r="A14" s="10" t="s">
        <v>188</v>
      </c>
      <c r="B14" s="10" t="s">
        <v>8</v>
      </c>
      <c r="C14" s="10" t="s">
        <v>194</v>
      </c>
      <c r="D14" s="10" t="s">
        <v>195</v>
      </c>
      <c r="E14" s="10"/>
      <c r="F14" s="10">
        <v>2022</v>
      </c>
      <c r="G14" s="10">
        <v>1.3260571259298695</v>
      </c>
    </row>
    <row r="15" spans="1:7" x14ac:dyDescent="0.25">
      <c r="A15" s="10" t="s">
        <v>188</v>
      </c>
      <c r="B15" s="10" t="s">
        <v>8</v>
      </c>
      <c r="C15" s="10" t="s">
        <v>194</v>
      </c>
      <c r="D15" s="10" t="s">
        <v>195</v>
      </c>
      <c r="E15" s="10"/>
      <c r="F15" s="10">
        <v>2023</v>
      </c>
      <c r="G15" s="10">
        <v>1.2796451265223239</v>
      </c>
    </row>
    <row r="16" spans="1:7" x14ac:dyDescent="0.25">
      <c r="A16" s="10" t="s">
        <v>188</v>
      </c>
      <c r="B16" s="10" t="s">
        <v>8</v>
      </c>
      <c r="C16" s="10" t="s">
        <v>194</v>
      </c>
      <c r="D16" s="10" t="s">
        <v>195</v>
      </c>
      <c r="E16" s="10"/>
      <c r="F16" s="10">
        <v>2024</v>
      </c>
      <c r="G16" s="10">
        <v>1.2348575470940426</v>
      </c>
    </row>
    <row r="17" spans="1:7" x14ac:dyDescent="0.25">
      <c r="A17" s="10" t="s">
        <v>188</v>
      </c>
      <c r="B17" s="10" t="s">
        <v>8</v>
      </c>
      <c r="C17" s="10" t="s">
        <v>194</v>
      </c>
      <c r="D17" s="10" t="s">
        <v>195</v>
      </c>
      <c r="E17" s="10"/>
      <c r="F17" s="10">
        <v>2025</v>
      </c>
      <c r="G17" s="10">
        <v>1.1916375329457511</v>
      </c>
    </row>
    <row r="18" spans="1:7" x14ac:dyDescent="0.25">
      <c r="A18" s="10" t="s">
        <v>188</v>
      </c>
      <c r="B18" s="10" t="s">
        <v>8</v>
      </c>
      <c r="C18" s="10" t="s">
        <v>194</v>
      </c>
      <c r="D18" s="10" t="s">
        <v>195</v>
      </c>
      <c r="E18" s="10"/>
      <c r="F18" s="10">
        <v>2026</v>
      </c>
      <c r="G18" s="10">
        <v>1.1499302192926497</v>
      </c>
    </row>
    <row r="19" spans="1:7" x14ac:dyDescent="0.25">
      <c r="A19" s="10" t="s">
        <v>188</v>
      </c>
      <c r="B19" s="10" t="s">
        <v>8</v>
      </c>
      <c r="C19" s="10" t="s">
        <v>194</v>
      </c>
      <c r="D19" s="10" t="s">
        <v>195</v>
      </c>
      <c r="E19" s="10"/>
      <c r="F19" s="10">
        <v>2027</v>
      </c>
      <c r="G19" s="10">
        <v>1.1096826616174069</v>
      </c>
    </row>
    <row r="20" spans="1:7" x14ac:dyDescent="0.25">
      <c r="A20" s="10" t="s">
        <v>188</v>
      </c>
      <c r="B20" s="10" t="s">
        <v>8</v>
      </c>
      <c r="C20" s="10" t="s">
        <v>194</v>
      </c>
      <c r="D20" s="10" t="s">
        <v>195</v>
      </c>
      <c r="E20" s="10"/>
      <c r="F20" s="10">
        <v>2028</v>
      </c>
      <c r="G20" s="10">
        <v>1.0708437684607977</v>
      </c>
    </row>
    <row r="21" spans="1:7" x14ac:dyDescent="0.25">
      <c r="A21" s="10" t="s">
        <v>188</v>
      </c>
      <c r="B21" s="10" t="s">
        <v>8</v>
      </c>
      <c r="C21" s="10" t="s">
        <v>194</v>
      </c>
      <c r="D21" s="10" t="s">
        <v>195</v>
      </c>
      <c r="E21" s="10"/>
      <c r="F21" s="10">
        <v>2029</v>
      </c>
      <c r="G21" s="10">
        <v>1.0333642365646698</v>
      </c>
    </row>
    <row r="22" spans="1:7" x14ac:dyDescent="0.25">
      <c r="A22" s="10" t="s">
        <v>188</v>
      </c>
      <c r="B22" s="10" t="s">
        <v>8</v>
      </c>
      <c r="C22" s="10" t="s">
        <v>194</v>
      </c>
      <c r="D22" s="10" t="s">
        <v>195</v>
      </c>
      <c r="E22" s="10"/>
      <c r="F22" s="10">
        <v>2030</v>
      </c>
      <c r="G22" s="10">
        <v>0.99719648828490626</v>
      </c>
    </row>
    <row r="23" spans="1:7" x14ac:dyDescent="0.25">
      <c r="A23" s="10" t="s">
        <v>188</v>
      </c>
      <c r="B23" s="10" t="s">
        <v>8</v>
      </c>
      <c r="C23" s="10" t="s">
        <v>194</v>
      </c>
      <c r="D23" s="10" t="s">
        <v>195</v>
      </c>
      <c r="E23" s="10"/>
      <c r="F23" s="10">
        <v>2031</v>
      </c>
      <c r="G23" s="10">
        <v>0.96229461119493442</v>
      </c>
    </row>
    <row r="24" spans="1:7" x14ac:dyDescent="0.25">
      <c r="A24" s="10" t="s">
        <v>188</v>
      </c>
      <c r="B24" s="10" t="s">
        <v>67</v>
      </c>
      <c r="C24" s="10" t="s">
        <v>194</v>
      </c>
      <c r="D24" s="10" t="s">
        <v>195</v>
      </c>
      <c r="E24" s="10"/>
      <c r="F24" s="10">
        <v>2021</v>
      </c>
      <c r="G24" s="10">
        <v>0.4088858828424653</v>
      </c>
    </row>
    <row r="25" spans="1:7" x14ac:dyDescent="0.25">
      <c r="A25" s="10" t="s">
        <v>188</v>
      </c>
      <c r="B25" s="10" t="s">
        <v>67</v>
      </c>
      <c r="C25" s="10" t="s">
        <v>194</v>
      </c>
      <c r="D25" s="10" t="s">
        <v>195</v>
      </c>
      <c r="E25" s="10"/>
      <c r="F25" s="10">
        <v>2022</v>
      </c>
      <c r="G25" s="10">
        <v>0.40479702401404061</v>
      </c>
    </row>
    <row r="26" spans="1:7" x14ac:dyDescent="0.25">
      <c r="A26" s="10" t="s">
        <v>188</v>
      </c>
      <c r="B26" s="10" t="s">
        <v>67</v>
      </c>
      <c r="C26" s="10" t="s">
        <v>194</v>
      </c>
      <c r="D26" s="10" t="s">
        <v>195</v>
      </c>
      <c r="E26" s="10"/>
      <c r="F26" s="10">
        <v>2023</v>
      </c>
      <c r="G26" s="10">
        <v>0.40074905377390019</v>
      </c>
    </row>
    <row r="27" spans="1:7" x14ac:dyDescent="0.25">
      <c r="A27" s="10" t="s">
        <v>188</v>
      </c>
      <c r="B27" s="10" t="s">
        <v>67</v>
      </c>
      <c r="C27" s="10" t="s">
        <v>194</v>
      </c>
      <c r="D27" s="10" t="s">
        <v>195</v>
      </c>
      <c r="E27" s="10"/>
      <c r="F27" s="10">
        <v>2024</v>
      </c>
      <c r="G27" s="10">
        <v>0.39674156323616122</v>
      </c>
    </row>
    <row r="28" spans="1:7" x14ac:dyDescent="0.25">
      <c r="A28" s="10" t="s">
        <v>188</v>
      </c>
      <c r="B28" s="10" t="s">
        <v>67</v>
      </c>
      <c r="C28" s="10" t="s">
        <v>194</v>
      </c>
      <c r="D28" s="10" t="s">
        <v>195</v>
      </c>
      <c r="E28" s="10"/>
      <c r="F28" s="10">
        <v>2025</v>
      </c>
      <c r="G28" s="10">
        <v>0.39277414760379958</v>
      </c>
    </row>
    <row r="29" spans="1:7" x14ac:dyDescent="0.25">
      <c r="A29" s="10" t="s">
        <v>188</v>
      </c>
      <c r="B29" s="10" t="s">
        <v>67</v>
      </c>
      <c r="C29" s="10" t="s">
        <v>194</v>
      </c>
      <c r="D29" s="10" t="s">
        <v>195</v>
      </c>
      <c r="E29" s="10"/>
      <c r="F29" s="10">
        <v>2026</v>
      </c>
      <c r="G29" s="10">
        <v>0.38884640612776156</v>
      </c>
    </row>
    <row r="30" spans="1:7" x14ac:dyDescent="0.25">
      <c r="A30" s="10" t="s">
        <v>188</v>
      </c>
      <c r="B30" s="10" t="s">
        <v>67</v>
      </c>
      <c r="C30" s="10" t="s">
        <v>194</v>
      </c>
      <c r="D30" s="10" t="s">
        <v>195</v>
      </c>
      <c r="E30" s="10"/>
      <c r="F30" s="10">
        <v>2027</v>
      </c>
      <c r="G30" s="10">
        <v>0.38495794206648398</v>
      </c>
    </row>
    <row r="31" spans="1:7" x14ac:dyDescent="0.25">
      <c r="A31" s="10" t="s">
        <v>188</v>
      </c>
      <c r="B31" s="10" t="s">
        <v>67</v>
      </c>
      <c r="C31" s="10" t="s">
        <v>194</v>
      </c>
      <c r="D31" s="10" t="s">
        <v>195</v>
      </c>
      <c r="E31" s="10"/>
      <c r="F31" s="10">
        <v>2028</v>
      </c>
      <c r="G31" s="10">
        <v>0.3811083626458191</v>
      </c>
    </row>
    <row r="32" spans="1:7" x14ac:dyDescent="0.25">
      <c r="A32" s="10" t="s">
        <v>188</v>
      </c>
      <c r="B32" s="10" t="s">
        <v>67</v>
      </c>
      <c r="C32" s="10" t="s">
        <v>194</v>
      </c>
      <c r="D32" s="10" t="s">
        <v>195</v>
      </c>
      <c r="E32" s="10"/>
      <c r="F32" s="10">
        <v>2029</v>
      </c>
      <c r="G32" s="10">
        <v>0.37729727901936089</v>
      </c>
    </row>
    <row r="33" spans="1:7" x14ac:dyDescent="0.25">
      <c r="A33" s="10" t="s">
        <v>188</v>
      </c>
      <c r="B33" s="10" t="s">
        <v>67</v>
      </c>
      <c r="C33" s="10" t="s">
        <v>194</v>
      </c>
      <c r="D33" s="10" t="s">
        <v>195</v>
      </c>
      <c r="E33" s="10"/>
      <c r="F33" s="10">
        <v>2030</v>
      </c>
      <c r="G33" s="10">
        <v>0.37352430622916727</v>
      </c>
    </row>
    <row r="34" spans="1:7" x14ac:dyDescent="0.25">
      <c r="A34" s="10" t="s">
        <v>188</v>
      </c>
      <c r="B34" s="10" t="s">
        <v>67</v>
      </c>
      <c r="C34" s="10" t="s">
        <v>194</v>
      </c>
      <c r="D34" s="10" t="s">
        <v>195</v>
      </c>
      <c r="E34" s="10"/>
      <c r="F34" s="10">
        <v>2031</v>
      </c>
      <c r="G34" s="10">
        <v>0.3697890631668756</v>
      </c>
    </row>
    <row r="35" spans="1:7" x14ac:dyDescent="0.25">
      <c r="A35" s="10" t="s">
        <v>188</v>
      </c>
      <c r="B35" s="10" t="s">
        <v>9</v>
      </c>
      <c r="C35" s="10" t="s">
        <v>194</v>
      </c>
      <c r="D35" s="10" t="s">
        <v>195</v>
      </c>
      <c r="E35" s="10"/>
      <c r="F35" s="10">
        <v>2021</v>
      </c>
      <c r="G35" s="10">
        <v>0.89832448606595261</v>
      </c>
    </row>
    <row r="36" spans="1:7" x14ac:dyDescent="0.25">
      <c r="A36" s="10" t="s">
        <v>188</v>
      </c>
      <c r="B36" s="10" t="s">
        <v>9</v>
      </c>
      <c r="C36" s="10" t="s">
        <v>194</v>
      </c>
      <c r="D36" s="10" t="s">
        <v>195</v>
      </c>
      <c r="E36" s="10"/>
      <c r="F36" s="10">
        <v>2022</v>
      </c>
      <c r="G36" s="10">
        <v>0.88934124120529312</v>
      </c>
    </row>
    <row r="37" spans="1:7" x14ac:dyDescent="0.25">
      <c r="A37" s="10" t="s">
        <v>188</v>
      </c>
      <c r="B37" s="10" t="s">
        <v>9</v>
      </c>
      <c r="C37" s="10" t="s">
        <v>194</v>
      </c>
      <c r="D37" s="10" t="s">
        <v>195</v>
      </c>
      <c r="E37" s="10"/>
      <c r="F37" s="10">
        <v>2023</v>
      </c>
      <c r="G37" s="10">
        <v>0.88044782879324013</v>
      </c>
    </row>
    <row r="38" spans="1:7" x14ac:dyDescent="0.25">
      <c r="A38" s="10" t="s">
        <v>188</v>
      </c>
      <c r="B38" s="10" t="s">
        <v>9</v>
      </c>
      <c r="C38" s="10" t="s">
        <v>194</v>
      </c>
      <c r="D38" s="10" t="s">
        <v>195</v>
      </c>
      <c r="E38" s="10"/>
      <c r="F38" s="10">
        <v>2024</v>
      </c>
      <c r="G38" s="10">
        <v>0.87164335050530772</v>
      </c>
    </row>
    <row r="39" spans="1:7" x14ac:dyDescent="0.25">
      <c r="A39" s="10" t="s">
        <v>188</v>
      </c>
      <c r="B39" s="10" t="s">
        <v>9</v>
      </c>
      <c r="C39" s="10" t="s">
        <v>194</v>
      </c>
      <c r="D39" s="10" t="s">
        <v>195</v>
      </c>
      <c r="E39" s="10"/>
      <c r="F39" s="10">
        <v>2025</v>
      </c>
      <c r="G39" s="10">
        <v>0.86292691700025459</v>
      </c>
    </row>
    <row r="40" spans="1:7" x14ac:dyDescent="0.25">
      <c r="A40" s="10" t="s">
        <v>188</v>
      </c>
      <c r="B40" s="10" t="s">
        <v>9</v>
      </c>
      <c r="C40" s="10" t="s">
        <v>194</v>
      </c>
      <c r="D40" s="10" t="s">
        <v>195</v>
      </c>
      <c r="E40" s="10"/>
      <c r="F40" s="10">
        <v>2026</v>
      </c>
      <c r="G40" s="10">
        <v>0.85429764783025208</v>
      </c>
    </row>
    <row r="41" spans="1:7" x14ac:dyDescent="0.25">
      <c r="A41" s="10" t="s">
        <v>188</v>
      </c>
      <c r="B41" s="10" t="s">
        <v>9</v>
      </c>
      <c r="C41" s="10" t="s">
        <v>194</v>
      </c>
      <c r="D41" s="10" t="s">
        <v>195</v>
      </c>
      <c r="E41" s="10"/>
      <c r="F41" s="10">
        <v>2027</v>
      </c>
      <c r="G41" s="10">
        <v>0.84575467135194948</v>
      </c>
    </row>
    <row r="42" spans="1:7" x14ac:dyDescent="0.25">
      <c r="A42" s="10" t="s">
        <v>188</v>
      </c>
      <c r="B42" s="10" t="s">
        <v>9</v>
      </c>
      <c r="C42" s="10" t="s">
        <v>194</v>
      </c>
      <c r="D42" s="10" t="s">
        <v>195</v>
      </c>
      <c r="E42" s="10"/>
      <c r="F42" s="10">
        <v>2028</v>
      </c>
      <c r="G42" s="10">
        <v>0.83729712463842998</v>
      </c>
    </row>
    <row r="43" spans="1:7" x14ac:dyDescent="0.25">
      <c r="A43" s="10" t="s">
        <v>188</v>
      </c>
      <c r="B43" s="10" t="s">
        <v>9</v>
      </c>
      <c r="C43" s="10" t="s">
        <v>194</v>
      </c>
      <c r="D43" s="10" t="s">
        <v>195</v>
      </c>
      <c r="E43" s="10"/>
      <c r="F43" s="10">
        <v>2029</v>
      </c>
      <c r="G43" s="10">
        <v>0.82892415339204562</v>
      </c>
    </row>
    <row r="44" spans="1:7" x14ac:dyDescent="0.25">
      <c r="A44" s="10" t="s">
        <v>188</v>
      </c>
      <c r="B44" s="10" t="s">
        <v>9</v>
      </c>
      <c r="C44" s="10" t="s">
        <v>194</v>
      </c>
      <c r="D44" s="10" t="s">
        <v>195</v>
      </c>
      <c r="E44" s="10"/>
      <c r="F44" s="10">
        <v>2030</v>
      </c>
      <c r="G44" s="10">
        <v>0.8206349118581252</v>
      </c>
    </row>
    <row r="45" spans="1:7" x14ac:dyDescent="0.25">
      <c r="A45" s="10" t="s">
        <v>188</v>
      </c>
      <c r="B45" s="10" t="s">
        <v>9</v>
      </c>
      <c r="C45" s="10" t="s">
        <v>194</v>
      </c>
      <c r="D45" s="10" t="s">
        <v>195</v>
      </c>
      <c r="E45" s="10"/>
      <c r="F45" s="10">
        <v>2031</v>
      </c>
      <c r="G45" s="10">
        <v>0.812428562739544</v>
      </c>
    </row>
    <row r="46" spans="1:7" x14ac:dyDescent="0.25">
      <c r="A46" s="10" t="s">
        <v>188</v>
      </c>
      <c r="B46" s="10" t="s">
        <v>158</v>
      </c>
      <c r="C46" s="10" t="s">
        <v>194</v>
      </c>
      <c r="D46" s="10" t="s">
        <v>195</v>
      </c>
      <c r="E46" s="10"/>
      <c r="F46" s="10">
        <v>2021</v>
      </c>
      <c r="G46" s="10">
        <v>2.3752872105225666</v>
      </c>
    </row>
    <row r="47" spans="1:7" x14ac:dyDescent="0.25">
      <c r="A47" s="10" t="s">
        <v>188</v>
      </c>
      <c r="B47" s="10" t="s">
        <v>158</v>
      </c>
      <c r="C47" s="10" t="s">
        <v>194</v>
      </c>
      <c r="D47" s="10" t="s">
        <v>195</v>
      </c>
      <c r="E47" s="10"/>
      <c r="F47" s="10">
        <v>2022</v>
      </c>
      <c r="G47" s="10">
        <v>2.2090171057859869</v>
      </c>
    </row>
    <row r="48" spans="1:7" x14ac:dyDescent="0.25">
      <c r="A48" s="10" t="s">
        <v>188</v>
      </c>
      <c r="B48" s="10" t="s">
        <v>158</v>
      </c>
      <c r="C48" s="10" t="s">
        <v>194</v>
      </c>
      <c r="D48" s="10" t="s">
        <v>195</v>
      </c>
      <c r="E48" s="10"/>
      <c r="F48" s="10">
        <v>2023</v>
      </c>
      <c r="G48" s="10">
        <v>2.0543859083809677</v>
      </c>
    </row>
    <row r="49" spans="1:7" x14ac:dyDescent="0.25">
      <c r="A49" s="10" t="s">
        <v>188</v>
      </c>
      <c r="B49" s="10" t="s">
        <v>158</v>
      </c>
      <c r="C49" s="10" t="s">
        <v>194</v>
      </c>
      <c r="D49" s="10" t="s">
        <v>195</v>
      </c>
      <c r="E49" s="10"/>
      <c r="F49" s="10">
        <v>2024</v>
      </c>
      <c r="G49" s="10">
        <v>1.9105788947942997</v>
      </c>
    </row>
    <row r="50" spans="1:7" x14ac:dyDescent="0.25">
      <c r="A50" s="10" t="s">
        <v>188</v>
      </c>
      <c r="B50" s="10" t="s">
        <v>158</v>
      </c>
      <c r="C50" s="10" t="s">
        <v>194</v>
      </c>
      <c r="D50" s="10" t="s">
        <v>195</v>
      </c>
      <c r="E50" s="10"/>
      <c r="F50" s="10">
        <v>2025</v>
      </c>
      <c r="G50" s="10">
        <v>1.7768383721586987</v>
      </c>
    </row>
    <row r="51" spans="1:7" x14ac:dyDescent="0.25">
      <c r="A51" s="10" t="s">
        <v>188</v>
      </c>
      <c r="B51" s="10" t="s">
        <v>158</v>
      </c>
      <c r="C51" s="10" t="s">
        <v>194</v>
      </c>
      <c r="D51" s="10" t="s">
        <v>195</v>
      </c>
      <c r="E51" s="10"/>
      <c r="F51" s="10">
        <v>2026</v>
      </c>
      <c r="G51" s="10">
        <v>1.6524596861075895</v>
      </c>
    </row>
    <row r="52" spans="1:7" x14ac:dyDescent="0.25">
      <c r="A52" s="10" t="s">
        <v>188</v>
      </c>
      <c r="B52" s="10" t="s">
        <v>158</v>
      </c>
      <c r="C52" s="10" t="s">
        <v>194</v>
      </c>
      <c r="D52" s="10" t="s">
        <v>195</v>
      </c>
      <c r="E52" s="10"/>
      <c r="F52" s="10">
        <v>2027</v>
      </c>
      <c r="G52" s="10">
        <v>1.5367875080800582</v>
      </c>
    </row>
    <row r="53" spans="1:7" x14ac:dyDescent="0.25">
      <c r="A53" s="10" t="s">
        <v>188</v>
      </c>
      <c r="B53" s="10" t="s">
        <v>158</v>
      </c>
      <c r="C53" s="10" t="s">
        <v>194</v>
      </c>
      <c r="D53" s="10" t="s">
        <v>195</v>
      </c>
      <c r="E53" s="10"/>
      <c r="F53" s="10">
        <v>2028</v>
      </c>
      <c r="G53" s="10">
        <v>1.429212382514454</v>
      </c>
    </row>
    <row r="54" spans="1:7" x14ac:dyDescent="0.25">
      <c r="A54" s="10" t="s">
        <v>188</v>
      </c>
      <c r="B54" s="10" t="s">
        <v>158</v>
      </c>
      <c r="C54" s="10" t="s">
        <v>194</v>
      </c>
      <c r="D54" s="10" t="s">
        <v>195</v>
      </c>
      <c r="E54" s="10"/>
      <c r="F54" s="10">
        <v>2029</v>
      </c>
      <c r="G54" s="10">
        <v>1.3291675157384419</v>
      </c>
    </row>
    <row r="55" spans="1:7" x14ac:dyDescent="0.25">
      <c r="A55" s="10" t="s">
        <v>188</v>
      </c>
      <c r="B55" s="10" t="s">
        <v>158</v>
      </c>
      <c r="C55" s="10" t="s">
        <v>194</v>
      </c>
      <c r="D55" s="10" t="s">
        <v>195</v>
      </c>
      <c r="E55" s="10"/>
      <c r="F55" s="10">
        <v>2030</v>
      </c>
      <c r="G55" s="10">
        <v>1.2361257896367512</v>
      </c>
    </row>
    <row r="56" spans="1:7" x14ac:dyDescent="0.25">
      <c r="A56" s="10" t="s">
        <v>188</v>
      </c>
      <c r="B56" s="10" t="s">
        <v>158</v>
      </c>
      <c r="C56" s="10" t="s">
        <v>194</v>
      </c>
      <c r="D56" s="10" t="s">
        <v>195</v>
      </c>
      <c r="E56" s="10"/>
      <c r="F56" s="10">
        <v>2031</v>
      </c>
      <c r="G56" s="10">
        <v>1.1495969843621785</v>
      </c>
    </row>
    <row r="57" spans="1:7" x14ac:dyDescent="0.25">
      <c r="A57" s="10" t="s">
        <v>188</v>
      </c>
      <c r="B57" s="10" t="s">
        <v>7</v>
      </c>
      <c r="C57" s="10" t="s">
        <v>194</v>
      </c>
      <c r="D57" s="10" t="s">
        <v>195</v>
      </c>
      <c r="E57" s="10"/>
      <c r="F57" s="10">
        <v>2021</v>
      </c>
      <c r="G57" s="10">
        <v>1.0004496545139205</v>
      </c>
    </row>
    <row r="58" spans="1:7" x14ac:dyDescent="0.25">
      <c r="A58" s="10" t="s">
        <v>188</v>
      </c>
      <c r="B58" s="10" t="s">
        <v>7</v>
      </c>
      <c r="C58" s="10" t="s">
        <v>194</v>
      </c>
      <c r="D58" s="10" t="s">
        <v>195</v>
      </c>
      <c r="E58" s="10"/>
      <c r="F58" s="10">
        <v>2022</v>
      </c>
      <c r="G58" s="10">
        <v>0.98044066142364206</v>
      </c>
    </row>
    <row r="59" spans="1:7" x14ac:dyDescent="0.25">
      <c r="A59" s="10" t="s">
        <v>188</v>
      </c>
      <c r="B59" s="10" t="s">
        <v>7</v>
      </c>
      <c r="C59" s="10" t="s">
        <v>194</v>
      </c>
      <c r="D59" s="10" t="s">
        <v>195</v>
      </c>
      <c r="E59" s="10"/>
      <c r="F59" s="10">
        <v>2023</v>
      </c>
      <c r="G59" s="10">
        <v>0.9608318481951692</v>
      </c>
    </row>
    <row r="60" spans="1:7" x14ac:dyDescent="0.25">
      <c r="A60" s="10" t="s">
        <v>188</v>
      </c>
      <c r="B60" s="10" t="s">
        <v>7</v>
      </c>
      <c r="C60" s="10" t="s">
        <v>194</v>
      </c>
      <c r="D60" s="10" t="s">
        <v>195</v>
      </c>
      <c r="E60" s="10"/>
      <c r="F60" s="10">
        <v>2024</v>
      </c>
      <c r="G60" s="10">
        <v>0.94161521123126579</v>
      </c>
    </row>
    <row r="61" spans="1:7" x14ac:dyDescent="0.25">
      <c r="A61" s="10" t="s">
        <v>188</v>
      </c>
      <c r="B61" s="10" t="s">
        <v>7</v>
      </c>
      <c r="C61" s="10" t="s">
        <v>194</v>
      </c>
      <c r="D61" s="10" t="s">
        <v>195</v>
      </c>
      <c r="E61" s="10"/>
      <c r="F61" s="10">
        <v>2025</v>
      </c>
      <c r="G61" s="10">
        <v>0.92278290700664034</v>
      </c>
    </row>
    <row r="62" spans="1:7" x14ac:dyDescent="0.25">
      <c r="A62" s="10" t="s">
        <v>188</v>
      </c>
      <c r="B62" s="10" t="s">
        <v>7</v>
      </c>
      <c r="C62" s="10" t="s">
        <v>194</v>
      </c>
      <c r="D62" s="10" t="s">
        <v>195</v>
      </c>
      <c r="E62" s="10"/>
      <c r="F62" s="10">
        <v>2026</v>
      </c>
      <c r="G62" s="10">
        <v>0.9043272488665075</v>
      </c>
    </row>
    <row r="63" spans="1:7" x14ac:dyDescent="0.25">
      <c r="A63" s="10" t="s">
        <v>188</v>
      </c>
      <c r="B63" s="10" t="s">
        <v>7</v>
      </c>
      <c r="C63" s="10" t="s">
        <v>194</v>
      </c>
      <c r="D63" s="10" t="s">
        <v>195</v>
      </c>
      <c r="E63" s="10"/>
      <c r="F63" s="10">
        <v>2027</v>
      </c>
      <c r="G63" s="10">
        <v>0.88624070388917742</v>
      </c>
    </row>
    <row r="64" spans="1:7" x14ac:dyDescent="0.25">
      <c r="A64" s="10" t="s">
        <v>188</v>
      </c>
      <c r="B64" s="10" t="s">
        <v>7</v>
      </c>
      <c r="C64" s="10" t="s">
        <v>194</v>
      </c>
      <c r="D64" s="10" t="s">
        <v>195</v>
      </c>
      <c r="E64" s="10"/>
      <c r="F64" s="10">
        <v>2028</v>
      </c>
      <c r="G64" s="10">
        <v>0.86851588981139383</v>
      </c>
    </row>
    <row r="65" spans="1:7" x14ac:dyDescent="0.25">
      <c r="A65" s="10" t="s">
        <v>188</v>
      </c>
      <c r="B65" s="10" t="s">
        <v>7</v>
      </c>
      <c r="C65" s="10" t="s">
        <v>194</v>
      </c>
      <c r="D65" s="10" t="s">
        <v>195</v>
      </c>
      <c r="E65" s="10"/>
      <c r="F65" s="10">
        <v>2029</v>
      </c>
      <c r="G65" s="10">
        <v>0.85114557201516594</v>
      </c>
    </row>
    <row r="66" spans="1:7" x14ac:dyDescent="0.25">
      <c r="A66" s="10" t="s">
        <v>188</v>
      </c>
      <c r="B66" s="10" t="s">
        <v>7</v>
      </c>
      <c r="C66" s="10" t="s">
        <v>194</v>
      </c>
      <c r="D66" s="10" t="s">
        <v>195</v>
      </c>
      <c r="E66" s="10"/>
      <c r="F66" s="10">
        <v>2030</v>
      </c>
      <c r="G66" s="10">
        <v>0.83412266057486251</v>
      </c>
    </row>
    <row r="67" spans="1:7" x14ac:dyDescent="0.25">
      <c r="A67" s="10" t="s">
        <v>188</v>
      </c>
      <c r="B67" s="10" t="s">
        <v>7</v>
      </c>
      <c r="C67" s="10" t="s">
        <v>194</v>
      </c>
      <c r="D67" s="10" t="s">
        <v>195</v>
      </c>
      <c r="E67" s="10"/>
      <c r="F67" s="10">
        <v>2031</v>
      </c>
      <c r="G67" s="10">
        <v>0.8174402073633652</v>
      </c>
    </row>
  </sheetData>
  <pageMargins left="0.7" right="0.7" top="0.75" bottom="0.75" header="0.3" footer="0.3"/>
  <pageSetup paperSize="9" orientation="portrait"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8ADF"/>
  </sheetPr>
  <dimension ref="A1:G56"/>
  <sheetViews>
    <sheetView zoomScaleNormal="100" workbookViewId="0"/>
  </sheetViews>
  <sheetFormatPr defaultRowHeight="15" x14ac:dyDescent="0.25"/>
  <cols>
    <col min="1" max="1" width="15.85546875" bestFit="1" customWidth="1"/>
    <col min="2" max="2" width="15.42578125" bestFit="1" customWidth="1"/>
    <col min="3" max="3" width="17.7109375" bestFit="1" customWidth="1"/>
    <col min="4" max="4" width="19" bestFit="1" customWidth="1"/>
    <col min="5" max="5" width="17.42578125" bestFit="1" customWidth="1"/>
    <col min="6" max="6" width="7.28515625" bestFit="1" customWidth="1"/>
    <col min="7" max="7" width="12.7109375" style="43" bestFit="1" customWidth="1"/>
  </cols>
  <sheetData>
    <row r="1" spans="1:7" x14ac:dyDescent="0.25">
      <c r="A1" s="10" t="s">
        <v>184</v>
      </c>
      <c r="B1" s="10" t="s">
        <v>153</v>
      </c>
      <c r="C1" s="10" t="s">
        <v>192</v>
      </c>
      <c r="D1" s="10" t="s">
        <v>193</v>
      </c>
      <c r="E1" s="10" t="s">
        <v>333</v>
      </c>
      <c r="F1" s="10" t="s">
        <v>156</v>
      </c>
      <c r="G1" s="10" t="s">
        <v>121</v>
      </c>
    </row>
    <row r="2" spans="1:7" x14ac:dyDescent="0.25">
      <c r="A2" s="10" t="s">
        <v>191</v>
      </c>
      <c r="B2" s="10" t="s">
        <v>10</v>
      </c>
      <c r="C2" s="10" t="s">
        <v>194</v>
      </c>
      <c r="D2" s="10" t="s">
        <v>195</v>
      </c>
      <c r="E2" s="10"/>
      <c r="F2" s="10">
        <v>2021</v>
      </c>
      <c r="G2" s="10">
        <v>1.5591420493738393</v>
      </c>
    </row>
    <row r="3" spans="1:7" x14ac:dyDescent="0.25">
      <c r="A3" s="10" t="s">
        <v>191</v>
      </c>
      <c r="B3" s="10" t="s">
        <v>10</v>
      </c>
      <c r="C3" s="10" t="s">
        <v>194</v>
      </c>
      <c r="D3" s="10" t="s">
        <v>195</v>
      </c>
      <c r="E3" s="10"/>
      <c r="F3" s="10">
        <v>2022</v>
      </c>
      <c r="G3" s="10">
        <v>1.4500021059176704</v>
      </c>
    </row>
    <row r="4" spans="1:7" x14ac:dyDescent="0.25">
      <c r="A4" s="10" t="s">
        <v>191</v>
      </c>
      <c r="B4" s="10" t="s">
        <v>10</v>
      </c>
      <c r="C4" s="10" t="s">
        <v>194</v>
      </c>
      <c r="D4" s="10" t="s">
        <v>195</v>
      </c>
      <c r="E4" s="10"/>
      <c r="F4" s="10">
        <v>2023</v>
      </c>
      <c r="G4" s="10">
        <v>1.3485019585034335</v>
      </c>
    </row>
    <row r="5" spans="1:7" x14ac:dyDescent="0.25">
      <c r="A5" s="10" t="s">
        <v>191</v>
      </c>
      <c r="B5" s="10" t="s">
        <v>10</v>
      </c>
      <c r="C5" s="10" t="s">
        <v>194</v>
      </c>
      <c r="D5" s="10" t="s">
        <v>195</v>
      </c>
      <c r="E5" s="10"/>
      <c r="F5" s="10">
        <v>2024</v>
      </c>
      <c r="G5" s="10">
        <v>1.254106821408193</v>
      </c>
    </row>
    <row r="6" spans="1:7" x14ac:dyDescent="0.25">
      <c r="A6" s="10" t="s">
        <v>191</v>
      </c>
      <c r="B6" s="10" t="s">
        <v>10</v>
      </c>
      <c r="C6" s="10" t="s">
        <v>194</v>
      </c>
      <c r="D6" s="10" t="s">
        <v>195</v>
      </c>
      <c r="E6" s="10"/>
      <c r="F6" s="10">
        <v>2025</v>
      </c>
      <c r="G6" s="10">
        <v>1.1663193439096193</v>
      </c>
    </row>
    <row r="7" spans="1:7" x14ac:dyDescent="0.25">
      <c r="A7" s="10" t="s">
        <v>191</v>
      </c>
      <c r="B7" s="10" t="s">
        <v>10</v>
      </c>
      <c r="C7" s="10" t="s">
        <v>194</v>
      </c>
      <c r="D7" s="10" t="s">
        <v>195</v>
      </c>
      <c r="E7" s="10"/>
      <c r="F7" s="10">
        <v>2026</v>
      </c>
      <c r="G7" s="10">
        <v>1.0846769898359458</v>
      </c>
    </row>
    <row r="8" spans="1:7" x14ac:dyDescent="0.25">
      <c r="A8" s="10" t="s">
        <v>191</v>
      </c>
      <c r="B8" s="10" t="s">
        <v>10</v>
      </c>
      <c r="C8" s="10" t="s">
        <v>194</v>
      </c>
      <c r="D8" s="10" t="s">
        <v>195</v>
      </c>
      <c r="E8" s="10"/>
      <c r="F8" s="10">
        <v>2027</v>
      </c>
      <c r="G8" s="10">
        <v>1.0087496005474297</v>
      </c>
    </row>
    <row r="9" spans="1:7" x14ac:dyDescent="0.25">
      <c r="A9" s="10" t="s">
        <v>191</v>
      </c>
      <c r="B9" s="10" t="s">
        <v>10</v>
      </c>
      <c r="C9" s="10" t="s">
        <v>194</v>
      </c>
      <c r="D9" s="10" t="s">
        <v>195</v>
      </c>
      <c r="E9" s="10"/>
      <c r="F9" s="10">
        <v>2028</v>
      </c>
      <c r="G9" s="10">
        <v>0.93813712850910946</v>
      </c>
    </row>
    <row r="10" spans="1:7" x14ac:dyDescent="0.25">
      <c r="A10" s="10" t="s">
        <v>191</v>
      </c>
      <c r="B10" s="10" t="s">
        <v>10</v>
      </c>
      <c r="C10" s="10" t="s">
        <v>194</v>
      </c>
      <c r="D10" s="10" t="s">
        <v>195</v>
      </c>
      <c r="E10" s="10"/>
      <c r="F10" s="10">
        <v>2029</v>
      </c>
      <c r="G10" s="10">
        <v>0.87246752951347173</v>
      </c>
    </row>
    <row r="11" spans="1:7" x14ac:dyDescent="0.25">
      <c r="A11" s="10" t="s">
        <v>191</v>
      </c>
      <c r="B11" s="10" t="s">
        <v>10</v>
      </c>
      <c r="C11" s="10" t="s">
        <v>194</v>
      </c>
      <c r="D11" s="10" t="s">
        <v>195</v>
      </c>
      <c r="E11" s="10"/>
      <c r="F11" s="10">
        <v>2030</v>
      </c>
      <c r="G11" s="10">
        <v>0.81139480244752871</v>
      </c>
    </row>
    <row r="12" spans="1:7" x14ac:dyDescent="0.25">
      <c r="A12" s="10" t="s">
        <v>191</v>
      </c>
      <c r="B12" s="10" t="s">
        <v>10</v>
      </c>
      <c r="C12" s="10" t="s">
        <v>194</v>
      </c>
      <c r="D12" s="10" t="s">
        <v>195</v>
      </c>
      <c r="E12" s="10"/>
      <c r="F12" s="10">
        <v>2031</v>
      </c>
      <c r="G12" s="10">
        <v>0.75459716627620166</v>
      </c>
    </row>
    <row r="13" spans="1:7" x14ac:dyDescent="0.25">
      <c r="A13" s="10" t="s">
        <v>191</v>
      </c>
      <c r="B13" s="10" t="s">
        <v>67</v>
      </c>
      <c r="C13" s="10" t="s">
        <v>194</v>
      </c>
      <c r="D13" s="10" t="s">
        <v>195</v>
      </c>
      <c r="E13" s="10"/>
      <c r="F13" s="10">
        <v>2021</v>
      </c>
      <c r="G13" s="10">
        <v>0.11602557954105033</v>
      </c>
    </row>
    <row r="14" spans="1:7" x14ac:dyDescent="0.25">
      <c r="A14" s="10" t="s">
        <v>191</v>
      </c>
      <c r="B14" s="10" t="s">
        <v>67</v>
      </c>
      <c r="C14" s="10" t="s">
        <v>194</v>
      </c>
      <c r="D14" s="10" t="s">
        <v>195</v>
      </c>
      <c r="E14" s="10"/>
      <c r="F14" s="10">
        <v>2022</v>
      </c>
      <c r="G14" s="10">
        <v>0.11602557954105033</v>
      </c>
    </row>
    <row r="15" spans="1:7" x14ac:dyDescent="0.25">
      <c r="A15" s="10" t="s">
        <v>191</v>
      </c>
      <c r="B15" s="10" t="s">
        <v>67</v>
      </c>
      <c r="C15" s="10" t="s">
        <v>194</v>
      </c>
      <c r="D15" s="10" t="s">
        <v>195</v>
      </c>
      <c r="E15" s="10"/>
      <c r="F15" s="10">
        <v>2023</v>
      </c>
      <c r="G15" s="10">
        <v>0.11602557954105033</v>
      </c>
    </row>
    <row r="16" spans="1:7" x14ac:dyDescent="0.25">
      <c r="A16" s="10" t="s">
        <v>191</v>
      </c>
      <c r="B16" s="10" t="s">
        <v>67</v>
      </c>
      <c r="C16" s="10" t="s">
        <v>194</v>
      </c>
      <c r="D16" s="10" t="s">
        <v>195</v>
      </c>
      <c r="E16" s="10"/>
      <c r="F16" s="10">
        <v>2024</v>
      </c>
      <c r="G16" s="10">
        <v>0.11602557954105033</v>
      </c>
    </row>
    <row r="17" spans="1:7" x14ac:dyDescent="0.25">
      <c r="A17" s="10" t="s">
        <v>191</v>
      </c>
      <c r="B17" s="10" t="s">
        <v>67</v>
      </c>
      <c r="C17" s="10" t="s">
        <v>194</v>
      </c>
      <c r="D17" s="10" t="s">
        <v>195</v>
      </c>
      <c r="E17" s="10"/>
      <c r="F17" s="10">
        <v>2025</v>
      </c>
      <c r="G17" s="10">
        <v>0.11602557954105033</v>
      </c>
    </row>
    <row r="18" spans="1:7" x14ac:dyDescent="0.25">
      <c r="A18" s="10" t="s">
        <v>191</v>
      </c>
      <c r="B18" s="10" t="s">
        <v>67</v>
      </c>
      <c r="C18" s="10" t="s">
        <v>194</v>
      </c>
      <c r="D18" s="10" t="s">
        <v>195</v>
      </c>
      <c r="E18" s="10"/>
      <c r="F18" s="10">
        <v>2026</v>
      </c>
      <c r="G18" s="10">
        <v>0.11602557954105033</v>
      </c>
    </row>
    <row r="19" spans="1:7" x14ac:dyDescent="0.25">
      <c r="A19" s="10" t="s">
        <v>191</v>
      </c>
      <c r="B19" s="10" t="s">
        <v>67</v>
      </c>
      <c r="C19" s="10" t="s">
        <v>194</v>
      </c>
      <c r="D19" s="10" t="s">
        <v>195</v>
      </c>
      <c r="E19" s="10"/>
      <c r="F19" s="10">
        <v>2027</v>
      </c>
      <c r="G19" s="10">
        <v>0.11602557954105033</v>
      </c>
    </row>
    <row r="20" spans="1:7" x14ac:dyDescent="0.25">
      <c r="A20" s="10" t="s">
        <v>191</v>
      </c>
      <c r="B20" s="10" t="s">
        <v>67</v>
      </c>
      <c r="C20" s="10" t="s">
        <v>194</v>
      </c>
      <c r="D20" s="10" t="s">
        <v>195</v>
      </c>
      <c r="E20" s="10"/>
      <c r="F20" s="10">
        <v>2028</v>
      </c>
      <c r="G20" s="10">
        <v>0.11602557954105033</v>
      </c>
    </row>
    <row r="21" spans="1:7" x14ac:dyDescent="0.25">
      <c r="A21" s="10" t="s">
        <v>191</v>
      </c>
      <c r="B21" s="10" t="s">
        <v>67</v>
      </c>
      <c r="C21" s="10" t="s">
        <v>194</v>
      </c>
      <c r="D21" s="10" t="s">
        <v>195</v>
      </c>
      <c r="E21" s="10"/>
      <c r="F21" s="10">
        <v>2029</v>
      </c>
      <c r="G21" s="10">
        <v>0.11602557954105033</v>
      </c>
    </row>
    <row r="22" spans="1:7" x14ac:dyDescent="0.25">
      <c r="A22" s="10" t="s">
        <v>191</v>
      </c>
      <c r="B22" s="10" t="s">
        <v>67</v>
      </c>
      <c r="C22" s="10" t="s">
        <v>194</v>
      </c>
      <c r="D22" s="10" t="s">
        <v>195</v>
      </c>
      <c r="E22" s="10"/>
      <c r="F22" s="10">
        <v>2030</v>
      </c>
      <c r="G22" s="10">
        <v>0.11602557954105033</v>
      </c>
    </row>
    <row r="23" spans="1:7" x14ac:dyDescent="0.25">
      <c r="A23" s="10" t="s">
        <v>191</v>
      </c>
      <c r="B23" s="10" t="s">
        <v>67</v>
      </c>
      <c r="C23" s="10" t="s">
        <v>194</v>
      </c>
      <c r="D23" s="10" t="s">
        <v>195</v>
      </c>
      <c r="E23" s="10"/>
      <c r="F23" s="10">
        <v>2031</v>
      </c>
      <c r="G23" s="10">
        <v>0.11602557954105033</v>
      </c>
    </row>
    <row r="24" spans="1:7" x14ac:dyDescent="0.25">
      <c r="A24" s="10" t="s">
        <v>191</v>
      </c>
      <c r="B24" s="10" t="s">
        <v>158</v>
      </c>
      <c r="C24" s="10" t="s">
        <v>194</v>
      </c>
      <c r="D24" s="10" t="s">
        <v>195</v>
      </c>
      <c r="E24" s="10"/>
      <c r="F24" s="10">
        <v>2021</v>
      </c>
      <c r="G24" s="10">
        <v>-0.84142051995250178</v>
      </c>
    </row>
    <row r="25" spans="1:7" x14ac:dyDescent="0.25">
      <c r="A25" s="10" t="s">
        <v>191</v>
      </c>
      <c r="B25" s="10" t="s">
        <v>158</v>
      </c>
      <c r="C25" s="10" t="s">
        <v>194</v>
      </c>
      <c r="D25" s="10" t="s">
        <v>195</v>
      </c>
      <c r="E25" s="10"/>
      <c r="F25" s="10">
        <v>2022</v>
      </c>
      <c r="G25" s="10">
        <v>-0.84142051995250178</v>
      </c>
    </row>
    <row r="26" spans="1:7" x14ac:dyDescent="0.25">
      <c r="A26" s="10" t="s">
        <v>191</v>
      </c>
      <c r="B26" s="10" t="s">
        <v>158</v>
      </c>
      <c r="C26" s="10" t="s">
        <v>194</v>
      </c>
      <c r="D26" s="10" t="s">
        <v>195</v>
      </c>
      <c r="E26" s="10"/>
      <c r="F26" s="10">
        <v>2023</v>
      </c>
      <c r="G26" s="10">
        <v>-0.84142051995250178</v>
      </c>
    </row>
    <row r="27" spans="1:7" x14ac:dyDescent="0.25">
      <c r="A27" s="10" t="s">
        <v>191</v>
      </c>
      <c r="B27" s="10" t="s">
        <v>158</v>
      </c>
      <c r="C27" s="10" t="s">
        <v>194</v>
      </c>
      <c r="D27" s="10" t="s">
        <v>195</v>
      </c>
      <c r="E27" s="10"/>
      <c r="F27" s="10">
        <v>2024</v>
      </c>
      <c r="G27" s="10">
        <v>-0.84142051995250178</v>
      </c>
    </row>
    <row r="28" spans="1:7" x14ac:dyDescent="0.25">
      <c r="A28" s="10" t="s">
        <v>191</v>
      </c>
      <c r="B28" s="10" t="s">
        <v>158</v>
      </c>
      <c r="C28" s="10" t="s">
        <v>194</v>
      </c>
      <c r="D28" s="10" t="s">
        <v>195</v>
      </c>
      <c r="E28" s="10"/>
      <c r="F28" s="10">
        <v>2025</v>
      </c>
      <c r="G28" s="10">
        <v>-0.84142051995250178</v>
      </c>
    </row>
    <row r="29" spans="1:7" x14ac:dyDescent="0.25">
      <c r="A29" s="10" t="s">
        <v>191</v>
      </c>
      <c r="B29" s="10" t="s">
        <v>158</v>
      </c>
      <c r="C29" s="10" t="s">
        <v>194</v>
      </c>
      <c r="D29" s="10" t="s">
        <v>195</v>
      </c>
      <c r="E29" s="10"/>
      <c r="F29" s="10">
        <v>2026</v>
      </c>
      <c r="G29" s="10">
        <v>-0.84142051995250178</v>
      </c>
    </row>
    <row r="30" spans="1:7" x14ac:dyDescent="0.25">
      <c r="A30" s="10" t="s">
        <v>191</v>
      </c>
      <c r="B30" s="10" t="s">
        <v>158</v>
      </c>
      <c r="C30" s="10" t="s">
        <v>194</v>
      </c>
      <c r="D30" s="10" t="s">
        <v>195</v>
      </c>
      <c r="E30" s="10"/>
      <c r="F30" s="10">
        <v>2027</v>
      </c>
      <c r="G30" s="10">
        <v>-0.84142051995250178</v>
      </c>
    </row>
    <row r="31" spans="1:7" x14ac:dyDescent="0.25">
      <c r="A31" s="10" t="s">
        <v>191</v>
      </c>
      <c r="B31" s="10" t="s">
        <v>158</v>
      </c>
      <c r="C31" s="10" t="s">
        <v>194</v>
      </c>
      <c r="D31" s="10" t="s">
        <v>195</v>
      </c>
      <c r="E31" s="10"/>
      <c r="F31" s="10">
        <v>2028</v>
      </c>
      <c r="G31" s="10">
        <v>-0.84142051995250178</v>
      </c>
    </row>
    <row r="32" spans="1:7" x14ac:dyDescent="0.25">
      <c r="A32" s="10" t="s">
        <v>191</v>
      </c>
      <c r="B32" s="10" t="s">
        <v>158</v>
      </c>
      <c r="C32" s="10" t="s">
        <v>194</v>
      </c>
      <c r="D32" s="10" t="s">
        <v>195</v>
      </c>
      <c r="E32" s="10"/>
      <c r="F32" s="10">
        <v>2029</v>
      </c>
      <c r="G32" s="10">
        <v>-0.84142051995250178</v>
      </c>
    </row>
    <row r="33" spans="1:7" x14ac:dyDescent="0.25">
      <c r="A33" s="10" t="s">
        <v>191</v>
      </c>
      <c r="B33" s="10" t="s">
        <v>158</v>
      </c>
      <c r="C33" s="10" t="s">
        <v>194</v>
      </c>
      <c r="D33" s="10" t="s">
        <v>195</v>
      </c>
      <c r="E33" s="10"/>
      <c r="F33" s="10">
        <v>2030</v>
      </c>
      <c r="G33" s="10">
        <v>-0.84142051995250178</v>
      </c>
    </row>
    <row r="34" spans="1:7" x14ac:dyDescent="0.25">
      <c r="A34" s="10" t="s">
        <v>191</v>
      </c>
      <c r="B34" s="10" t="s">
        <v>158</v>
      </c>
      <c r="C34" s="10" t="s">
        <v>194</v>
      </c>
      <c r="D34" s="10" t="s">
        <v>195</v>
      </c>
      <c r="E34" s="10"/>
      <c r="F34" s="10">
        <v>2031</v>
      </c>
      <c r="G34" s="10">
        <v>-0.84142051995250178</v>
      </c>
    </row>
    <row r="35" spans="1:7" x14ac:dyDescent="0.25">
      <c r="A35" s="10" t="s">
        <v>191</v>
      </c>
      <c r="B35" s="10" t="s">
        <v>7</v>
      </c>
      <c r="C35" s="10" t="s">
        <v>194</v>
      </c>
      <c r="D35" s="10" t="s">
        <v>195</v>
      </c>
      <c r="E35" s="10"/>
      <c r="F35" s="10">
        <v>2021</v>
      </c>
      <c r="G35" s="10">
        <v>-0.97139195718683924</v>
      </c>
    </row>
    <row r="36" spans="1:7" x14ac:dyDescent="0.25">
      <c r="A36" s="10" t="s">
        <v>191</v>
      </c>
      <c r="B36" s="10" t="s">
        <v>7</v>
      </c>
      <c r="C36" s="10" t="s">
        <v>194</v>
      </c>
      <c r="D36" s="10" t="s">
        <v>195</v>
      </c>
      <c r="E36" s="10"/>
      <c r="F36" s="10">
        <v>2022</v>
      </c>
      <c r="G36" s="10">
        <v>-0.97139195718683924</v>
      </c>
    </row>
    <row r="37" spans="1:7" x14ac:dyDescent="0.25">
      <c r="A37" s="10" t="s">
        <v>191</v>
      </c>
      <c r="B37" s="10" t="s">
        <v>7</v>
      </c>
      <c r="C37" s="10" t="s">
        <v>194</v>
      </c>
      <c r="D37" s="10" t="s">
        <v>195</v>
      </c>
      <c r="E37" s="10"/>
      <c r="F37" s="10">
        <v>2023</v>
      </c>
      <c r="G37" s="10">
        <v>-0.97139195718683924</v>
      </c>
    </row>
    <row r="38" spans="1:7" x14ac:dyDescent="0.25">
      <c r="A38" s="10" t="s">
        <v>191</v>
      </c>
      <c r="B38" s="10" t="s">
        <v>7</v>
      </c>
      <c r="C38" s="10" t="s">
        <v>194</v>
      </c>
      <c r="D38" s="10" t="s">
        <v>195</v>
      </c>
      <c r="E38" s="10"/>
      <c r="F38" s="10">
        <v>2024</v>
      </c>
      <c r="G38" s="10">
        <v>-0.97139195718683924</v>
      </c>
    </row>
    <row r="39" spans="1:7" x14ac:dyDescent="0.25">
      <c r="A39" s="10" t="s">
        <v>191</v>
      </c>
      <c r="B39" s="10" t="s">
        <v>7</v>
      </c>
      <c r="C39" s="10" t="s">
        <v>194</v>
      </c>
      <c r="D39" s="10" t="s">
        <v>195</v>
      </c>
      <c r="E39" s="10"/>
      <c r="F39" s="10">
        <v>2025</v>
      </c>
      <c r="G39" s="10">
        <v>-0.97139195718683924</v>
      </c>
    </row>
    <row r="40" spans="1:7" x14ac:dyDescent="0.25">
      <c r="A40" s="10" t="s">
        <v>191</v>
      </c>
      <c r="B40" s="10" t="s">
        <v>7</v>
      </c>
      <c r="C40" s="10" t="s">
        <v>194</v>
      </c>
      <c r="D40" s="10" t="s">
        <v>195</v>
      </c>
      <c r="E40" s="10"/>
      <c r="F40" s="10">
        <v>2026</v>
      </c>
      <c r="G40" s="10">
        <v>-0.97139195718683924</v>
      </c>
    </row>
    <row r="41" spans="1:7" x14ac:dyDescent="0.25">
      <c r="A41" s="10" t="s">
        <v>191</v>
      </c>
      <c r="B41" s="10" t="s">
        <v>7</v>
      </c>
      <c r="C41" s="10" t="s">
        <v>194</v>
      </c>
      <c r="D41" s="10" t="s">
        <v>195</v>
      </c>
      <c r="E41" s="10"/>
      <c r="F41" s="10">
        <v>2027</v>
      </c>
      <c r="G41" s="10">
        <v>-0.97139195718683924</v>
      </c>
    </row>
    <row r="42" spans="1:7" x14ac:dyDescent="0.25">
      <c r="A42" s="10" t="s">
        <v>191</v>
      </c>
      <c r="B42" s="10" t="s">
        <v>7</v>
      </c>
      <c r="C42" s="10" t="s">
        <v>194</v>
      </c>
      <c r="D42" s="10" t="s">
        <v>195</v>
      </c>
      <c r="E42" s="10"/>
      <c r="F42" s="10">
        <v>2028</v>
      </c>
      <c r="G42" s="10">
        <v>-0.97139195718683924</v>
      </c>
    </row>
    <row r="43" spans="1:7" x14ac:dyDescent="0.25">
      <c r="A43" s="10" t="s">
        <v>191</v>
      </c>
      <c r="B43" s="10" t="s">
        <v>7</v>
      </c>
      <c r="C43" s="10" t="s">
        <v>194</v>
      </c>
      <c r="D43" s="10" t="s">
        <v>195</v>
      </c>
      <c r="E43" s="10"/>
      <c r="F43" s="10">
        <v>2029</v>
      </c>
      <c r="G43" s="10">
        <v>-0.97139195718683924</v>
      </c>
    </row>
    <row r="44" spans="1:7" x14ac:dyDescent="0.25">
      <c r="A44" s="10" t="s">
        <v>191</v>
      </c>
      <c r="B44" s="10" t="s">
        <v>7</v>
      </c>
      <c r="C44" s="10" t="s">
        <v>194</v>
      </c>
      <c r="D44" s="10" t="s">
        <v>195</v>
      </c>
      <c r="E44" s="10"/>
      <c r="F44" s="10">
        <v>2030</v>
      </c>
      <c r="G44" s="10">
        <v>-0.97139195718683924</v>
      </c>
    </row>
    <row r="45" spans="1:7" x14ac:dyDescent="0.25">
      <c r="A45" s="10" t="s">
        <v>191</v>
      </c>
      <c r="B45" s="10" t="s">
        <v>7</v>
      </c>
      <c r="C45" s="10" t="s">
        <v>194</v>
      </c>
      <c r="D45" s="10" t="s">
        <v>195</v>
      </c>
      <c r="E45" s="10"/>
      <c r="F45" s="10">
        <v>2031</v>
      </c>
      <c r="G45" s="10">
        <v>-0.97139195718683924</v>
      </c>
    </row>
    <row r="46" spans="1:7" x14ac:dyDescent="0.25">
      <c r="A46" s="10" t="s">
        <v>191</v>
      </c>
      <c r="B46" s="10" t="s">
        <v>13</v>
      </c>
      <c r="C46" s="10" t="s">
        <v>194</v>
      </c>
      <c r="D46" s="10" t="s">
        <v>195</v>
      </c>
      <c r="E46" s="10"/>
      <c r="F46" s="10">
        <v>2021</v>
      </c>
      <c r="G46" s="10">
        <v>0.16081806860161652</v>
      </c>
    </row>
    <row r="47" spans="1:7" x14ac:dyDescent="0.25">
      <c r="A47" s="10" t="s">
        <v>191</v>
      </c>
      <c r="B47" s="10" t="s">
        <v>13</v>
      </c>
      <c r="C47" s="10" t="s">
        <v>194</v>
      </c>
      <c r="D47" s="10" t="s">
        <v>195</v>
      </c>
      <c r="E47" s="10"/>
      <c r="F47" s="10">
        <v>2022</v>
      </c>
      <c r="G47" s="10">
        <v>0.16081806860161652</v>
      </c>
    </row>
    <row r="48" spans="1:7" x14ac:dyDescent="0.25">
      <c r="A48" s="10" t="s">
        <v>191</v>
      </c>
      <c r="B48" s="10" t="s">
        <v>13</v>
      </c>
      <c r="C48" s="10" t="s">
        <v>194</v>
      </c>
      <c r="D48" s="10" t="s">
        <v>195</v>
      </c>
      <c r="E48" s="10"/>
      <c r="F48" s="10">
        <v>2023</v>
      </c>
      <c r="G48" s="10">
        <v>0.16081806860161652</v>
      </c>
    </row>
    <row r="49" spans="1:7" x14ac:dyDescent="0.25">
      <c r="A49" s="10" t="s">
        <v>191</v>
      </c>
      <c r="B49" s="10" t="s">
        <v>13</v>
      </c>
      <c r="C49" s="10" t="s">
        <v>194</v>
      </c>
      <c r="D49" s="10" t="s">
        <v>195</v>
      </c>
      <c r="E49" s="10"/>
      <c r="F49" s="10">
        <v>2024</v>
      </c>
      <c r="G49" s="10">
        <v>0.16081806860161652</v>
      </c>
    </row>
    <row r="50" spans="1:7" x14ac:dyDescent="0.25">
      <c r="A50" s="10" t="s">
        <v>191</v>
      </c>
      <c r="B50" s="10" t="s">
        <v>13</v>
      </c>
      <c r="C50" s="10" t="s">
        <v>194</v>
      </c>
      <c r="D50" s="10" t="s">
        <v>195</v>
      </c>
      <c r="E50" s="10"/>
      <c r="F50" s="10">
        <v>2025</v>
      </c>
      <c r="G50" s="10">
        <v>0.16081806860161652</v>
      </c>
    </row>
    <row r="51" spans="1:7" x14ac:dyDescent="0.25">
      <c r="A51" s="10" t="s">
        <v>191</v>
      </c>
      <c r="B51" s="10" t="s">
        <v>13</v>
      </c>
      <c r="C51" s="10" t="s">
        <v>194</v>
      </c>
      <c r="D51" s="10" t="s">
        <v>195</v>
      </c>
      <c r="E51" s="10"/>
      <c r="F51" s="10">
        <v>2026</v>
      </c>
      <c r="G51" s="10">
        <v>0.16081806860161652</v>
      </c>
    </row>
    <row r="52" spans="1:7" x14ac:dyDescent="0.25">
      <c r="A52" s="10" t="s">
        <v>191</v>
      </c>
      <c r="B52" s="10" t="s">
        <v>13</v>
      </c>
      <c r="C52" s="10" t="s">
        <v>194</v>
      </c>
      <c r="D52" s="10" t="s">
        <v>195</v>
      </c>
      <c r="E52" s="10"/>
      <c r="F52" s="10">
        <v>2027</v>
      </c>
      <c r="G52" s="10">
        <v>0.16081806860161652</v>
      </c>
    </row>
    <row r="53" spans="1:7" x14ac:dyDescent="0.25">
      <c r="A53" s="10" t="s">
        <v>191</v>
      </c>
      <c r="B53" s="10" t="s">
        <v>13</v>
      </c>
      <c r="C53" s="10" t="s">
        <v>194</v>
      </c>
      <c r="D53" s="10" t="s">
        <v>195</v>
      </c>
      <c r="E53" s="10"/>
      <c r="F53" s="10">
        <v>2028</v>
      </c>
      <c r="G53" s="10">
        <v>0.16081806860161652</v>
      </c>
    </row>
    <row r="54" spans="1:7" x14ac:dyDescent="0.25">
      <c r="A54" s="10" t="s">
        <v>191</v>
      </c>
      <c r="B54" s="10" t="s">
        <v>13</v>
      </c>
      <c r="C54" s="10" t="s">
        <v>194</v>
      </c>
      <c r="D54" s="10" t="s">
        <v>195</v>
      </c>
      <c r="E54" s="10"/>
      <c r="F54" s="10">
        <v>2029</v>
      </c>
      <c r="G54" s="10">
        <v>0.16081806860161652</v>
      </c>
    </row>
    <row r="55" spans="1:7" x14ac:dyDescent="0.25">
      <c r="A55" s="10" t="s">
        <v>191</v>
      </c>
      <c r="B55" s="10" t="s">
        <v>13</v>
      </c>
      <c r="C55" s="10" t="s">
        <v>194</v>
      </c>
      <c r="D55" s="10" t="s">
        <v>195</v>
      </c>
      <c r="E55" s="10"/>
      <c r="F55" s="10">
        <v>2030</v>
      </c>
      <c r="G55" s="10">
        <v>0.16081806860161652</v>
      </c>
    </row>
    <row r="56" spans="1:7" x14ac:dyDescent="0.25">
      <c r="A56" s="10" t="s">
        <v>191</v>
      </c>
      <c r="B56" s="10" t="s">
        <v>13</v>
      </c>
      <c r="C56" s="10" t="s">
        <v>194</v>
      </c>
      <c r="D56" s="10" t="s">
        <v>195</v>
      </c>
      <c r="E56" s="10"/>
      <c r="F56" s="10">
        <v>2031</v>
      </c>
      <c r="G56" s="10">
        <v>0.16081806860161652</v>
      </c>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8"/>
  <sheetViews>
    <sheetView zoomScaleNormal="100" workbookViewId="0"/>
  </sheetViews>
  <sheetFormatPr defaultRowHeight="15" x14ac:dyDescent="0.25"/>
  <cols>
    <col min="1" max="1" width="44.42578125" customWidth="1"/>
    <col min="2" max="2" width="17.7109375" customWidth="1"/>
    <col min="3" max="3" width="17.28515625" customWidth="1"/>
    <col min="4" max="4" width="17.5703125" bestFit="1" customWidth="1"/>
    <col min="5" max="5" width="17.140625" customWidth="1"/>
    <col min="6" max="6" width="17.42578125" customWidth="1"/>
    <col min="7" max="7" width="17.140625" customWidth="1"/>
    <col min="8" max="8" width="17" customWidth="1"/>
    <col min="9" max="10" width="21.7109375" customWidth="1"/>
    <col min="11" max="11" width="17.7109375" customWidth="1"/>
    <col min="12" max="12" width="17.5703125" customWidth="1"/>
    <col min="13" max="21" width="17.5703125" bestFit="1" customWidth="1"/>
    <col min="22" max="22" width="12" bestFit="1" customWidth="1"/>
  </cols>
  <sheetData>
    <row r="2" spans="1:9" x14ac:dyDescent="0.25">
      <c r="A2" t="s">
        <v>4</v>
      </c>
      <c r="B2" t="s">
        <v>5</v>
      </c>
    </row>
    <row r="3" spans="1:9" x14ac:dyDescent="0.25">
      <c r="A3" t="s">
        <v>0</v>
      </c>
      <c r="B3" s="1" t="s">
        <v>6</v>
      </c>
    </row>
    <row r="4" spans="1:9" x14ac:dyDescent="0.25">
      <c r="A4" t="s">
        <v>1</v>
      </c>
      <c r="B4" s="1" t="s">
        <v>7</v>
      </c>
    </row>
    <row r="5" spans="1:9" x14ac:dyDescent="0.25">
      <c r="A5" t="s">
        <v>2</v>
      </c>
      <c r="B5" s="1" t="s">
        <v>8</v>
      </c>
    </row>
    <row r="6" spans="1:9" x14ac:dyDescent="0.25">
      <c r="A6" t="s">
        <v>3</v>
      </c>
      <c r="B6" s="1" t="s">
        <v>67</v>
      </c>
    </row>
    <row r="7" spans="1:9" x14ac:dyDescent="0.25">
      <c r="B7" s="1" t="s">
        <v>9</v>
      </c>
    </row>
    <row r="8" spans="1:9" x14ac:dyDescent="0.25">
      <c r="B8" s="1" t="s">
        <v>10</v>
      </c>
    </row>
    <row r="9" spans="1:9" x14ac:dyDescent="0.25">
      <c r="B9" s="1" t="s">
        <v>11</v>
      </c>
    </row>
    <row r="10" spans="1:9" x14ac:dyDescent="0.25">
      <c r="B10" s="1" t="s">
        <v>12</v>
      </c>
    </row>
    <row r="11" spans="1:9" x14ac:dyDescent="0.25">
      <c r="B11" s="1" t="s">
        <v>13</v>
      </c>
    </row>
    <row r="12" spans="1:9" x14ac:dyDescent="0.25">
      <c r="B12" s="1" t="s">
        <v>16</v>
      </c>
    </row>
    <row r="15" spans="1:9" x14ac:dyDescent="0.25">
      <c r="A15" s="2" t="s">
        <v>118</v>
      </c>
      <c r="C15" s="45"/>
    </row>
    <row r="16" spans="1:9" x14ac:dyDescent="0.25">
      <c r="C16" s="36" t="s">
        <v>410</v>
      </c>
      <c r="D16" s="36"/>
      <c r="E16" s="36"/>
      <c r="F16" s="36"/>
      <c r="G16" s="36"/>
      <c r="H16" s="36"/>
      <c r="I16" s="36"/>
    </row>
    <row r="17" spans="1:22" x14ac:dyDescent="0.25">
      <c r="A17" s="26" t="s">
        <v>119</v>
      </c>
      <c r="B17" s="26" t="s">
        <v>412</v>
      </c>
      <c r="C17" s="27">
        <v>2012</v>
      </c>
      <c r="D17" s="28">
        <v>2013</v>
      </c>
      <c r="E17" s="27">
        <v>2014</v>
      </c>
      <c r="F17" s="28">
        <v>2015</v>
      </c>
      <c r="G17" s="27">
        <v>2016</v>
      </c>
      <c r="H17" s="28">
        <v>2017</v>
      </c>
      <c r="I17" s="27">
        <v>2018</v>
      </c>
      <c r="J17" s="28">
        <v>2019</v>
      </c>
      <c r="K17" s="27">
        <v>2020</v>
      </c>
      <c r="L17" s="28">
        <v>2021</v>
      </c>
      <c r="M17" s="27">
        <v>2022</v>
      </c>
      <c r="N17" s="28">
        <v>2023</v>
      </c>
      <c r="O17" s="27">
        <v>2024</v>
      </c>
      <c r="P17" s="28">
        <v>2025</v>
      </c>
      <c r="Q17" s="27">
        <v>2026</v>
      </c>
      <c r="R17" s="28">
        <v>2027</v>
      </c>
      <c r="S17" s="27">
        <v>2028</v>
      </c>
      <c r="T17" s="28">
        <v>2029</v>
      </c>
      <c r="U17" s="27">
        <v>2030</v>
      </c>
      <c r="V17" s="28">
        <v>2031</v>
      </c>
    </row>
    <row r="18" spans="1:22" ht="30" x14ac:dyDescent="0.25">
      <c r="A18" s="131" t="s">
        <v>425</v>
      </c>
      <c r="B18" s="131" t="s">
        <v>413</v>
      </c>
      <c r="C18" s="29">
        <v>87363.288108910187</v>
      </c>
      <c r="D18" s="30">
        <v>92130.167685994267</v>
      </c>
      <c r="E18" s="29">
        <v>98013.698221771105</v>
      </c>
      <c r="F18" s="30">
        <v>105276.7363442432</v>
      </c>
      <c r="G18" s="29">
        <v>113694.93135959457</v>
      </c>
      <c r="H18" s="30">
        <v>123081.93</v>
      </c>
      <c r="I18" s="29">
        <v>131445.82144739118</v>
      </c>
      <c r="J18" s="30">
        <v>140033.16251851839</v>
      </c>
      <c r="K18" s="29">
        <v>145692.67866078508</v>
      </c>
      <c r="L18" s="30">
        <v>134088.79999999999</v>
      </c>
      <c r="M18" s="29">
        <v>146827.23599999998</v>
      </c>
      <c r="N18" s="30">
        <v>157005.77496979016</v>
      </c>
      <c r="O18" s="29">
        <v>167707.54837613535</v>
      </c>
      <c r="P18" s="30">
        <v>178929.68606230558</v>
      </c>
      <c r="Q18" s="29">
        <v>190780.2421321774</v>
      </c>
      <c r="R18" s="30">
        <v>203247.27867962295</v>
      </c>
      <c r="S18" s="29">
        <v>216529.00651028668</v>
      </c>
      <c r="T18" s="30">
        <v>230678.66376816746</v>
      </c>
      <c r="U18" s="29">
        <v>245752.96758376469</v>
      </c>
      <c r="V18" s="30">
        <v>261812.34141759863</v>
      </c>
    </row>
    <row r="19" spans="1:22" x14ac:dyDescent="0.25">
      <c r="A19" t="s">
        <v>120</v>
      </c>
      <c r="B19" s="43" t="s">
        <v>413</v>
      </c>
      <c r="D19" s="43">
        <f>D18/C18-1</f>
        <v>5.4563875516469906E-2</v>
      </c>
      <c r="E19" s="43">
        <f t="shared" ref="E19" si="0">E18/D18-1</f>
        <v>6.3861064009234969E-2</v>
      </c>
      <c r="F19" s="43">
        <f t="shared" ref="F19" si="1">F18/E18-1</f>
        <v>7.4102276051642768E-2</v>
      </c>
      <c r="G19" s="43">
        <f t="shared" ref="G19" si="2">G18/F18-1</f>
        <v>7.9962537856652638E-2</v>
      </c>
      <c r="H19" s="43">
        <f t="shared" ref="H19" si="3">H18/G18-1</f>
        <v>8.2563035380321503E-2</v>
      </c>
      <c r="I19" s="43">
        <f t="shared" ref="I19" si="4">I18/H18-1</f>
        <v>6.7953853562348066E-2</v>
      </c>
      <c r="J19" s="43">
        <f t="shared" ref="J19" si="5">J18/I18-1</f>
        <v>6.5329890114187883E-2</v>
      </c>
      <c r="K19" s="43">
        <f t="shared" ref="K19" si="6">K18/J18-1</f>
        <v>4.0415541865079785E-2</v>
      </c>
      <c r="L19" s="43">
        <f t="shared" ref="L19" si="7">L18/K18-1</f>
        <v>-7.9646271641434341E-2</v>
      </c>
      <c r="M19" s="43">
        <f t="shared" ref="M19" si="8">M18/L18-1</f>
        <v>9.4999999999999973E-2</v>
      </c>
      <c r="N19" s="43">
        <f t="shared" ref="N19" si="9">N18/M18-1</f>
        <v>6.932323489212977E-2</v>
      </c>
      <c r="O19" s="43">
        <f t="shared" ref="O19" si="10">O18/N18-1</f>
        <v>6.816165461687218E-2</v>
      </c>
      <c r="P19" s="43">
        <f t="shared" ref="P19" si="11">P18/O18-1</f>
        <v>6.6914923000371829E-2</v>
      </c>
      <c r="Q19" s="43">
        <f t="shared" ref="Q19" si="12">Q18/P18-1</f>
        <v>6.6230240105296545E-2</v>
      </c>
      <c r="R19" s="43">
        <f t="shared" ref="R19" si="13">R18/Q18-1</f>
        <v>6.5347629335788637E-2</v>
      </c>
      <c r="S19" s="43">
        <f t="shared" ref="S19" si="14">S18/R18-1</f>
        <v>6.5347629335788637E-2</v>
      </c>
      <c r="T19" s="43">
        <f t="shared" ref="T19" si="15">T18/S18-1</f>
        <v>6.5347629335788637E-2</v>
      </c>
      <c r="U19" s="43">
        <f t="shared" ref="U19" si="16">U18/T18-1</f>
        <v>6.5347629335788637E-2</v>
      </c>
      <c r="V19" s="43">
        <f t="shared" ref="V19" si="17">V18/U18-1</f>
        <v>6.5347629335788637E-2</v>
      </c>
    </row>
    <row r="20" spans="1:22" x14ac:dyDescent="0.25">
      <c r="A20" t="s">
        <v>390</v>
      </c>
      <c r="B20" s="43" t="s">
        <v>413</v>
      </c>
      <c r="J20" s="1">
        <f>(J18/C18)^(1/7)-1</f>
        <v>6.9723911498102975E-2</v>
      </c>
      <c r="K20" s="223">
        <f>(K18/D18)^(1/7)-1</f>
        <v>6.7661777617724406E-2</v>
      </c>
    </row>
    <row r="21" spans="1:22" s="43" customFormat="1" ht="30" x14ac:dyDescent="0.25">
      <c r="A21" s="131" t="s">
        <v>425</v>
      </c>
      <c r="B21" s="131" t="s">
        <v>414</v>
      </c>
      <c r="C21" s="29">
        <v>87363.288108910187</v>
      </c>
      <c r="D21" s="30">
        <v>92130.167685994267</v>
      </c>
      <c r="E21" s="29">
        <v>98013.698221771105</v>
      </c>
      <c r="F21" s="30">
        <v>105276.7363442432</v>
      </c>
      <c r="G21" s="29">
        <v>113694.93135959457</v>
      </c>
      <c r="H21" s="30">
        <v>123081.93</v>
      </c>
      <c r="I21" s="29">
        <v>131445.82144739118</v>
      </c>
      <c r="J21" s="30">
        <v>140033.16251851839</v>
      </c>
      <c r="K21" s="29">
        <v>145692.67866078508</v>
      </c>
      <c r="L21" s="30">
        <v>134088.79999999999</v>
      </c>
      <c r="M21" s="29">
        <v>143475.016</v>
      </c>
      <c r="N21" s="30">
        <v>152083.51696000001</v>
      </c>
      <c r="O21" s="29">
        <v>162449.78111594674</v>
      </c>
      <c r="P21" s="30">
        <v>173320.09571074758</v>
      </c>
      <c r="Q21" s="29">
        <v>184799.12726474338</v>
      </c>
      <c r="R21" s="30">
        <v>196875.31213481707</v>
      </c>
      <c r="S21" s="29">
        <v>209740.64705757078</v>
      </c>
      <c r="T21" s="30">
        <v>223446.7011181374</v>
      </c>
      <c r="U21" s="29">
        <v>238048.4133191102</v>
      </c>
      <c r="V21" s="30">
        <v>253604.31279666003</v>
      </c>
    </row>
    <row r="22" spans="1:22" s="43" customFormat="1" x14ac:dyDescent="0.25">
      <c r="A22" s="43" t="s">
        <v>120</v>
      </c>
      <c r="B22" s="43" t="s">
        <v>414</v>
      </c>
      <c r="D22" s="43">
        <f>D21/C21-1</f>
        <v>5.4563875516469906E-2</v>
      </c>
      <c r="E22" s="43">
        <f t="shared" ref="E22" si="18">E21/D21-1</f>
        <v>6.3861064009234969E-2</v>
      </c>
      <c r="F22" s="43">
        <f t="shared" ref="F22" si="19">F21/E21-1</f>
        <v>7.4102276051642768E-2</v>
      </c>
      <c r="G22" s="43">
        <f t="shared" ref="G22" si="20">G21/F21-1</f>
        <v>7.9962537856652638E-2</v>
      </c>
      <c r="H22" s="43">
        <f t="shared" ref="H22" si="21">H21/G21-1</f>
        <v>8.2563035380321503E-2</v>
      </c>
      <c r="I22" s="43">
        <f t="shared" ref="I22" si="22">I21/H21-1</f>
        <v>6.7953853562348066E-2</v>
      </c>
      <c r="J22" s="43">
        <f t="shared" ref="J22" si="23">J21/I21-1</f>
        <v>6.5329890114187883E-2</v>
      </c>
      <c r="K22" s="43">
        <f t="shared" ref="K22" si="24">K21/J21-1</f>
        <v>4.0415541865079785E-2</v>
      </c>
      <c r="L22" s="43">
        <f t="shared" ref="L22" si="25">L21/K21-1</f>
        <v>-7.9646271641434341E-2</v>
      </c>
      <c r="M22" s="43">
        <f t="shared" ref="M22" si="26">M21/L21-1</f>
        <v>7.0000000000000062E-2</v>
      </c>
      <c r="N22" s="43">
        <f t="shared" ref="N22" si="27">N21/M21-1</f>
        <v>6.0000000000000053E-2</v>
      </c>
      <c r="O22" s="43">
        <f t="shared" ref="O22" si="28">O21/N21-1</f>
        <v>6.816165461687218E-2</v>
      </c>
      <c r="P22" s="43">
        <f t="shared" ref="P22" si="29">P21/O21-1</f>
        <v>6.6914923000371829E-2</v>
      </c>
      <c r="Q22" s="43">
        <f t="shared" ref="Q22" si="30">Q21/P21-1</f>
        <v>6.6230240105296545E-2</v>
      </c>
      <c r="R22" s="43">
        <f t="shared" ref="R22" si="31">R21/Q21-1</f>
        <v>6.5347629335788637E-2</v>
      </c>
      <c r="S22" s="43">
        <f t="shared" ref="S22" si="32">S21/R21-1</f>
        <v>6.5347629335788637E-2</v>
      </c>
      <c r="T22" s="43">
        <f t="shared" ref="T22" si="33">T21/S21-1</f>
        <v>6.5347629335788637E-2</v>
      </c>
      <c r="U22" s="43">
        <f t="shared" ref="U22" si="34">U21/T21-1</f>
        <v>6.5347629335788637E-2</v>
      </c>
      <c r="V22" s="43">
        <f t="shared" ref="V22" si="35">V21/U21-1</f>
        <v>6.5347629335788637E-2</v>
      </c>
    </row>
    <row r="23" spans="1:22" s="43" customFormat="1" x14ac:dyDescent="0.25">
      <c r="A23" s="43" t="s">
        <v>390</v>
      </c>
      <c r="B23" s="65" t="s">
        <v>414</v>
      </c>
      <c r="J23" s="1">
        <f>(J21/C21)^(1/7)-1</f>
        <v>6.9723911498102975E-2</v>
      </c>
      <c r="K23" s="223">
        <f>(K21/D21)^(1/7)-1</f>
        <v>6.7661777617724406E-2</v>
      </c>
    </row>
    <row r="24" spans="1:22" s="43" customFormat="1" ht="30" x14ac:dyDescent="0.25">
      <c r="A24" s="131" t="s">
        <v>425</v>
      </c>
      <c r="B24" s="131" t="s">
        <v>415</v>
      </c>
      <c r="C24" s="29">
        <v>87363.288108910187</v>
      </c>
      <c r="D24" s="30">
        <v>92130.167685994267</v>
      </c>
      <c r="E24" s="29">
        <v>98013.698221771105</v>
      </c>
      <c r="F24" s="30">
        <v>105276.7363442432</v>
      </c>
      <c r="G24" s="29">
        <v>113694.93135959457</v>
      </c>
      <c r="H24" s="30">
        <v>123081.93</v>
      </c>
      <c r="I24" s="29">
        <v>131445.82144739118</v>
      </c>
      <c r="J24" s="30">
        <v>140033.16251851839</v>
      </c>
      <c r="K24" s="29">
        <v>145692.67866078508</v>
      </c>
      <c r="L24" s="30">
        <v>134088.79999999999</v>
      </c>
      <c r="M24" s="29">
        <v>147430.22946586218</v>
      </c>
      <c r="N24" s="30">
        <v>159502.66889766956</v>
      </c>
      <c r="O24" s="29">
        <v>170374.63472554184</v>
      </c>
      <c r="P24" s="30">
        <v>181775.24028941794</v>
      </c>
      <c r="Q24" s="29">
        <v>193814.25809898405</v>
      </c>
      <c r="R24" s="30">
        <v>206479.56039722732</v>
      </c>
      <c r="S24" s="29">
        <v>219972.5101754819</v>
      </c>
      <c r="T24" s="30">
        <v>234347.19223449228</v>
      </c>
      <c r="U24" s="29">
        <v>249661.22568851468</v>
      </c>
      <c r="V24" s="30">
        <v>265975.99492432643</v>
      </c>
    </row>
    <row r="25" spans="1:22" s="43" customFormat="1" x14ac:dyDescent="0.25">
      <c r="A25" s="43" t="s">
        <v>120</v>
      </c>
      <c r="B25" s="65" t="s">
        <v>415</v>
      </c>
      <c r="D25" s="43">
        <f>D24/C24-1</f>
        <v>5.4563875516469906E-2</v>
      </c>
      <c r="E25" s="43">
        <f t="shared" ref="E25" si="36">E24/D24-1</f>
        <v>6.3861064009234969E-2</v>
      </c>
      <c r="F25" s="43">
        <f t="shared" ref="F25" si="37">F24/E24-1</f>
        <v>7.4102276051642768E-2</v>
      </c>
      <c r="G25" s="43">
        <f t="shared" ref="G25" si="38">G24/F24-1</f>
        <v>7.9962537856652638E-2</v>
      </c>
      <c r="H25" s="43">
        <f t="shared" ref="H25" si="39">H24/G24-1</f>
        <v>8.2563035380321503E-2</v>
      </c>
      <c r="I25" s="43">
        <f t="shared" ref="I25" si="40">I24/H24-1</f>
        <v>6.7953853562348066E-2</v>
      </c>
      <c r="J25" s="43">
        <f t="shared" ref="J25" si="41">J24/I24-1</f>
        <v>6.5329890114187883E-2</v>
      </c>
      <c r="K25" s="43">
        <f t="shared" ref="K25" si="42">K24/J24-1</f>
        <v>4.0415541865079785E-2</v>
      </c>
      <c r="L25" s="43">
        <f t="shared" ref="L25" si="43">L24/K24-1</f>
        <v>-7.9646271641434341E-2</v>
      </c>
      <c r="M25" s="43">
        <f t="shared" ref="M25" si="44">M24/L24-1</f>
        <v>9.9496971155399905E-2</v>
      </c>
      <c r="N25" s="43">
        <f t="shared" ref="N25" si="45">N24/M24-1</f>
        <v>8.1885780653979001E-2</v>
      </c>
      <c r="O25" s="43">
        <f t="shared" ref="O25" si="46">O24/N24-1</f>
        <v>6.816165461687218E-2</v>
      </c>
      <c r="P25" s="43">
        <f t="shared" ref="P25" si="47">P24/O24-1</f>
        <v>6.6914923000371829E-2</v>
      </c>
      <c r="Q25" s="43">
        <f t="shared" ref="Q25" si="48">Q24/P24-1</f>
        <v>6.6230240105296545E-2</v>
      </c>
      <c r="R25" s="43">
        <f t="shared" ref="R25" si="49">R24/Q24-1</f>
        <v>6.5347629335788637E-2</v>
      </c>
      <c r="S25" s="43">
        <f t="shared" ref="S25" si="50">S24/R24-1</f>
        <v>6.5347629335788637E-2</v>
      </c>
      <c r="T25" s="43">
        <f t="shared" ref="T25" si="51">T24/S24-1</f>
        <v>6.5347629335788637E-2</v>
      </c>
      <c r="U25" s="43">
        <f t="shared" ref="U25" si="52">U24/T24-1</f>
        <v>6.5347629335788637E-2</v>
      </c>
      <c r="V25" s="43">
        <f t="shared" ref="V25" si="53">V24/U24-1</f>
        <v>6.5347629335788637E-2</v>
      </c>
    </row>
    <row r="26" spans="1:22" s="43" customFormat="1" x14ac:dyDescent="0.25">
      <c r="A26" s="43" t="s">
        <v>390</v>
      </c>
      <c r="B26" s="65" t="s">
        <v>415</v>
      </c>
      <c r="J26" s="1">
        <f>(J24/C24)^(1/7)-1</f>
        <v>6.9723911498102975E-2</v>
      </c>
      <c r="K26" s="223">
        <f>(K24/D24)^(1/7)-1</f>
        <v>6.7661777617724406E-2</v>
      </c>
    </row>
    <row r="27" spans="1:22" ht="15.75" thickBot="1" x14ac:dyDescent="0.3">
      <c r="A27" s="130"/>
      <c r="I27" s="113"/>
      <c r="J27" s="113"/>
    </row>
    <row r="28" spans="1:22" x14ac:dyDescent="0.25">
      <c r="D28" s="43"/>
      <c r="E28" s="43"/>
      <c r="F28" s="43"/>
      <c r="G28" s="43"/>
      <c r="H28" s="43"/>
      <c r="I28" s="43"/>
      <c r="J28" s="43"/>
      <c r="K28" s="43"/>
      <c r="L28" s="43"/>
      <c r="M28" s="43"/>
      <c r="N28" s="43"/>
      <c r="O28" s="43"/>
      <c r="P28" s="43"/>
      <c r="Q28" s="43"/>
      <c r="R28" s="43"/>
      <c r="S28" s="43"/>
      <c r="T28" s="43"/>
      <c r="U28" s="43"/>
    </row>
    <row r="29" spans="1:22" x14ac:dyDescent="0.25">
      <c r="A29" s="2" t="s">
        <v>14</v>
      </c>
    </row>
    <row r="30" spans="1:22" x14ac:dyDescent="0.25">
      <c r="B30" t="s">
        <v>15</v>
      </c>
    </row>
    <row r="31" spans="1:22" x14ac:dyDescent="0.25">
      <c r="B31" t="s">
        <v>57</v>
      </c>
    </row>
    <row r="32" spans="1:22" x14ac:dyDescent="0.25">
      <c r="B32" t="s">
        <v>58</v>
      </c>
    </row>
    <row r="33" spans="2:21" x14ac:dyDescent="0.25">
      <c r="B33" t="s">
        <v>59</v>
      </c>
    </row>
    <row r="34" spans="2:21" x14ac:dyDescent="0.25">
      <c r="B34" t="s">
        <v>609</v>
      </c>
    </row>
    <row r="35" spans="2:21" x14ac:dyDescent="0.25">
      <c r="B35" t="s">
        <v>60</v>
      </c>
    </row>
    <row r="38" spans="2:21" x14ac:dyDescent="0.25">
      <c r="B38" s="30"/>
      <c r="C38" s="30"/>
      <c r="D38" s="30"/>
      <c r="E38" s="30"/>
      <c r="F38" s="30"/>
      <c r="G38" s="30"/>
      <c r="H38" s="30"/>
      <c r="I38" s="30"/>
      <c r="J38" s="30"/>
      <c r="K38" s="30"/>
      <c r="L38" s="30"/>
      <c r="M38" s="30"/>
      <c r="N38" s="30"/>
      <c r="O38" s="30"/>
      <c r="P38" s="30"/>
      <c r="Q38" s="30"/>
      <c r="R38" s="30"/>
      <c r="S38" s="30"/>
      <c r="T38" s="30"/>
      <c r="U38" s="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31"/>
  <sheetViews>
    <sheetView zoomScaleNormal="100" workbookViewId="0"/>
  </sheetViews>
  <sheetFormatPr defaultRowHeight="15" x14ac:dyDescent="0.25"/>
  <cols>
    <col min="1" max="1" width="9.140625" style="43"/>
    <col min="2" max="2" width="18.42578125" style="43" customWidth="1"/>
    <col min="3" max="12" width="9.140625" style="43"/>
    <col min="13" max="13" width="11.140625" style="43" customWidth="1"/>
    <col min="14" max="14" width="9.140625" style="43"/>
    <col min="15" max="15" width="9.7109375" style="43" customWidth="1"/>
    <col min="16" max="16" width="9.140625" style="43"/>
    <col min="17" max="17" width="7.42578125" style="43" bestFit="1" customWidth="1"/>
    <col min="18" max="18" width="9.42578125" style="43" customWidth="1"/>
    <col min="19" max="16384" width="9.140625" style="43"/>
  </cols>
  <sheetData>
    <row r="1" spans="1:19" x14ac:dyDescent="0.25">
      <c r="A1" s="120" t="s">
        <v>389</v>
      </c>
      <c r="B1" s="1"/>
      <c r="C1" s="1"/>
      <c r="D1" s="1"/>
      <c r="E1" s="1"/>
      <c r="F1" s="1"/>
      <c r="G1" s="1"/>
      <c r="H1" s="1"/>
      <c r="I1" s="1"/>
      <c r="J1" s="1"/>
      <c r="K1" s="1"/>
      <c r="L1" s="1"/>
      <c r="M1" s="1"/>
    </row>
    <row r="2" spans="1:19" x14ac:dyDescent="0.25">
      <c r="A2" s="120" t="s">
        <v>385</v>
      </c>
      <c r="B2" s="1"/>
      <c r="C2" s="1"/>
      <c r="D2" s="1"/>
      <c r="E2" s="1"/>
      <c r="F2" s="1"/>
      <c r="G2" s="1"/>
      <c r="H2" s="1"/>
      <c r="I2" s="1"/>
      <c r="J2" s="1"/>
      <c r="K2" s="1"/>
      <c r="L2" s="1"/>
      <c r="M2" s="1"/>
    </row>
    <row r="3" spans="1:19" x14ac:dyDescent="0.25">
      <c r="A3" s="6" t="s">
        <v>144</v>
      </c>
    </row>
    <row r="5" spans="1:19" x14ac:dyDescent="0.25">
      <c r="A5" s="2" t="s">
        <v>134</v>
      </c>
    </row>
    <row r="6" spans="1:19" x14ac:dyDescent="0.25">
      <c r="L6" s="43" t="s">
        <v>33</v>
      </c>
    </row>
    <row r="7" spans="1:19" x14ac:dyDescent="0.25">
      <c r="B7" s="43" t="s">
        <v>56</v>
      </c>
      <c r="C7" s="43" t="s">
        <v>23</v>
      </c>
      <c r="D7" s="43" t="s">
        <v>24</v>
      </c>
      <c r="E7" s="43" t="s">
        <v>25</v>
      </c>
      <c r="F7" s="43" t="s">
        <v>26</v>
      </c>
      <c r="G7" s="43" t="s">
        <v>27</v>
      </c>
      <c r="H7" s="43" t="s">
        <v>28</v>
      </c>
      <c r="I7" s="43" t="s">
        <v>133</v>
      </c>
      <c r="J7" s="1" t="s">
        <v>157</v>
      </c>
      <c r="K7" s="43" t="s">
        <v>32</v>
      </c>
      <c r="L7" s="43" t="s">
        <v>121</v>
      </c>
    </row>
    <row r="8" spans="1:19" x14ac:dyDescent="0.25">
      <c r="B8" s="43" t="s">
        <v>22</v>
      </c>
      <c r="C8" s="43">
        <v>13568.03</v>
      </c>
      <c r="D8" s="43">
        <v>14411.6</v>
      </c>
      <c r="E8" s="43">
        <v>16040.39</v>
      </c>
      <c r="F8" s="43">
        <v>17181.72</v>
      </c>
      <c r="G8" s="43">
        <v>18871.400000000001</v>
      </c>
      <c r="H8" s="43">
        <v>20351.7</v>
      </c>
      <c r="I8" s="43">
        <v>21728</v>
      </c>
      <c r="J8" s="1">
        <v>23076</v>
      </c>
      <c r="K8" s="34">
        <f>(J8/C8)^(1/7)-1</f>
        <v>7.8820287838266445E-2</v>
      </c>
      <c r="L8" s="1">
        <f>K8/'GDP Data and Info'!$K$20</f>
        <v>1.1649160074331095</v>
      </c>
      <c r="M8" s="3"/>
      <c r="N8" s="3"/>
      <c r="O8" s="3"/>
      <c r="P8" s="3"/>
      <c r="Q8" s="3"/>
      <c r="R8" s="3"/>
      <c r="S8" s="3"/>
    </row>
    <row r="9" spans="1:19" x14ac:dyDescent="0.25">
      <c r="B9" s="43" t="s">
        <v>29</v>
      </c>
      <c r="C9" s="43">
        <v>144.78</v>
      </c>
      <c r="D9" s="43">
        <v>137.32</v>
      </c>
      <c r="E9" s="43">
        <v>211</v>
      </c>
      <c r="F9" s="43">
        <v>204.34</v>
      </c>
      <c r="G9" s="43">
        <v>222.2</v>
      </c>
      <c r="H9" s="43">
        <v>205.9</v>
      </c>
      <c r="I9" s="43">
        <v>206</v>
      </c>
      <c r="J9" s="1">
        <f>153.4+1.5</f>
        <v>154.9</v>
      </c>
      <c r="K9" s="34">
        <f>(J9/C9)^(1/7)-1</f>
        <v>9.6987882685355409E-3</v>
      </c>
      <c r="L9" s="1">
        <f>K9/'GDP Data and Info'!$K$20</f>
        <v>0.14334220308741763</v>
      </c>
      <c r="M9" s="3"/>
      <c r="N9" s="3"/>
      <c r="O9" s="3"/>
      <c r="P9" s="3"/>
      <c r="Q9" s="3"/>
      <c r="R9" s="3"/>
      <c r="S9" s="3"/>
    </row>
    <row r="10" spans="1:19" x14ac:dyDescent="0.25">
      <c r="B10" s="43" t="s">
        <v>17</v>
      </c>
      <c r="C10" s="43">
        <v>214.78</v>
      </c>
      <c r="D10" s="43">
        <v>194.97</v>
      </c>
      <c r="E10" s="43">
        <v>164.59</v>
      </c>
      <c r="F10" s="43">
        <v>171.83</v>
      </c>
      <c r="G10" s="43">
        <v>168.1</v>
      </c>
      <c r="H10" s="43">
        <v>185.1</v>
      </c>
      <c r="I10" s="43">
        <v>181.1</v>
      </c>
      <c r="J10" s="1">
        <v>172.8</v>
      </c>
      <c r="K10" s="34">
        <f t="shared" ref="K10:K13" si="0">(J10/C10)^(1/7)-1</f>
        <v>-3.0590818777997297E-2</v>
      </c>
      <c r="L10" s="1">
        <f>K10/'GDP Data and Info'!$K$20</f>
        <v>-0.45211373178560788</v>
      </c>
      <c r="M10" s="3"/>
      <c r="N10" s="3"/>
      <c r="O10" s="3"/>
      <c r="P10" s="3"/>
      <c r="Q10" s="3"/>
      <c r="R10" s="3"/>
      <c r="S10" s="3"/>
    </row>
    <row r="11" spans="1:19" x14ac:dyDescent="0.25">
      <c r="B11" s="43" t="s">
        <v>18</v>
      </c>
      <c r="C11" s="43">
        <v>3.73</v>
      </c>
      <c r="D11" s="43">
        <v>3.95</v>
      </c>
      <c r="E11" s="43">
        <v>6.09</v>
      </c>
      <c r="F11" s="43">
        <v>7.13</v>
      </c>
      <c r="G11" s="43">
        <v>7.8</v>
      </c>
      <c r="H11" s="43">
        <v>7.5</v>
      </c>
      <c r="I11" s="36">
        <v>22</v>
      </c>
      <c r="J11" s="1">
        <v>25.7</v>
      </c>
      <c r="K11" s="34">
        <f t="shared" si="0"/>
        <v>0.31748696588862124</v>
      </c>
      <c r="L11" s="1">
        <f>K11/'GDP Data and Info'!$K$20</f>
        <v>4.692264629557318</v>
      </c>
      <c r="M11" s="3"/>
      <c r="N11" s="3"/>
      <c r="O11" s="3"/>
      <c r="P11" s="3"/>
      <c r="Q11" s="3"/>
      <c r="R11" s="3"/>
      <c r="S11" s="3"/>
    </row>
    <row r="12" spans="1:19" x14ac:dyDescent="0.25">
      <c r="B12" s="43" t="s">
        <v>30</v>
      </c>
      <c r="C12" s="43">
        <v>1270.9099999999999</v>
      </c>
      <c r="D12" s="43">
        <v>1177.32</v>
      </c>
      <c r="E12" s="43">
        <v>1148.8500000000001</v>
      </c>
      <c r="F12" s="43">
        <v>1569.1599999999999</v>
      </c>
      <c r="G12" s="43">
        <v>1909.5</v>
      </c>
      <c r="H12" s="43">
        <f>2085.8+74.3+67.1</f>
        <v>2227.2000000000003</v>
      </c>
      <c r="I12" s="43">
        <f>2364.4+0.3+88.9</f>
        <v>2453.6000000000004</v>
      </c>
      <c r="J12" s="1">
        <v>2696.3</v>
      </c>
      <c r="K12" s="34">
        <f t="shared" si="0"/>
        <v>0.11343475550449011</v>
      </c>
      <c r="L12" s="1">
        <f>K12/'GDP Data and Info'!$K$20</f>
        <v>1.6764968272836982</v>
      </c>
      <c r="M12" s="3"/>
      <c r="N12" s="3"/>
      <c r="O12" s="3"/>
      <c r="P12" s="3"/>
      <c r="Q12" s="3"/>
      <c r="R12" s="3"/>
      <c r="S12" s="3"/>
    </row>
    <row r="13" spans="1:19" x14ac:dyDescent="0.25">
      <c r="B13" s="43" t="s">
        <v>21</v>
      </c>
      <c r="C13" s="43">
        <f>SUM(C8:C12)</f>
        <v>15202.230000000001</v>
      </c>
      <c r="D13" s="43">
        <f t="shared" ref="D13:J13" si="1">SUM(D8:D12)</f>
        <v>15925.16</v>
      </c>
      <c r="E13" s="43">
        <f t="shared" si="1"/>
        <v>17570.919999999998</v>
      </c>
      <c r="F13" s="43">
        <f t="shared" si="1"/>
        <v>19134.180000000004</v>
      </c>
      <c r="G13" s="43">
        <f t="shared" si="1"/>
        <v>21179</v>
      </c>
      <c r="H13" s="43">
        <f t="shared" si="1"/>
        <v>22977.4</v>
      </c>
      <c r="I13" s="43">
        <f t="shared" si="1"/>
        <v>24590.699999999997</v>
      </c>
      <c r="J13" s="1">
        <f t="shared" si="1"/>
        <v>26125.7</v>
      </c>
      <c r="K13" s="34">
        <f t="shared" si="0"/>
        <v>8.0424382744265444E-2</v>
      </c>
      <c r="L13" s="1">
        <f>K13/'GDP Data and Info'!$K$20</f>
        <v>1.1886235563991123</v>
      </c>
      <c r="M13" s="3"/>
      <c r="N13" s="3"/>
      <c r="O13" s="3"/>
      <c r="P13" s="3"/>
      <c r="Q13" s="3"/>
      <c r="R13" s="3"/>
      <c r="S13" s="3"/>
    </row>
    <row r="15" spans="1:19" x14ac:dyDescent="0.25">
      <c r="A15" s="2" t="s">
        <v>135</v>
      </c>
      <c r="M15" s="2" t="s">
        <v>35</v>
      </c>
    </row>
    <row r="17" spans="1:19" x14ac:dyDescent="0.25">
      <c r="B17" s="43" t="s">
        <v>56</v>
      </c>
      <c r="C17" s="43" t="s">
        <v>23</v>
      </c>
      <c r="D17" s="43" t="s">
        <v>24</v>
      </c>
      <c r="E17" s="43" t="s">
        <v>25</v>
      </c>
      <c r="F17" s="43" t="s">
        <v>26</v>
      </c>
      <c r="G17" s="43" t="s">
        <v>27</v>
      </c>
      <c r="H17" s="43" t="s">
        <v>28</v>
      </c>
      <c r="I17" s="43" t="s">
        <v>133</v>
      </c>
      <c r="J17" s="1" t="s">
        <v>157</v>
      </c>
    </row>
    <row r="18" spans="1:19" x14ac:dyDescent="0.25">
      <c r="B18" s="43" t="s">
        <v>22</v>
      </c>
      <c r="J18" s="1"/>
    </row>
    <row r="19" spans="1:19" x14ac:dyDescent="0.25">
      <c r="B19" s="43" t="s">
        <v>29</v>
      </c>
      <c r="C19" s="43">
        <v>2915.21</v>
      </c>
      <c r="D19" s="43">
        <v>1764.4699999999998</v>
      </c>
      <c r="E19" s="43">
        <v>1989.1799999999998</v>
      </c>
      <c r="F19" s="43">
        <v>2503.27</v>
      </c>
      <c r="G19" s="43">
        <v>2464.92</v>
      </c>
      <c r="H19" s="43">
        <f>222.8+1255.1+1154.8</f>
        <v>2632.7</v>
      </c>
      <c r="I19" s="43">
        <f>222.4+1465+1263.7</f>
        <v>2951.1000000000004</v>
      </c>
      <c r="J19" s="1">
        <f>214+1542+1334</f>
        <v>3090</v>
      </c>
      <c r="M19" s="43" t="s">
        <v>29</v>
      </c>
      <c r="N19" s="3">
        <f>4.3%+2.1%+1.8%</f>
        <v>8.2000000000000003E-2</v>
      </c>
    </row>
    <row r="20" spans="1:19" x14ac:dyDescent="0.25">
      <c r="B20" s="43" t="s">
        <v>17</v>
      </c>
      <c r="C20" s="43">
        <v>5159.93</v>
      </c>
      <c r="D20" s="43">
        <v>3203.1</v>
      </c>
      <c r="E20" s="43">
        <v>4617.3900000000003</v>
      </c>
      <c r="F20" s="43">
        <v>5764.59</v>
      </c>
      <c r="G20" s="43">
        <v>5657.64</v>
      </c>
      <c r="H20" s="43">
        <v>5999.1</v>
      </c>
      <c r="I20" s="43">
        <v>6209.5</v>
      </c>
      <c r="J20" s="1">
        <v>6011</v>
      </c>
      <c r="M20" s="43" t="s">
        <v>17</v>
      </c>
      <c r="N20" s="4">
        <v>0.73599999999999999</v>
      </c>
    </row>
    <row r="21" spans="1:19" x14ac:dyDescent="0.25">
      <c r="B21" s="43" t="s">
        <v>18</v>
      </c>
      <c r="C21" s="43">
        <v>617.30999999999995</v>
      </c>
      <c r="D21" s="43">
        <v>429.24</v>
      </c>
      <c r="E21" s="43">
        <v>574.92999999999995</v>
      </c>
      <c r="F21" s="43">
        <v>629.84</v>
      </c>
      <c r="G21" s="43">
        <v>607.09</v>
      </c>
      <c r="H21" s="43">
        <v>618</v>
      </c>
      <c r="I21" s="43">
        <v>638.70000000000005</v>
      </c>
      <c r="J21" s="1">
        <v>616</v>
      </c>
      <c r="M21" s="43" t="s">
        <v>18</v>
      </c>
      <c r="N21" s="3">
        <f>7.7%+3.1%+3.3%</f>
        <v>0.14100000000000001</v>
      </c>
    </row>
    <row r="22" spans="1:19" x14ac:dyDescent="0.25">
      <c r="B22" s="43" t="s">
        <v>19</v>
      </c>
      <c r="C22" s="43">
        <v>58021.31</v>
      </c>
      <c r="D22" s="43">
        <v>61464.81</v>
      </c>
      <c r="E22" s="43">
        <v>60402.94</v>
      </c>
      <c r="F22" s="43">
        <v>63771.88</v>
      </c>
      <c r="G22" s="43">
        <v>65089.36</v>
      </c>
      <c r="H22" s="43">
        <v>69846.399999999994</v>
      </c>
      <c r="I22" s="43">
        <v>71697.2</v>
      </c>
      <c r="J22" s="1">
        <v>70704</v>
      </c>
      <c r="M22" s="43" t="s">
        <v>30</v>
      </c>
      <c r="N22" s="4">
        <v>4.1000000000000002E-2</v>
      </c>
    </row>
    <row r="23" spans="1:19" x14ac:dyDescent="0.25">
      <c r="B23" s="43" t="s">
        <v>20</v>
      </c>
      <c r="C23" s="43">
        <v>2319.63</v>
      </c>
      <c r="D23" s="43">
        <v>1425.67</v>
      </c>
      <c r="E23" s="43">
        <v>1748.39</v>
      </c>
      <c r="F23" s="43">
        <v>1922.1</v>
      </c>
      <c r="G23" s="43">
        <v>2161.29</v>
      </c>
      <c r="H23" s="43">
        <v>1887</v>
      </c>
      <c r="I23" s="43">
        <v>1938.2</v>
      </c>
      <c r="J23" s="1">
        <v>2064</v>
      </c>
    </row>
    <row r="24" spans="1:19" x14ac:dyDescent="0.25">
      <c r="B24" s="43" t="s">
        <v>21</v>
      </c>
      <c r="C24" s="43">
        <f>SUM(C18:C23)</f>
        <v>69033.39</v>
      </c>
      <c r="D24" s="43">
        <f t="shared" ref="D24:J24" si="2">SUM(D18:D23)</f>
        <v>68287.289999999994</v>
      </c>
      <c r="E24" s="43">
        <f t="shared" si="2"/>
        <v>69332.83</v>
      </c>
      <c r="F24" s="43">
        <f t="shared" si="2"/>
        <v>74591.680000000008</v>
      </c>
      <c r="G24" s="43">
        <f t="shared" si="2"/>
        <v>75980.299999999988</v>
      </c>
      <c r="H24" s="43">
        <f t="shared" si="2"/>
        <v>80983.199999999997</v>
      </c>
      <c r="I24" s="43">
        <f t="shared" si="2"/>
        <v>83434.7</v>
      </c>
      <c r="J24" s="1">
        <f t="shared" si="2"/>
        <v>82485</v>
      </c>
    </row>
    <row r="26" spans="1:19" x14ac:dyDescent="0.25">
      <c r="A26" s="2" t="s">
        <v>34</v>
      </c>
    </row>
    <row r="27" spans="1:19" x14ac:dyDescent="0.25">
      <c r="L27" s="43" t="s">
        <v>33</v>
      </c>
    </row>
    <row r="28" spans="1:19" x14ac:dyDescent="0.25">
      <c r="B28" s="43" t="s">
        <v>56</v>
      </c>
      <c r="C28" s="43" t="s">
        <v>23</v>
      </c>
      <c r="D28" s="43" t="s">
        <v>24</v>
      </c>
      <c r="E28" s="43" t="s">
        <v>25</v>
      </c>
      <c r="F28" s="43" t="s">
        <v>26</v>
      </c>
      <c r="G28" s="43" t="s">
        <v>27</v>
      </c>
      <c r="H28" s="43" t="s">
        <v>28</v>
      </c>
      <c r="I28" s="43" t="s">
        <v>133</v>
      </c>
      <c r="J28" s="1" t="s">
        <v>157</v>
      </c>
      <c r="K28" s="1" t="s">
        <v>32</v>
      </c>
      <c r="L28" s="43" t="s">
        <v>121</v>
      </c>
    </row>
    <row r="29" spans="1:19" x14ac:dyDescent="0.25">
      <c r="B29" s="43" t="s">
        <v>22</v>
      </c>
      <c r="C29" s="43">
        <f>C18</f>
        <v>0</v>
      </c>
      <c r="D29" s="43">
        <f t="shared" ref="D29:J29" si="3">D18</f>
        <v>0</v>
      </c>
      <c r="E29" s="43">
        <f t="shared" si="3"/>
        <v>0</v>
      </c>
      <c r="F29" s="43">
        <f t="shared" si="3"/>
        <v>0</v>
      </c>
      <c r="G29" s="43">
        <f t="shared" si="3"/>
        <v>0</v>
      </c>
      <c r="H29" s="43">
        <f t="shared" si="3"/>
        <v>0</v>
      </c>
      <c r="I29" s="43">
        <f t="shared" si="3"/>
        <v>0</v>
      </c>
      <c r="J29" s="1">
        <f t="shared" si="3"/>
        <v>0</v>
      </c>
      <c r="K29" s="34"/>
      <c r="L29" s="1">
        <f>K29/'GDP Data and Info'!$K$20</f>
        <v>0</v>
      </c>
      <c r="M29" s="3"/>
      <c r="N29" s="3"/>
      <c r="O29" s="3"/>
      <c r="P29" s="3"/>
      <c r="Q29" s="3"/>
      <c r="R29" s="3"/>
      <c r="S29" s="3"/>
    </row>
    <row r="30" spans="1:19" x14ac:dyDescent="0.25">
      <c r="B30" s="43" t="s">
        <v>29</v>
      </c>
      <c r="C30" s="5">
        <f t="shared" ref="C30:J32" si="4">C19+C$22*$N19</f>
        <v>7672.9574199999997</v>
      </c>
      <c r="D30" s="5">
        <f t="shared" si="4"/>
        <v>6804.5844199999992</v>
      </c>
      <c r="E30" s="5">
        <f t="shared" si="4"/>
        <v>6942.2210799999993</v>
      </c>
      <c r="F30" s="5">
        <f t="shared" si="4"/>
        <v>7732.5641599999999</v>
      </c>
      <c r="G30" s="5">
        <f t="shared" si="4"/>
        <v>7802.2475199999999</v>
      </c>
      <c r="H30" s="5">
        <f t="shared" si="4"/>
        <v>8360.1047999999992</v>
      </c>
      <c r="I30" s="5">
        <f t="shared" si="4"/>
        <v>8830.2704000000012</v>
      </c>
      <c r="J30" s="119">
        <f>J19+J$22*$N19</f>
        <v>8887.7279999999992</v>
      </c>
      <c r="K30" s="34">
        <f t="shared" ref="K30:K34" si="5">(J30/C30)^(1/7)-1</f>
        <v>2.1217576500203617E-2</v>
      </c>
      <c r="L30" s="1">
        <f>K30/'GDP Data and Info'!$K$20</f>
        <v>0.31358290082295365</v>
      </c>
      <c r="M30" s="3"/>
      <c r="N30" s="3"/>
      <c r="O30" s="3"/>
      <c r="P30" s="3"/>
      <c r="Q30" s="3"/>
      <c r="R30" s="3"/>
      <c r="S30" s="3"/>
    </row>
    <row r="31" spans="1:19" x14ac:dyDescent="0.25">
      <c r="B31" s="43" t="s">
        <v>17</v>
      </c>
      <c r="C31" s="5">
        <f t="shared" si="4"/>
        <v>47863.614159999997</v>
      </c>
      <c r="D31" s="5">
        <f t="shared" si="4"/>
        <v>48441.200159999993</v>
      </c>
      <c r="E31" s="5">
        <f t="shared" si="4"/>
        <v>49073.953840000002</v>
      </c>
      <c r="F31" s="5">
        <f t="shared" si="4"/>
        <v>52700.693679999997</v>
      </c>
      <c r="G31" s="5">
        <f t="shared" si="4"/>
        <v>53563.408960000001</v>
      </c>
      <c r="H31" s="5">
        <f t="shared" si="4"/>
        <v>57406.050399999993</v>
      </c>
      <c r="I31" s="5">
        <f t="shared" si="4"/>
        <v>58978.639199999998</v>
      </c>
      <c r="J31" s="119">
        <f t="shared" si="4"/>
        <v>58049.144</v>
      </c>
      <c r="K31" s="34">
        <f t="shared" si="5"/>
        <v>2.7945399672640203E-2</v>
      </c>
      <c r="L31" s="1">
        <f>K31/'GDP Data and Info'!$K$20</f>
        <v>0.41301604327521746</v>
      </c>
      <c r="M31" s="3"/>
      <c r="N31" s="3"/>
      <c r="O31" s="3"/>
      <c r="P31" s="3"/>
      <c r="Q31" s="3"/>
      <c r="R31" s="3"/>
      <c r="S31" s="3"/>
    </row>
    <row r="32" spans="1:19" x14ac:dyDescent="0.25">
      <c r="B32" s="43" t="s">
        <v>18</v>
      </c>
      <c r="C32" s="5">
        <f t="shared" si="4"/>
        <v>8798.3147100000006</v>
      </c>
      <c r="D32" s="5">
        <f t="shared" si="4"/>
        <v>9095.7782100000004</v>
      </c>
      <c r="E32" s="5">
        <f t="shared" si="4"/>
        <v>9091.7445400000015</v>
      </c>
      <c r="F32" s="5">
        <f t="shared" si="4"/>
        <v>9621.6750800000009</v>
      </c>
      <c r="G32" s="5">
        <f t="shared" si="4"/>
        <v>9784.6897600000011</v>
      </c>
      <c r="H32" s="5">
        <f t="shared" si="4"/>
        <v>10466.3424</v>
      </c>
      <c r="I32" s="5">
        <f t="shared" si="4"/>
        <v>10748.005200000001</v>
      </c>
      <c r="J32" s="119">
        <f t="shared" si="4"/>
        <v>10585.264000000001</v>
      </c>
      <c r="K32" s="34">
        <f t="shared" si="5"/>
        <v>2.6766623999139316E-2</v>
      </c>
      <c r="L32" s="1">
        <f>K32/'GDP Data and Info'!$K$20</f>
        <v>0.39559445438110452</v>
      </c>
      <c r="M32" s="3"/>
      <c r="N32" s="3"/>
      <c r="O32" s="3"/>
      <c r="P32" s="3"/>
      <c r="Q32" s="3"/>
      <c r="R32" s="3"/>
      <c r="S32" s="3"/>
    </row>
    <row r="33" spans="1:19" x14ac:dyDescent="0.25">
      <c r="B33" s="43" t="s">
        <v>30</v>
      </c>
      <c r="C33" s="43">
        <f t="shared" ref="C33:J33" si="6">C23+C22*$N22</f>
        <v>4698.50371</v>
      </c>
      <c r="D33" s="43">
        <f t="shared" si="6"/>
        <v>3945.72721</v>
      </c>
      <c r="E33" s="43">
        <f t="shared" si="6"/>
        <v>4224.9105399999999</v>
      </c>
      <c r="F33" s="43">
        <f t="shared" si="6"/>
        <v>4536.7470800000001</v>
      </c>
      <c r="G33" s="43">
        <f t="shared" si="6"/>
        <v>4829.9537600000003</v>
      </c>
      <c r="H33" s="43">
        <f t="shared" si="6"/>
        <v>4750.7024000000001</v>
      </c>
      <c r="I33" s="43">
        <f t="shared" si="6"/>
        <v>4877.7852000000003</v>
      </c>
      <c r="J33" s="1">
        <f t="shared" si="6"/>
        <v>4962.8639999999996</v>
      </c>
      <c r="K33" s="34">
        <f t="shared" si="5"/>
        <v>7.8504969608741426E-3</v>
      </c>
      <c r="L33" s="1">
        <f>K33/'GDP Data and Info'!$K$20</f>
        <v>0.11602557954105033</v>
      </c>
      <c r="M33" s="3"/>
      <c r="N33" s="3"/>
      <c r="O33" s="3"/>
      <c r="P33" s="3"/>
      <c r="Q33" s="3"/>
      <c r="R33" s="3"/>
      <c r="S33" s="3"/>
    </row>
    <row r="34" spans="1:19" x14ac:dyDescent="0.25">
      <c r="B34" s="43" t="s">
        <v>21</v>
      </c>
      <c r="C34" s="43">
        <f t="shared" ref="C34:J34" si="7">SUM(C29:C33)</f>
        <v>69033.39</v>
      </c>
      <c r="D34" s="43">
        <f t="shared" si="7"/>
        <v>68287.289999999994</v>
      </c>
      <c r="E34" s="43">
        <f t="shared" si="7"/>
        <v>69332.83</v>
      </c>
      <c r="F34" s="43">
        <f t="shared" si="7"/>
        <v>74591.679999999993</v>
      </c>
      <c r="G34" s="43">
        <f t="shared" si="7"/>
        <v>75980.3</v>
      </c>
      <c r="H34" s="43">
        <f t="shared" si="7"/>
        <v>80983.199999999983</v>
      </c>
      <c r="I34" s="43">
        <f t="shared" si="7"/>
        <v>83434.7</v>
      </c>
      <c r="J34" s="1">
        <f t="shared" si="7"/>
        <v>82485</v>
      </c>
      <c r="K34" s="34">
        <f t="shared" si="5"/>
        <v>2.575846857628572E-2</v>
      </c>
      <c r="L34" s="1">
        <f>K34/'GDP Data and Info'!$K$20</f>
        <v>0.38069452921878505</v>
      </c>
      <c r="M34" s="3"/>
      <c r="N34" s="3"/>
      <c r="O34" s="3"/>
      <c r="P34" s="3"/>
      <c r="Q34" s="3"/>
      <c r="R34" s="3"/>
      <c r="S34" s="3"/>
    </row>
    <row r="36" spans="1:19" x14ac:dyDescent="0.25">
      <c r="A36" s="2" t="s">
        <v>36</v>
      </c>
    </row>
    <row r="38" spans="1:19" x14ac:dyDescent="0.25">
      <c r="B38" s="43" t="s">
        <v>56</v>
      </c>
      <c r="C38" s="43" t="s">
        <v>23</v>
      </c>
      <c r="D38" s="43" t="s">
        <v>24</v>
      </c>
      <c r="E38" s="43" t="s">
        <v>25</v>
      </c>
      <c r="F38" s="43" t="s">
        <v>26</v>
      </c>
      <c r="G38" s="43" t="s">
        <v>27</v>
      </c>
      <c r="H38" s="43" t="s">
        <v>28</v>
      </c>
      <c r="I38" s="43" t="s">
        <v>133</v>
      </c>
      <c r="J38" s="1" t="s">
        <v>157</v>
      </c>
      <c r="K38" s="43" t="s">
        <v>32</v>
      </c>
      <c r="L38" s="43" t="s">
        <v>121</v>
      </c>
    </row>
    <row r="39" spans="1:19" x14ac:dyDescent="0.25">
      <c r="B39" s="43" t="s">
        <v>8</v>
      </c>
      <c r="C39" s="43">
        <v>15744</v>
      </c>
      <c r="D39" s="43">
        <v>17128</v>
      </c>
      <c r="E39" s="43">
        <v>19075</v>
      </c>
      <c r="F39" s="43">
        <v>21847</v>
      </c>
      <c r="G39" s="43">
        <v>23765</v>
      </c>
      <c r="H39" s="43">
        <v>26174</v>
      </c>
      <c r="I39" s="43">
        <v>28284</v>
      </c>
      <c r="J39" s="1">
        <v>29975</v>
      </c>
      <c r="K39" s="34">
        <f t="shared" ref="K39" si="8">(J39/C39)^(1/7)-1</f>
        <v>9.6349842801756402E-2</v>
      </c>
      <c r="L39" s="1">
        <f>K39/'GDP Data and Info'!$K$20</f>
        <v>1.4239921887082816</v>
      </c>
    </row>
    <row r="40" spans="1:19" x14ac:dyDescent="0.25">
      <c r="B40" s="43" t="s">
        <v>9</v>
      </c>
      <c r="C40" s="43">
        <v>5271</v>
      </c>
      <c r="D40" s="43">
        <v>5505</v>
      </c>
      <c r="E40" s="43">
        <v>5723</v>
      </c>
      <c r="F40" s="43">
        <v>6262</v>
      </c>
      <c r="G40" s="43">
        <v>6998</v>
      </c>
      <c r="H40" s="43">
        <v>7633</v>
      </c>
      <c r="I40" s="43">
        <v>8300</v>
      </c>
      <c r="J40" s="1">
        <v>7999</v>
      </c>
      <c r="K40" s="34">
        <f>(J40/C40)^(1/7)-1</f>
        <v>6.1396193540152577E-2</v>
      </c>
      <c r="L40" s="1">
        <f>K40/'GDP Data and Info'!$K$20</f>
        <v>0.90739847077368951</v>
      </c>
    </row>
    <row r="42" spans="1:19" x14ac:dyDescent="0.25">
      <c r="A42" s="120" t="s">
        <v>386</v>
      </c>
      <c r="B42" s="1"/>
      <c r="J42" s="1"/>
      <c r="K42" s="1"/>
      <c r="L42" s="1"/>
    </row>
    <row r="43" spans="1:19" x14ac:dyDescent="0.25">
      <c r="B43" s="43" t="s">
        <v>56</v>
      </c>
    </row>
    <row r="44" spans="1:19" x14ac:dyDescent="0.25">
      <c r="B44" s="1" t="s">
        <v>392</v>
      </c>
      <c r="C44" s="1"/>
      <c r="D44" s="1"/>
      <c r="E44" s="1"/>
      <c r="F44" s="1"/>
      <c r="G44" s="1"/>
      <c r="H44" s="1"/>
      <c r="I44" s="1"/>
      <c r="J44" s="1"/>
      <c r="K44" s="1"/>
      <c r="L44" s="1"/>
      <c r="M44" s="1"/>
    </row>
    <row r="45" spans="1:19" x14ac:dyDescent="0.25">
      <c r="B45" s="1" t="s">
        <v>394</v>
      </c>
      <c r="C45" s="1"/>
      <c r="D45" s="1"/>
      <c r="E45" s="1"/>
      <c r="F45" s="1"/>
      <c r="G45" s="1"/>
      <c r="H45" s="1"/>
      <c r="I45" s="1"/>
      <c r="J45" s="1"/>
      <c r="K45" s="1"/>
      <c r="L45" s="1"/>
      <c r="M45" s="1"/>
    </row>
    <row r="46" spans="1:19" x14ac:dyDescent="0.25">
      <c r="B46" s="43" t="s">
        <v>39</v>
      </c>
      <c r="C46" s="43" t="s">
        <v>23</v>
      </c>
      <c r="D46" s="43" t="s">
        <v>24</v>
      </c>
      <c r="E46" s="43" t="s">
        <v>25</v>
      </c>
      <c r="F46" s="43" t="s">
        <v>26</v>
      </c>
      <c r="G46" s="43" t="s">
        <v>27</v>
      </c>
      <c r="H46" s="43" t="s">
        <v>28</v>
      </c>
      <c r="I46" s="43" t="s">
        <v>133</v>
      </c>
      <c r="J46" s="1" t="s">
        <v>157</v>
      </c>
      <c r="K46" s="43" t="s">
        <v>32</v>
      </c>
    </row>
    <row r="47" spans="1:19" x14ac:dyDescent="0.25">
      <c r="B47" s="43" t="s">
        <v>22</v>
      </c>
      <c r="J47" s="1"/>
    </row>
    <row r="48" spans="1:19" x14ac:dyDescent="0.25">
      <c r="B48" s="43" t="s">
        <v>29</v>
      </c>
      <c r="C48" s="43">
        <v>10855.24</v>
      </c>
      <c r="D48" s="43">
        <v>10435.219999999999</v>
      </c>
      <c r="E48" s="43">
        <v>10238.32</v>
      </c>
      <c r="F48" s="43">
        <v>10753.48</v>
      </c>
      <c r="G48" s="43">
        <v>10818.03</v>
      </c>
      <c r="H48" s="43">
        <v>10850.1</v>
      </c>
      <c r="I48" s="43">
        <v>11420.2</v>
      </c>
      <c r="J48" s="1">
        <v>11904.2</v>
      </c>
      <c r="K48" s="34">
        <f>(J48/C48)^(1/7)-1</f>
        <v>1.3264831284470535E-2</v>
      </c>
    </row>
    <row r="49" spans="2:11" x14ac:dyDescent="0.25">
      <c r="B49" s="43" t="s">
        <v>17</v>
      </c>
      <c r="J49" s="1"/>
    </row>
    <row r="50" spans="2:11" x14ac:dyDescent="0.25">
      <c r="B50" s="43" t="s">
        <v>18</v>
      </c>
      <c r="J50" s="1"/>
      <c r="K50" s="3"/>
    </row>
    <row r="51" spans="2:11" x14ac:dyDescent="0.25">
      <c r="B51" s="43" t="s">
        <v>30</v>
      </c>
      <c r="J51" s="1"/>
      <c r="K51" s="3"/>
    </row>
    <row r="52" spans="2:11" x14ac:dyDescent="0.25">
      <c r="B52" s="43" t="s">
        <v>21</v>
      </c>
      <c r="C52" s="43">
        <f t="shared" ref="C52:J52" si="9">SUM(C47:C51)</f>
        <v>10855.24</v>
      </c>
      <c r="D52" s="43">
        <f t="shared" si="9"/>
        <v>10435.219999999999</v>
      </c>
      <c r="E52" s="43">
        <f t="shared" si="9"/>
        <v>10238.32</v>
      </c>
      <c r="F52" s="43">
        <f t="shared" si="9"/>
        <v>10753.48</v>
      </c>
      <c r="G52" s="43">
        <f t="shared" si="9"/>
        <v>10818.03</v>
      </c>
      <c r="H52" s="43">
        <f t="shared" si="9"/>
        <v>10850.1</v>
      </c>
      <c r="I52" s="43">
        <f t="shared" si="9"/>
        <v>11420.2</v>
      </c>
      <c r="J52" s="1">
        <f t="shared" si="9"/>
        <v>11904.2</v>
      </c>
      <c r="K52" s="34">
        <f>(J52/C52)^(1/7)-1</f>
        <v>1.3264831284470535E-2</v>
      </c>
    </row>
    <row r="54" spans="2:11" x14ac:dyDescent="0.25">
      <c r="B54" s="43" t="s">
        <v>40</v>
      </c>
      <c r="C54" s="43" t="s">
        <v>23</v>
      </c>
      <c r="D54" s="43" t="s">
        <v>24</v>
      </c>
      <c r="E54" s="43" t="s">
        <v>25</v>
      </c>
      <c r="F54" s="43" t="s">
        <v>26</v>
      </c>
      <c r="G54" s="43" t="s">
        <v>27</v>
      </c>
      <c r="H54" s="43" t="s">
        <v>28</v>
      </c>
      <c r="I54" s="43" t="s">
        <v>133</v>
      </c>
      <c r="J54" s="1" t="s">
        <v>157</v>
      </c>
      <c r="K54" s="43" t="s">
        <v>32</v>
      </c>
    </row>
    <row r="55" spans="2:11" x14ac:dyDescent="0.25">
      <c r="B55" s="43" t="s">
        <v>22</v>
      </c>
      <c r="C55" s="43">
        <v>7349.04</v>
      </c>
      <c r="D55" s="43">
        <v>7008.86</v>
      </c>
      <c r="E55" s="43">
        <v>6917.34</v>
      </c>
      <c r="F55" s="43">
        <v>6648.94</v>
      </c>
      <c r="G55" s="43">
        <v>5204.12</v>
      </c>
      <c r="H55" s="43">
        <v>3633.6</v>
      </c>
      <c r="I55" s="43">
        <v>3231.2</v>
      </c>
      <c r="J55" s="1">
        <v>2173.6999999999998</v>
      </c>
      <c r="K55" s="34">
        <f>(J55/C55)^(1/7)-1</f>
        <v>-0.15971977699806617</v>
      </c>
    </row>
    <row r="56" spans="2:11" x14ac:dyDescent="0.25">
      <c r="B56" s="43" t="s">
        <v>29</v>
      </c>
      <c r="C56" s="36">
        <v>37.18</v>
      </c>
      <c r="D56" s="36">
        <v>107.3</v>
      </c>
      <c r="E56" s="36">
        <v>60.11</v>
      </c>
      <c r="F56" s="36">
        <v>63.94</v>
      </c>
      <c r="G56" s="36">
        <v>77.11</v>
      </c>
      <c r="H56" s="36">
        <v>97</v>
      </c>
      <c r="I56" s="36">
        <v>97.3</v>
      </c>
      <c r="J56" s="1">
        <v>86.5</v>
      </c>
      <c r="K56" s="34">
        <f>(J56/C56)^(1/7)-1</f>
        <v>0.12820150459727064</v>
      </c>
    </row>
    <row r="57" spans="2:11" x14ac:dyDescent="0.25">
      <c r="B57" s="43" t="s">
        <v>17</v>
      </c>
      <c r="J57" s="1"/>
      <c r="K57" s="3"/>
    </row>
    <row r="58" spans="2:11" x14ac:dyDescent="0.25">
      <c r="B58" s="43" t="s">
        <v>18</v>
      </c>
      <c r="J58" s="1"/>
      <c r="K58" s="3"/>
    </row>
    <row r="59" spans="2:11" x14ac:dyDescent="0.25">
      <c r="B59" s="43" t="s">
        <v>30</v>
      </c>
      <c r="C59" s="36">
        <v>115.28</v>
      </c>
      <c r="D59" s="36">
        <v>48.61</v>
      </c>
      <c r="E59" s="36">
        <v>109.26</v>
      </c>
      <c r="F59" s="36">
        <v>113.43</v>
      </c>
      <c r="G59" s="36">
        <v>115.58</v>
      </c>
      <c r="H59" s="36">
        <v>114.5</v>
      </c>
      <c r="I59" s="36">
        <v>131</v>
      </c>
      <c r="J59" s="1">
        <v>136.6</v>
      </c>
      <c r="K59" s="34">
        <f>(J59/C59)^(1/7)-1</f>
        <v>2.4538079114026834E-2</v>
      </c>
    </row>
    <row r="60" spans="2:11" x14ac:dyDescent="0.25">
      <c r="B60" s="43" t="s">
        <v>21</v>
      </c>
      <c r="C60" s="43">
        <f t="shared" ref="C60:J60" si="10">SUM(C55:C59)</f>
        <v>7501.5</v>
      </c>
      <c r="D60" s="43">
        <f t="shared" si="10"/>
        <v>7164.7699999999995</v>
      </c>
      <c r="E60" s="43">
        <f t="shared" si="10"/>
        <v>7086.71</v>
      </c>
      <c r="F60" s="43">
        <f t="shared" si="10"/>
        <v>6826.3099999999995</v>
      </c>
      <c r="G60" s="43">
        <f t="shared" si="10"/>
        <v>5396.8099999999995</v>
      </c>
      <c r="H60" s="43">
        <f t="shared" si="10"/>
        <v>3845.1</v>
      </c>
      <c r="I60" s="43">
        <f t="shared" si="10"/>
        <v>3459.5</v>
      </c>
      <c r="J60" s="1">
        <f t="shared" si="10"/>
        <v>2396.7999999999997</v>
      </c>
      <c r="K60" s="34">
        <f>(J60/C60)^(1/7)-1</f>
        <v>-0.15040498674204972</v>
      </c>
    </row>
    <row r="62" spans="2:11" x14ac:dyDescent="0.25">
      <c r="B62" s="43" t="s">
        <v>38</v>
      </c>
      <c r="C62" s="43" t="s">
        <v>23</v>
      </c>
      <c r="D62" s="43" t="s">
        <v>24</v>
      </c>
      <c r="E62" s="43" t="s">
        <v>25</v>
      </c>
      <c r="F62" s="43" t="s">
        <v>26</v>
      </c>
      <c r="G62" s="43" t="s">
        <v>27</v>
      </c>
      <c r="H62" s="43" t="s">
        <v>28</v>
      </c>
      <c r="I62" s="43" t="s">
        <v>133</v>
      </c>
      <c r="J62" s="1" t="s">
        <v>157</v>
      </c>
      <c r="K62" s="43" t="s">
        <v>32</v>
      </c>
    </row>
    <row r="63" spans="2:11" x14ac:dyDescent="0.25">
      <c r="B63" s="43" t="s">
        <v>22</v>
      </c>
      <c r="J63" s="1"/>
    </row>
    <row r="64" spans="2:11" x14ac:dyDescent="0.25">
      <c r="B64" s="43" t="s">
        <v>29</v>
      </c>
      <c r="C64" s="43">
        <v>218.76000000000002</v>
      </c>
      <c r="D64" s="43">
        <v>198.87</v>
      </c>
      <c r="E64" s="43">
        <v>190.61</v>
      </c>
      <c r="F64" s="43">
        <v>217.19</v>
      </c>
      <c r="G64" s="43">
        <v>236.15</v>
      </c>
      <c r="H64" s="36">
        <f>142.9+6.1+148.8</f>
        <v>297.8</v>
      </c>
      <c r="I64" s="36">
        <f>276.5+22.4+174.8</f>
        <v>473.7</v>
      </c>
      <c r="J64" s="1">
        <f>342.1+14.4+153.3</f>
        <v>509.8</v>
      </c>
      <c r="K64" s="34">
        <f t="shared" ref="K64:K68" si="11">(J64/C64)^(1/7)-1</f>
        <v>0.12847066462644352</v>
      </c>
    </row>
    <row r="65" spans="2:11" x14ac:dyDescent="0.25">
      <c r="B65" s="43" t="s">
        <v>17</v>
      </c>
      <c r="C65" s="43">
        <v>3.08</v>
      </c>
      <c r="D65" s="43">
        <v>3.85</v>
      </c>
      <c r="E65" s="43">
        <v>4.95</v>
      </c>
      <c r="F65" s="43">
        <v>3.74</v>
      </c>
      <c r="G65" s="43">
        <v>7.23</v>
      </c>
      <c r="H65" s="43">
        <v>7.2</v>
      </c>
      <c r="I65" s="43">
        <v>10</v>
      </c>
      <c r="J65" s="1">
        <v>4.5999999999999996</v>
      </c>
      <c r="K65" s="34">
        <f t="shared" si="11"/>
        <v>5.8977495002701774E-2</v>
      </c>
    </row>
    <row r="66" spans="2:11" x14ac:dyDescent="0.25">
      <c r="B66" s="43" t="s">
        <v>18</v>
      </c>
      <c r="C66" s="43">
        <v>1.32</v>
      </c>
      <c r="D66" s="43">
        <v>1.35</v>
      </c>
      <c r="E66" s="43">
        <v>1.06</v>
      </c>
      <c r="F66" s="43">
        <v>1.26</v>
      </c>
      <c r="G66" s="36">
        <v>2.02</v>
      </c>
      <c r="H66" s="36">
        <v>9.3000000000000007</v>
      </c>
      <c r="I66" s="36">
        <v>15.6</v>
      </c>
      <c r="J66" s="1">
        <v>12.5</v>
      </c>
      <c r="K66" s="34">
        <f t="shared" si="11"/>
        <v>0.37872161116224912</v>
      </c>
    </row>
    <row r="67" spans="2:11" x14ac:dyDescent="0.25">
      <c r="B67" s="43" t="s">
        <v>30</v>
      </c>
      <c r="C67" s="43">
        <v>175.39999999999998</v>
      </c>
      <c r="D67" s="43">
        <v>182.25</v>
      </c>
      <c r="E67" s="43">
        <v>168.64000000000001</v>
      </c>
      <c r="F67" s="43">
        <v>184.88000000000002</v>
      </c>
      <c r="G67" s="43">
        <v>203.57999999999998</v>
      </c>
      <c r="H67" s="36">
        <f>2.6+206.9</f>
        <v>209.5</v>
      </c>
      <c r="I67" s="36">
        <f>65.3+33.3</f>
        <v>98.6</v>
      </c>
      <c r="J67" s="1">
        <f>37.5+63.3</f>
        <v>100.8</v>
      </c>
      <c r="K67" s="34">
        <f t="shared" si="11"/>
        <v>-7.6082928303530029E-2</v>
      </c>
    </row>
    <row r="68" spans="2:11" x14ac:dyDescent="0.25">
      <c r="B68" s="43" t="s">
        <v>21</v>
      </c>
      <c r="C68" s="43">
        <f t="shared" ref="C68:J68" si="12">SUM(C63:C67)</f>
        <v>398.56</v>
      </c>
      <c r="D68" s="43">
        <f t="shared" si="12"/>
        <v>386.32</v>
      </c>
      <c r="E68" s="43">
        <f t="shared" si="12"/>
        <v>365.26</v>
      </c>
      <c r="F68" s="43">
        <f t="shared" si="12"/>
        <v>407.07000000000005</v>
      </c>
      <c r="G68" s="43">
        <f t="shared" si="12"/>
        <v>448.98</v>
      </c>
      <c r="H68" s="43">
        <f t="shared" si="12"/>
        <v>523.79999999999995</v>
      </c>
      <c r="I68" s="43">
        <f t="shared" si="12"/>
        <v>597.9</v>
      </c>
      <c r="J68" s="1">
        <f t="shared" si="12"/>
        <v>627.69999999999993</v>
      </c>
      <c r="K68" s="34">
        <f t="shared" si="11"/>
        <v>6.7037724843976187E-2</v>
      </c>
    </row>
    <row r="70" spans="2:11" x14ac:dyDescent="0.25">
      <c r="B70" s="43" t="s">
        <v>37</v>
      </c>
      <c r="C70" s="43" t="s">
        <v>23</v>
      </c>
      <c r="D70" s="43" t="s">
        <v>24</v>
      </c>
      <c r="E70" s="43" t="s">
        <v>25</v>
      </c>
      <c r="F70" s="43" t="s">
        <v>26</v>
      </c>
      <c r="G70" s="43" t="s">
        <v>27</v>
      </c>
      <c r="H70" s="43" t="s">
        <v>28</v>
      </c>
      <c r="I70" s="43" t="s">
        <v>133</v>
      </c>
      <c r="J70" s="1" t="s">
        <v>157</v>
      </c>
      <c r="K70" s="43" t="s">
        <v>32</v>
      </c>
    </row>
    <row r="71" spans="2:11" x14ac:dyDescent="0.25">
      <c r="B71" s="43" t="s">
        <v>22</v>
      </c>
      <c r="J71" s="1"/>
    </row>
    <row r="72" spans="2:11" x14ac:dyDescent="0.25">
      <c r="B72" s="43" t="s">
        <v>29</v>
      </c>
      <c r="C72" s="43">
        <v>2618.23</v>
      </c>
      <c r="D72" s="43">
        <v>2407.48</v>
      </c>
      <c r="E72" s="43">
        <v>2239.29</v>
      </c>
      <c r="F72" s="43">
        <v>2619.4899999999998</v>
      </c>
      <c r="G72" s="43">
        <v>2924.15</v>
      </c>
      <c r="H72" s="43">
        <f>313.83+67.9+2345.88</f>
        <v>2727.61</v>
      </c>
      <c r="I72" s="43">
        <f>338.84+54.27+2577.39</f>
        <v>2970.5</v>
      </c>
      <c r="J72" s="1">
        <f>302.7+84+2142.5</f>
        <v>2529.1999999999998</v>
      </c>
      <c r="K72" s="34">
        <f t="shared" ref="K72:K76" si="13">(J72/C72)^(1/7)-1</f>
        <v>-4.930017339012549E-3</v>
      </c>
    </row>
    <row r="73" spans="2:11" x14ac:dyDescent="0.25">
      <c r="B73" s="43" t="s">
        <v>17</v>
      </c>
      <c r="C73" s="43">
        <v>276.66000000000003</v>
      </c>
      <c r="D73" s="43">
        <v>315.33999999999997</v>
      </c>
      <c r="E73" s="43">
        <v>346.45</v>
      </c>
      <c r="F73" s="43">
        <v>379.5</v>
      </c>
      <c r="G73" s="36">
        <v>444.12</v>
      </c>
      <c r="H73" s="36">
        <v>600.80999999999995</v>
      </c>
      <c r="I73" s="36">
        <v>786.26</v>
      </c>
      <c r="J73" s="1">
        <v>849.2</v>
      </c>
      <c r="K73" s="34">
        <f t="shared" si="13"/>
        <v>0.17376327243762524</v>
      </c>
    </row>
    <row r="74" spans="2:11" x14ac:dyDescent="0.25">
      <c r="B74" s="43" t="s">
        <v>18</v>
      </c>
      <c r="C74" s="43">
        <v>79.16</v>
      </c>
      <c r="D74" s="43">
        <v>74.53</v>
      </c>
      <c r="E74" s="43">
        <v>55.62</v>
      </c>
      <c r="F74" s="43">
        <v>56.62</v>
      </c>
      <c r="G74" s="43">
        <v>51.41</v>
      </c>
      <c r="H74" s="36">
        <v>49.83</v>
      </c>
      <c r="I74" s="36">
        <v>78.459999999999994</v>
      </c>
      <c r="J74" s="1">
        <v>70.900000000000006</v>
      </c>
      <c r="K74" s="34">
        <f t="shared" si="13"/>
        <v>-1.5619682732104345E-2</v>
      </c>
    </row>
    <row r="75" spans="2:11" x14ac:dyDescent="0.25">
      <c r="B75" s="43" t="s">
        <v>30</v>
      </c>
      <c r="C75" s="43">
        <v>2708.16</v>
      </c>
      <c r="D75" s="43">
        <v>2293.7800000000002</v>
      </c>
      <c r="E75" s="43">
        <v>2372.2399999999998</v>
      </c>
      <c r="F75" s="43">
        <v>2834.18</v>
      </c>
      <c r="G75" s="43">
        <v>2842.62</v>
      </c>
      <c r="H75" s="43">
        <f>321.23+2233.5</f>
        <v>2554.73</v>
      </c>
      <c r="I75" s="43">
        <f>1449.48+298.41</f>
        <v>1747.89</v>
      </c>
      <c r="J75" s="1">
        <f>289.6+1398.1</f>
        <v>1687.6999999999998</v>
      </c>
      <c r="K75" s="34">
        <f t="shared" si="13"/>
        <v>-6.5326062368676552E-2</v>
      </c>
    </row>
    <row r="76" spans="2:11" x14ac:dyDescent="0.25">
      <c r="B76" s="43" t="s">
        <v>21</v>
      </c>
      <c r="C76" s="43">
        <f>SUM(C71:C75)</f>
        <v>5682.2099999999991</v>
      </c>
      <c r="D76" s="43">
        <f t="shared" ref="D76:J76" si="14">SUM(D71:D75)</f>
        <v>5091.130000000001</v>
      </c>
      <c r="E76" s="43">
        <f t="shared" si="14"/>
        <v>5013.5999999999995</v>
      </c>
      <c r="F76" s="43">
        <f t="shared" si="14"/>
        <v>5889.7899999999991</v>
      </c>
      <c r="G76" s="43">
        <f t="shared" si="14"/>
        <v>6262.2999999999993</v>
      </c>
      <c r="H76" s="43">
        <f t="shared" si="14"/>
        <v>5932.98</v>
      </c>
      <c r="I76" s="43">
        <f t="shared" si="14"/>
        <v>5583.1100000000006</v>
      </c>
      <c r="J76" s="1">
        <f t="shared" si="14"/>
        <v>5137</v>
      </c>
      <c r="K76" s="34">
        <f t="shared" si="13"/>
        <v>-1.43068122767398E-2</v>
      </c>
    </row>
    <row r="78" spans="2:11" x14ac:dyDescent="0.25">
      <c r="B78" s="43" t="s">
        <v>136</v>
      </c>
      <c r="C78" s="43" t="s">
        <v>23</v>
      </c>
      <c r="D78" s="43" t="s">
        <v>24</v>
      </c>
      <c r="E78" s="43" t="s">
        <v>25</v>
      </c>
      <c r="F78" s="43" t="s">
        <v>26</v>
      </c>
      <c r="G78" s="43" t="s">
        <v>27</v>
      </c>
      <c r="H78" s="43" t="s">
        <v>28</v>
      </c>
      <c r="I78" s="43" t="s">
        <v>133</v>
      </c>
      <c r="J78" s="1" t="s">
        <v>157</v>
      </c>
      <c r="K78" s="43" t="s">
        <v>32</v>
      </c>
    </row>
    <row r="79" spans="2:11" x14ac:dyDescent="0.25">
      <c r="B79" s="43" t="s">
        <v>22</v>
      </c>
      <c r="J79" s="1"/>
    </row>
    <row r="80" spans="2:11" x14ac:dyDescent="0.25">
      <c r="B80" s="43" t="s">
        <v>29</v>
      </c>
      <c r="C80" s="43">
        <v>1216.99</v>
      </c>
      <c r="D80" s="43">
        <v>404.46</v>
      </c>
      <c r="E80" s="43">
        <v>329.77</v>
      </c>
      <c r="F80" s="43">
        <v>121.15</v>
      </c>
      <c r="G80" s="43">
        <v>67.31</v>
      </c>
      <c r="H80" s="36">
        <v>54.09</v>
      </c>
      <c r="I80" s="36">
        <f>175.1+9.3</f>
        <v>184.4</v>
      </c>
      <c r="J80" s="1">
        <f>17.9+201.9</f>
        <v>219.8</v>
      </c>
      <c r="K80" s="34">
        <f t="shared" ref="K80" si="15">(J80/C80)^(1/7)-1</f>
        <v>-0.21689481960639478</v>
      </c>
    </row>
    <row r="81" spans="2:19" x14ac:dyDescent="0.25">
      <c r="B81" s="43" t="s">
        <v>17</v>
      </c>
      <c r="J81" s="1"/>
    </row>
    <row r="82" spans="2:19" x14ac:dyDescent="0.25">
      <c r="B82" s="43" t="s">
        <v>18</v>
      </c>
      <c r="C82" s="43">
        <v>0</v>
      </c>
      <c r="D82" s="43">
        <v>0</v>
      </c>
      <c r="E82" s="43">
        <v>0</v>
      </c>
      <c r="F82" s="43">
        <v>0</v>
      </c>
      <c r="G82" s="43">
        <v>0</v>
      </c>
      <c r="H82" s="36">
        <v>1.18</v>
      </c>
      <c r="I82" s="36">
        <v>7.9</v>
      </c>
      <c r="J82" s="1">
        <v>6.4</v>
      </c>
      <c r="K82" s="3"/>
    </row>
    <row r="83" spans="2:19" x14ac:dyDescent="0.25">
      <c r="B83" s="43" t="s">
        <v>30</v>
      </c>
      <c r="C83" s="43">
        <v>149</v>
      </c>
      <c r="D83" s="43">
        <v>44.25</v>
      </c>
      <c r="E83" s="43">
        <v>47.5</v>
      </c>
      <c r="F83" s="43">
        <v>29.23</v>
      </c>
      <c r="G83" s="43">
        <v>36.909999999999997</v>
      </c>
      <c r="H83" s="36">
        <v>61</v>
      </c>
      <c r="I83" s="36">
        <f>128.7+48</f>
        <v>176.7</v>
      </c>
      <c r="J83" s="1">
        <f>113+50.3</f>
        <v>163.30000000000001</v>
      </c>
      <c r="K83" s="34">
        <f t="shared" ref="K83:K84" si="16">(J83/C83)^(1/7)-1</f>
        <v>1.3177886429530883E-2</v>
      </c>
    </row>
    <row r="84" spans="2:19" x14ac:dyDescent="0.25">
      <c r="B84" s="43" t="s">
        <v>21</v>
      </c>
      <c r="C84" s="43">
        <f>SUM(C79:C83)</f>
        <v>1365.99</v>
      </c>
      <c r="D84" s="43">
        <f t="shared" ref="D84:J84" si="17">SUM(D79:D83)</f>
        <v>448.71</v>
      </c>
      <c r="E84" s="43">
        <f t="shared" si="17"/>
        <v>377.27</v>
      </c>
      <c r="F84" s="43">
        <f t="shared" si="17"/>
        <v>150.38</v>
      </c>
      <c r="G84" s="43">
        <f t="shared" si="17"/>
        <v>104.22</v>
      </c>
      <c r="H84" s="36">
        <f t="shared" si="17"/>
        <v>116.27000000000001</v>
      </c>
      <c r="I84" s="36">
        <f t="shared" si="17"/>
        <v>369</v>
      </c>
      <c r="J84" s="1">
        <f t="shared" si="17"/>
        <v>389.5</v>
      </c>
      <c r="K84" s="34">
        <f t="shared" si="16"/>
        <v>-0.16410559122203128</v>
      </c>
    </row>
    <row r="85" spans="2:19" x14ac:dyDescent="0.25">
      <c r="K85" s="3"/>
    </row>
    <row r="86" spans="2:19" x14ac:dyDescent="0.25">
      <c r="B86" s="1" t="s">
        <v>388</v>
      </c>
      <c r="C86" s="1"/>
      <c r="D86" s="1"/>
      <c r="E86" s="1"/>
      <c r="F86" s="1"/>
      <c r="K86" s="3"/>
    </row>
    <row r="87" spans="2:19" x14ac:dyDescent="0.25">
      <c r="B87" s="1" t="s">
        <v>387</v>
      </c>
      <c r="C87" s="1" t="s">
        <v>23</v>
      </c>
      <c r="D87" s="1" t="s">
        <v>24</v>
      </c>
      <c r="E87" s="1" t="s">
        <v>25</v>
      </c>
      <c r="F87" s="1" t="s">
        <v>26</v>
      </c>
      <c r="G87" s="1" t="s">
        <v>27</v>
      </c>
      <c r="H87" s="1" t="s">
        <v>28</v>
      </c>
      <c r="I87" s="1" t="s">
        <v>133</v>
      </c>
      <c r="J87" s="1" t="s">
        <v>157</v>
      </c>
      <c r="K87" s="1" t="s">
        <v>32</v>
      </c>
    </row>
    <row r="88" spans="2:19" x14ac:dyDescent="0.25">
      <c r="B88" s="1" t="s">
        <v>29</v>
      </c>
      <c r="C88" s="1">
        <v>10135</v>
      </c>
      <c r="D88" s="1">
        <v>11756</v>
      </c>
      <c r="E88" s="1">
        <v>14557</v>
      </c>
      <c r="F88" s="1">
        <v>19297</v>
      </c>
      <c r="G88" s="1">
        <v>23964</v>
      </c>
      <c r="H88" s="1">
        <v>25657</v>
      </c>
      <c r="I88" s="1">
        <v>21346</v>
      </c>
      <c r="J88" s="1">
        <v>21708</v>
      </c>
      <c r="K88" s="1"/>
    </row>
    <row r="89" spans="2:19" x14ac:dyDescent="0.25">
      <c r="B89" s="1" t="s">
        <v>21</v>
      </c>
      <c r="C89" s="1">
        <f>SUM(C88)</f>
        <v>10135</v>
      </c>
      <c r="D89" s="1">
        <f>SUM(D88)</f>
        <v>11756</v>
      </c>
      <c r="E89" s="1">
        <f t="shared" ref="E89:J89" si="18">SUM(E88)</f>
        <v>14557</v>
      </c>
      <c r="F89" s="1">
        <f t="shared" si="18"/>
        <v>19297</v>
      </c>
      <c r="G89" s="1">
        <f t="shared" si="18"/>
        <v>23964</v>
      </c>
      <c r="H89" s="1">
        <f t="shared" si="18"/>
        <v>25657</v>
      </c>
      <c r="I89" s="1">
        <f t="shared" si="18"/>
        <v>21346</v>
      </c>
      <c r="J89" s="1">
        <f t="shared" si="18"/>
        <v>21708</v>
      </c>
      <c r="K89" s="34">
        <f t="shared" ref="K89" si="19">(J89/C89)^(1/7)-1</f>
        <v>0.11495305023600455</v>
      </c>
    </row>
    <row r="91" spans="2:19" x14ac:dyDescent="0.25">
      <c r="B91" s="1" t="s">
        <v>391</v>
      </c>
      <c r="C91" s="1"/>
      <c r="D91" s="1"/>
      <c r="E91" s="1"/>
      <c r="F91" s="1"/>
      <c r="G91" s="1"/>
      <c r="H91" s="1"/>
      <c r="I91" s="1"/>
      <c r="J91" s="1"/>
      <c r="K91" s="1"/>
    </row>
    <row r="92" spans="2:19" x14ac:dyDescent="0.25">
      <c r="B92" s="1" t="s">
        <v>52</v>
      </c>
      <c r="C92" s="1" t="s">
        <v>23</v>
      </c>
      <c r="D92" s="1" t="s">
        <v>24</v>
      </c>
      <c r="E92" s="1" t="s">
        <v>25</v>
      </c>
      <c r="F92" s="1" t="s">
        <v>26</v>
      </c>
      <c r="G92" s="1" t="s">
        <v>27</v>
      </c>
      <c r="H92" s="1" t="s">
        <v>28</v>
      </c>
      <c r="I92" s="1" t="s">
        <v>133</v>
      </c>
      <c r="J92" s="1" t="s">
        <v>157</v>
      </c>
      <c r="K92" s="1" t="s">
        <v>32</v>
      </c>
    </row>
    <row r="93" spans="2:19" x14ac:dyDescent="0.25">
      <c r="B93" s="1" t="s">
        <v>21</v>
      </c>
      <c r="C93" s="1">
        <v>5315</v>
      </c>
      <c r="D93" s="1">
        <v>5780</v>
      </c>
      <c r="E93" s="1">
        <v>5715</v>
      </c>
      <c r="F93" s="1">
        <v>6179</v>
      </c>
      <c r="G93" s="1">
        <v>6411</v>
      </c>
      <c r="H93" s="1">
        <v>8139</v>
      </c>
      <c r="I93" s="1">
        <v>11437</v>
      </c>
      <c r="J93" s="1">
        <v>11087</v>
      </c>
      <c r="K93" s="34">
        <f t="shared" ref="K93" si="20">(J93/C93)^(1/7)-1</f>
        <v>0.11074873043872735</v>
      </c>
    </row>
    <row r="94" spans="2:19" x14ac:dyDescent="0.25">
      <c r="L94" s="43" t="s">
        <v>33</v>
      </c>
    </row>
    <row r="95" spans="2:19" x14ac:dyDescent="0.25">
      <c r="B95" s="2" t="s">
        <v>30</v>
      </c>
      <c r="C95" s="43" t="s">
        <v>23</v>
      </c>
      <c r="D95" s="43" t="s">
        <v>24</v>
      </c>
      <c r="E95" s="43" t="s">
        <v>25</v>
      </c>
      <c r="F95" s="43" t="s">
        <v>26</v>
      </c>
      <c r="G95" s="43" t="s">
        <v>27</v>
      </c>
      <c r="H95" s="43" t="s">
        <v>28</v>
      </c>
      <c r="I95" s="43" t="s">
        <v>133</v>
      </c>
      <c r="J95" s="1" t="s">
        <v>157</v>
      </c>
      <c r="K95" s="43" t="s">
        <v>32</v>
      </c>
      <c r="L95" s="43" t="s">
        <v>121</v>
      </c>
    </row>
    <row r="96" spans="2:19" x14ac:dyDescent="0.25">
      <c r="B96" s="1" t="s">
        <v>22</v>
      </c>
      <c r="C96" s="1">
        <f t="shared" ref="C96:J96" si="21">C47+C55+C63+C71+C79</f>
        <v>7349.04</v>
      </c>
      <c r="D96" s="1">
        <f t="shared" si="21"/>
        <v>7008.86</v>
      </c>
      <c r="E96" s="1">
        <f t="shared" si="21"/>
        <v>6917.34</v>
      </c>
      <c r="F96" s="1">
        <f t="shared" si="21"/>
        <v>6648.94</v>
      </c>
      <c r="G96" s="1">
        <f t="shared" si="21"/>
        <v>5204.12</v>
      </c>
      <c r="H96" s="1">
        <f t="shared" si="21"/>
        <v>3633.6</v>
      </c>
      <c r="I96" s="1">
        <f t="shared" si="21"/>
        <v>3231.2</v>
      </c>
      <c r="J96" s="1">
        <f t="shared" si="21"/>
        <v>2173.6999999999998</v>
      </c>
      <c r="K96" s="34">
        <f t="shared" ref="K96:K101" si="22">(J96/C96)^(1/7)-1</f>
        <v>-0.15971977699806617</v>
      </c>
      <c r="L96" s="1">
        <f>K96/'GDP Data and Info'!$K$20</f>
        <v>-2.3605613482467334</v>
      </c>
      <c r="M96" s="34"/>
      <c r="N96" s="34"/>
      <c r="O96" s="34"/>
      <c r="P96" s="34"/>
      <c r="Q96" s="34"/>
      <c r="R96" s="34"/>
      <c r="S96" s="34"/>
    </row>
    <row r="97" spans="1:27" x14ac:dyDescent="0.25">
      <c r="B97" s="1" t="s">
        <v>29</v>
      </c>
      <c r="C97" s="1">
        <f>C56+C64+C72+C80+C88</f>
        <v>14226.16</v>
      </c>
      <c r="D97" s="1">
        <f t="shared" ref="D97:J97" si="23">D56+D64+D72+D80+D88</f>
        <v>14874.11</v>
      </c>
      <c r="E97" s="1">
        <f t="shared" si="23"/>
        <v>17376.78</v>
      </c>
      <c r="F97" s="1">
        <f t="shared" si="23"/>
        <v>22318.77</v>
      </c>
      <c r="G97" s="1">
        <f t="shared" si="23"/>
        <v>27268.720000000001</v>
      </c>
      <c r="H97" s="1">
        <f t="shared" si="23"/>
        <v>28833.5</v>
      </c>
      <c r="I97" s="1">
        <f t="shared" si="23"/>
        <v>25071.9</v>
      </c>
      <c r="J97" s="1">
        <f t="shared" si="23"/>
        <v>25053.3</v>
      </c>
      <c r="K97" s="34">
        <f t="shared" si="22"/>
        <v>8.4204076167845976E-2</v>
      </c>
      <c r="L97" s="1">
        <f>K97/'GDP Data and Info'!$K$20</f>
        <v>1.2444851307865761</v>
      </c>
      <c r="M97" s="34"/>
      <c r="N97" s="34"/>
      <c r="O97" s="34"/>
      <c r="P97" s="34"/>
      <c r="Q97" s="34"/>
      <c r="R97" s="34"/>
      <c r="S97" s="34"/>
    </row>
    <row r="98" spans="1:27" x14ac:dyDescent="0.25">
      <c r="B98" s="1" t="s">
        <v>17</v>
      </c>
      <c r="C98" s="1">
        <f t="shared" ref="C98:J100" si="24">C49+C57+C65+C73+C81</f>
        <v>279.74</v>
      </c>
      <c r="D98" s="1">
        <f t="shared" si="24"/>
        <v>319.19</v>
      </c>
      <c r="E98" s="1">
        <f t="shared" si="24"/>
        <v>351.4</v>
      </c>
      <c r="F98" s="1">
        <f t="shared" si="24"/>
        <v>383.24</v>
      </c>
      <c r="G98" s="1">
        <f t="shared" si="24"/>
        <v>451.35</v>
      </c>
      <c r="H98" s="1">
        <f t="shared" si="24"/>
        <v>608.01</v>
      </c>
      <c r="I98" s="1">
        <f t="shared" si="24"/>
        <v>796.26</v>
      </c>
      <c r="J98" s="1">
        <f t="shared" si="24"/>
        <v>853.80000000000007</v>
      </c>
      <c r="K98" s="34">
        <f t="shared" si="22"/>
        <v>0.17281306991032563</v>
      </c>
      <c r="L98" s="1">
        <f>K98/'GDP Data and Info'!$K$20</f>
        <v>2.554072269379104</v>
      </c>
      <c r="M98" s="34"/>
      <c r="N98" s="34"/>
      <c r="O98" s="34"/>
      <c r="P98" s="34"/>
      <c r="Q98" s="34"/>
      <c r="R98" s="34"/>
      <c r="S98" s="34"/>
    </row>
    <row r="99" spans="1:27" x14ac:dyDescent="0.25">
      <c r="B99" s="43" t="s">
        <v>18</v>
      </c>
      <c r="C99" s="43">
        <f t="shared" si="24"/>
        <v>80.47999999999999</v>
      </c>
      <c r="D99" s="43">
        <f t="shared" si="24"/>
        <v>75.88</v>
      </c>
      <c r="E99" s="43">
        <f t="shared" si="24"/>
        <v>56.68</v>
      </c>
      <c r="F99" s="43">
        <f t="shared" si="24"/>
        <v>57.879999999999995</v>
      </c>
      <c r="G99" s="43">
        <f t="shared" si="24"/>
        <v>53.43</v>
      </c>
      <c r="H99" s="36">
        <f t="shared" si="24"/>
        <v>60.309999999999995</v>
      </c>
      <c r="I99" s="36">
        <f t="shared" si="24"/>
        <v>101.96</v>
      </c>
      <c r="J99" s="1">
        <f t="shared" si="24"/>
        <v>89.800000000000011</v>
      </c>
      <c r="K99" s="34">
        <f t="shared" si="22"/>
        <v>1.5776914503930151E-2</v>
      </c>
      <c r="L99" s="1">
        <f>K99/'GDP Data and Info'!$K$20</f>
        <v>0.23317321920016026</v>
      </c>
      <c r="M99" s="34"/>
      <c r="N99" s="34"/>
      <c r="O99" s="34"/>
      <c r="P99" s="34"/>
      <c r="Q99" s="34"/>
      <c r="R99" s="34"/>
      <c r="S99" s="34"/>
    </row>
    <row r="100" spans="1:27" x14ac:dyDescent="0.25">
      <c r="B100" s="43" t="s">
        <v>30</v>
      </c>
      <c r="C100" s="43">
        <f t="shared" si="24"/>
        <v>3147.8399999999997</v>
      </c>
      <c r="D100" s="43">
        <f t="shared" si="24"/>
        <v>2568.8900000000003</v>
      </c>
      <c r="E100" s="43">
        <f t="shared" si="24"/>
        <v>2697.64</v>
      </c>
      <c r="F100" s="43">
        <f t="shared" si="24"/>
        <v>3161.72</v>
      </c>
      <c r="G100" s="43">
        <f t="shared" si="24"/>
        <v>3198.6899999999996</v>
      </c>
      <c r="H100" s="43">
        <f t="shared" si="24"/>
        <v>2939.73</v>
      </c>
      <c r="I100" s="43">
        <f t="shared" si="24"/>
        <v>2154.19</v>
      </c>
      <c r="J100" s="1">
        <f t="shared" si="24"/>
        <v>2088.4</v>
      </c>
      <c r="K100" s="34">
        <f t="shared" si="22"/>
        <v>-5.6932008104016218E-2</v>
      </c>
      <c r="L100" s="1">
        <f>K100/'GDP Data and Info'!$K$20</f>
        <v>-0.84142051995250178</v>
      </c>
      <c r="M100" s="34"/>
      <c r="N100" s="34"/>
      <c r="O100" s="34"/>
      <c r="P100" s="34"/>
      <c r="Q100" s="34"/>
      <c r="R100" s="34"/>
      <c r="S100" s="34"/>
    </row>
    <row r="101" spans="1:27" x14ac:dyDescent="0.25">
      <c r="B101" s="43" t="s">
        <v>21</v>
      </c>
      <c r="C101" s="1">
        <f>C60+C68+C76+C84+C89</f>
        <v>25083.260000000002</v>
      </c>
      <c r="D101" s="1">
        <f t="shared" ref="D101:J101" si="25">D60+D68+D76+D84+D89</f>
        <v>24846.93</v>
      </c>
      <c r="E101" s="1">
        <f t="shared" si="25"/>
        <v>27399.84</v>
      </c>
      <c r="F101" s="1">
        <f t="shared" si="25"/>
        <v>32570.549999999996</v>
      </c>
      <c r="G101" s="1">
        <f t="shared" si="25"/>
        <v>36176.31</v>
      </c>
      <c r="H101" s="1">
        <f t="shared" si="25"/>
        <v>36075.15</v>
      </c>
      <c r="I101" s="1">
        <f t="shared" si="25"/>
        <v>31355.510000000002</v>
      </c>
      <c r="J101" s="1">
        <f t="shared" si="25"/>
        <v>30259</v>
      </c>
      <c r="K101" s="34">
        <f t="shared" si="22"/>
        <v>2.716131811437883E-2</v>
      </c>
      <c r="L101" s="1">
        <f>K101/'GDP Data and Info'!$K$20</f>
        <v>0.40142779381048599</v>
      </c>
      <c r="M101" s="34"/>
      <c r="N101" s="34"/>
      <c r="O101" s="34"/>
      <c r="P101" s="34"/>
      <c r="Q101" s="34"/>
      <c r="R101" s="34"/>
      <c r="S101" s="34"/>
    </row>
    <row r="103" spans="1:27" x14ac:dyDescent="0.25">
      <c r="A103" s="2" t="s">
        <v>137</v>
      </c>
    </row>
    <row r="104" spans="1:27" x14ac:dyDescent="0.25">
      <c r="A104" s="6"/>
    </row>
    <row r="105" spans="1:27" x14ac:dyDescent="0.25">
      <c r="B105" s="43" t="s">
        <v>41</v>
      </c>
      <c r="C105" s="43" t="s">
        <v>23</v>
      </c>
      <c r="D105" s="43" t="s">
        <v>24</v>
      </c>
      <c r="E105" s="43" t="s">
        <v>25</v>
      </c>
      <c r="F105" s="43" t="s">
        <v>26</v>
      </c>
      <c r="G105" s="43" t="s">
        <v>27</v>
      </c>
      <c r="H105" s="43" t="s">
        <v>28</v>
      </c>
      <c r="I105" s="43" t="s">
        <v>133</v>
      </c>
      <c r="J105" s="267" t="s">
        <v>157</v>
      </c>
      <c r="T105" s="43" t="s">
        <v>23</v>
      </c>
      <c r="U105" s="43" t="s">
        <v>24</v>
      </c>
      <c r="V105" s="43" t="s">
        <v>25</v>
      </c>
      <c r="W105" s="43" t="s">
        <v>26</v>
      </c>
      <c r="X105" s="43" t="s">
        <v>27</v>
      </c>
      <c r="Y105" s="43" t="s">
        <v>28</v>
      </c>
      <c r="Z105" s="43" t="s">
        <v>133</v>
      </c>
      <c r="AA105" s="267" t="s">
        <v>157</v>
      </c>
    </row>
    <row r="106" spans="1:27" x14ac:dyDescent="0.25">
      <c r="B106" s="43" t="s">
        <v>114</v>
      </c>
      <c r="C106" s="7">
        <f>5779.84-T107</f>
        <v>3102.785054945055</v>
      </c>
      <c r="D106" s="7">
        <f>5837.79-U107</f>
        <v>2998.757032967033</v>
      </c>
      <c r="E106" s="7">
        <f>5415.49-V107</f>
        <v>2415.9515384615383</v>
      </c>
      <c r="F106" s="7">
        <f>5463.89-W107</f>
        <v>2290.5932967032973</v>
      </c>
      <c r="G106" s="7">
        <f>7350-X107</f>
        <v>3867.4725274725279</v>
      </c>
      <c r="H106" s="7">
        <f>8584.76-Y107</f>
        <v>4700.2325274725281</v>
      </c>
      <c r="I106" s="7">
        <f>9206-Z107</f>
        <v>4676.9030769230767</v>
      </c>
      <c r="J106" s="268">
        <f>'gas-consumption-FY20'!E7</f>
        <v>6610.2780000000002</v>
      </c>
      <c r="K106" s="3"/>
      <c r="L106" s="3"/>
      <c r="M106" s="3"/>
      <c r="N106" s="3"/>
      <c r="O106" s="3"/>
      <c r="P106" s="3"/>
      <c r="Q106" s="3"/>
      <c r="R106" s="3"/>
      <c r="S106" s="43" t="s">
        <v>45</v>
      </c>
      <c r="T106" s="43">
        <v>1818</v>
      </c>
      <c r="U106" s="43">
        <v>1928</v>
      </c>
      <c r="V106" s="43">
        <v>2037</v>
      </c>
      <c r="W106" s="43">
        <v>2155</v>
      </c>
      <c r="X106" s="43">
        <v>2365</v>
      </c>
      <c r="Y106" s="43">
        <v>2638</v>
      </c>
      <c r="Z106" s="43">
        <v>3075.73</v>
      </c>
      <c r="AA106" s="267">
        <v>3247</v>
      </c>
    </row>
    <row r="107" spans="1:27" x14ac:dyDescent="0.25">
      <c r="B107" s="43" t="s">
        <v>29</v>
      </c>
      <c r="C107" s="43">
        <f>269+0+182+387+3891</f>
        <v>4729</v>
      </c>
      <c r="D107" s="43">
        <f>156+105+196+372+3968</f>
        <v>4797</v>
      </c>
      <c r="E107" s="43">
        <f>395+138+180+351+4575</f>
        <v>5639</v>
      </c>
      <c r="F107" s="43">
        <f>401+144+0+187+410+5077</f>
        <v>6219</v>
      </c>
      <c r="G107" s="43">
        <f>688+106+183+471+5374</f>
        <v>6822</v>
      </c>
      <c r="H107" s="43">
        <f>873+126+189+496+6533</f>
        <v>8217</v>
      </c>
      <c r="I107" s="43">
        <f>944+142+192+541+7047</f>
        <v>8866</v>
      </c>
      <c r="J107" s="268">
        <f>'gas-consumption-FY20'!E5+'gas-consumption-FY20'!E6+'gas-consumption-FY20'!E9+'gas-consumption-FY20'!E10+'gas-consumption-FY20'!E11</f>
        <v>9211.9599999999991</v>
      </c>
      <c r="K107" s="3"/>
      <c r="L107" s="3"/>
      <c r="M107" s="3"/>
      <c r="N107" s="3"/>
      <c r="O107" s="3"/>
      <c r="P107" s="3"/>
      <c r="Q107" s="3"/>
      <c r="R107" s="3"/>
      <c r="S107" s="43" t="s">
        <v>46</v>
      </c>
      <c r="T107" s="7">
        <f t="shared" ref="T107:AA107" si="26">T106*$W$110/$T$111/$W$111</f>
        <v>2677.0549450549452</v>
      </c>
      <c r="U107" s="7">
        <f t="shared" si="26"/>
        <v>2839.032967032967</v>
      </c>
      <c r="V107" s="7">
        <f t="shared" si="26"/>
        <v>2999.5384615384614</v>
      </c>
      <c r="W107" s="7">
        <f t="shared" si="26"/>
        <v>3173.2967032967031</v>
      </c>
      <c r="X107" s="7">
        <f t="shared" si="26"/>
        <v>3482.5274725274721</v>
      </c>
      <c r="Y107" s="7">
        <f t="shared" si="26"/>
        <v>3884.5274725274726</v>
      </c>
      <c r="Z107" s="7">
        <f t="shared" si="26"/>
        <v>4529.0969230769233</v>
      </c>
      <c r="AA107" s="268">
        <f t="shared" si="26"/>
        <v>4781.2967032967035</v>
      </c>
    </row>
    <row r="108" spans="1:27" x14ac:dyDescent="0.25">
      <c r="B108" s="43" t="s">
        <v>17</v>
      </c>
      <c r="C108" s="7">
        <f>T107</f>
        <v>2677.0549450549452</v>
      </c>
      <c r="D108" s="7">
        <f>U107+66.3</f>
        <v>2905.3329670329672</v>
      </c>
      <c r="E108" s="7">
        <f>V107+0.02</f>
        <v>2999.5584615384614</v>
      </c>
      <c r="F108" s="7">
        <f>W107</f>
        <v>3173.2967032967031</v>
      </c>
      <c r="G108" s="7">
        <f>X107</f>
        <v>3482.5274725274721</v>
      </c>
      <c r="H108" s="7">
        <f>Y107+0.61</f>
        <v>3885.1374725274727</v>
      </c>
      <c r="I108" s="7">
        <f>Z107</f>
        <v>4529.0969230769233</v>
      </c>
      <c r="J108" s="268">
        <f>'gas-consumption-FY20'!E8</f>
        <v>4272.7820000000002</v>
      </c>
      <c r="K108" s="3"/>
      <c r="L108" s="3"/>
      <c r="M108" s="3"/>
      <c r="N108" s="3"/>
      <c r="O108" s="3"/>
      <c r="P108" s="3"/>
      <c r="Q108" s="3"/>
      <c r="R108" s="3"/>
    </row>
    <row r="109" spans="1:27" x14ac:dyDescent="0.25">
      <c r="B109" s="43" t="s">
        <v>18</v>
      </c>
      <c r="J109" s="267"/>
      <c r="K109" s="3"/>
      <c r="L109" s="3"/>
      <c r="M109" s="3"/>
      <c r="N109" s="3"/>
      <c r="O109" s="3"/>
      <c r="P109" s="3"/>
      <c r="Q109" s="3"/>
      <c r="R109" s="3"/>
      <c r="S109" s="43" t="s">
        <v>42</v>
      </c>
      <c r="V109" s="43" t="s">
        <v>47</v>
      </c>
    </row>
    <row r="110" spans="1:27" x14ac:dyDescent="0.25">
      <c r="B110" s="43" t="s">
        <v>30</v>
      </c>
      <c r="C110" s="43">
        <v>7975.9</v>
      </c>
      <c r="D110" s="43">
        <v>7479.3</v>
      </c>
      <c r="E110" s="43">
        <v>5941.23</v>
      </c>
      <c r="F110" s="43">
        <v>4111.6499999999996</v>
      </c>
      <c r="G110" s="43">
        <v>3745.96</v>
      </c>
      <c r="H110" s="43">
        <v>3226.49</v>
      </c>
      <c r="I110" s="43">
        <v>3393</v>
      </c>
      <c r="J110" s="267">
        <f>'gas-consumption-FY20'!E12</f>
        <v>4209</v>
      </c>
      <c r="K110" s="3"/>
      <c r="L110" s="3"/>
      <c r="M110" s="3"/>
      <c r="N110" s="3"/>
      <c r="O110" s="3"/>
      <c r="P110" s="3"/>
      <c r="Q110" s="3"/>
      <c r="R110" s="3"/>
      <c r="S110" s="43" t="s">
        <v>43</v>
      </c>
      <c r="T110" s="43">
        <v>9</v>
      </c>
      <c r="V110" s="43" t="s">
        <v>48</v>
      </c>
      <c r="W110" s="43">
        <v>53.6</v>
      </c>
    </row>
    <row r="111" spans="1:27" x14ac:dyDescent="0.25">
      <c r="B111" s="43" t="s">
        <v>21</v>
      </c>
      <c r="C111" s="7">
        <f>SUM(C106:C110)</f>
        <v>18484.739999999998</v>
      </c>
      <c r="D111" s="7">
        <f t="shared" ref="D111:J111" si="27">SUM(D106:D110)</f>
        <v>18180.39</v>
      </c>
      <c r="E111" s="7">
        <f t="shared" si="27"/>
        <v>16995.739999999998</v>
      </c>
      <c r="F111" s="7">
        <f t="shared" si="27"/>
        <v>15794.539999999999</v>
      </c>
      <c r="G111" s="7">
        <f t="shared" si="27"/>
        <v>17917.96</v>
      </c>
      <c r="H111" s="7">
        <f t="shared" si="27"/>
        <v>20028.86</v>
      </c>
      <c r="I111" s="7">
        <f t="shared" si="27"/>
        <v>21465</v>
      </c>
      <c r="J111" s="268">
        <f t="shared" si="27"/>
        <v>24304.02</v>
      </c>
      <c r="K111" s="3"/>
      <c r="L111" s="3"/>
      <c r="M111" s="3"/>
      <c r="N111" s="3"/>
      <c r="O111" s="3"/>
      <c r="P111" s="3"/>
      <c r="Q111" s="3"/>
      <c r="R111" s="3"/>
      <c r="S111" s="43" t="s">
        <v>44</v>
      </c>
      <c r="T111" s="43">
        <v>3.6400000000000002E-2</v>
      </c>
      <c r="V111" s="43" t="s">
        <v>49</v>
      </c>
      <c r="W111" s="43">
        <v>1000</v>
      </c>
    </row>
    <row r="113" spans="2:22" ht="30" x14ac:dyDescent="0.25">
      <c r="B113" s="25" t="s">
        <v>115</v>
      </c>
      <c r="C113" s="43">
        <f t="shared" ref="C113:J113" si="28">C107/(C107+C110)</f>
        <v>0.3722185928263898</v>
      </c>
      <c r="D113" s="43">
        <f t="shared" si="28"/>
        <v>0.39075291415165808</v>
      </c>
      <c r="E113" s="43">
        <f t="shared" si="28"/>
        <v>0.48695060460802592</v>
      </c>
      <c r="F113" s="43">
        <f t="shared" si="28"/>
        <v>0.6019950341943634</v>
      </c>
      <c r="G113" s="43">
        <f t="shared" si="28"/>
        <v>0.64553612996264187</v>
      </c>
      <c r="H113" s="43">
        <f t="shared" si="28"/>
        <v>0.71805017525247983</v>
      </c>
      <c r="I113" s="43">
        <f t="shared" si="28"/>
        <v>0.72322375397667016</v>
      </c>
      <c r="J113" s="43">
        <f t="shared" si="28"/>
        <v>0.68638607074307645</v>
      </c>
    </row>
    <row r="114" spans="2:22" ht="30" x14ac:dyDescent="0.25">
      <c r="B114" s="25" t="s">
        <v>116</v>
      </c>
      <c r="C114" s="43">
        <f>NaturalGasSales!I29</f>
        <v>0.13465141180487855</v>
      </c>
    </row>
    <row r="115" spans="2:22" x14ac:dyDescent="0.25">
      <c r="B115" s="25"/>
    </row>
    <row r="116" spans="2:22" x14ac:dyDescent="0.25">
      <c r="B116" s="31" t="s">
        <v>138</v>
      </c>
    </row>
    <row r="117" spans="2:22" x14ac:dyDescent="0.25">
      <c r="B117" s="31" t="s">
        <v>139</v>
      </c>
    </row>
    <row r="118" spans="2:22" x14ac:dyDescent="0.25">
      <c r="B118" s="31" t="s">
        <v>140</v>
      </c>
    </row>
    <row r="119" spans="2:22" x14ac:dyDescent="0.25">
      <c r="B119" s="31" t="s">
        <v>145</v>
      </c>
    </row>
    <row r="120" spans="2:22" x14ac:dyDescent="0.25">
      <c r="B120" s="31"/>
    </row>
    <row r="121" spans="2:22" x14ac:dyDescent="0.25">
      <c r="B121" s="25"/>
    </row>
    <row r="122" spans="2:22" x14ac:dyDescent="0.25">
      <c r="C122" s="43" t="s">
        <v>23</v>
      </c>
      <c r="D122" s="43" t="s">
        <v>24</v>
      </c>
      <c r="E122" s="43" t="s">
        <v>25</v>
      </c>
      <c r="F122" s="43" t="s">
        <v>26</v>
      </c>
      <c r="G122" s="43" t="s">
        <v>27</v>
      </c>
      <c r="H122" s="43" t="s">
        <v>28</v>
      </c>
      <c r="I122" s="43" t="s">
        <v>133</v>
      </c>
      <c r="J122" s="267" t="s">
        <v>157</v>
      </c>
      <c r="K122" s="43" t="s">
        <v>32</v>
      </c>
      <c r="L122" s="43" t="s">
        <v>121</v>
      </c>
    </row>
    <row r="123" spans="2:22" x14ac:dyDescent="0.25">
      <c r="B123" s="43" t="s">
        <v>22</v>
      </c>
      <c r="C123" s="43">
        <f>$C$114*C106</f>
        <v>417.79438817542933</v>
      </c>
      <c r="D123" s="43">
        <f t="shared" ref="D123:I123" si="29">$C$114*D106</f>
        <v>403.78686814881974</v>
      </c>
      <c r="E123" s="43">
        <f t="shared" si="29"/>
        <v>325.31128550601449</v>
      </c>
      <c r="F123" s="43">
        <f t="shared" si="29"/>
        <v>308.43162127189004</v>
      </c>
      <c r="G123" s="43">
        <f t="shared" si="29"/>
        <v>520.76063594075788</v>
      </c>
      <c r="H123" s="43">
        <f t="shared" si="29"/>
        <v>632.89294563538851</v>
      </c>
      <c r="I123" s="43">
        <f t="shared" si="29"/>
        <v>629.75160218227279</v>
      </c>
      <c r="J123" s="267">
        <f>$C$114*J106</f>
        <v>890.08326512272902</v>
      </c>
      <c r="K123" s="3">
        <f>(J123/C123)^(1/7)-1</f>
        <v>0.11409956532567733</v>
      </c>
      <c r="L123" s="1">
        <f>K123/'GDP Data and Info'!$K$20</f>
        <v>1.686322312876809</v>
      </c>
      <c r="N123" s="3"/>
      <c r="Q123" s="1"/>
    </row>
    <row r="124" spans="2:22" x14ac:dyDescent="0.25">
      <c r="B124" s="43" t="s">
        <v>29</v>
      </c>
      <c r="C124" s="43">
        <f t="shared" ref="C124:H124" si="30">C107+(C106-C123)*C113</f>
        <v>5728.4034477369805</v>
      </c>
      <c r="D124" s="43">
        <f t="shared" si="30"/>
        <v>5810.9921540393252</v>
      </c>
      <c r="E124" s="43">
        <f t="shared" si="30"/>
        <v>6657.0385351945688</v>
      </c>
      <c r="F124" s="43">
        <f t="shared" si="30"/>
        <v>7412.2514855800864</v>
      </c>
      <c r="G124" s="43">
        <f t="shared" si="30"/>
        <v>8982.4234425593713</v>
      </c>
      <c r="H124" s="43">
        <f t="shared" si="30"/>
        <v>11137.553899549506</v>
      </c>
      <c r="I124" s="269">
        <f>I107+(I106-I123)*I113</f>
        <v>11792.996082474261</v>
      </c>
      <c r="J124" s="267">
        <f>J107+(J106-J123)*J113</f>
        <v>13138.221987957644</v>
      </c>
      <c r="K124" s="3">
        <f t="shared" ref="K124" si="31">(J124/C124)^(1/7)-1</f>
        <v>0.12590157926594192</v>
      </c>
      <c r="L124" s="1">
        <f>K124/'GDP Data and Info'!$K$20</f>
        <v>1.8607489146569696</v>
      </c>
      <c r="N124" s="3"/>
      <c r="Q124" s="1"/>
    </row>
    <row r="125" spans="2:22" x14ac:dyDescent="0.25">
      <c r="B125" s="43" t="s">
        <v>17</v>
      </c>
      <c r="C125" s="7">
        <f t="shared" ref="C125:H125" si="32">C108</f>
        <v>2677.0549450549452</v>
      </c>
      <c r="D125" s="7">
        <f t="shared" si="32"/>
        <v>2905.3329670329672</v>
      </c>
      <c r="E125" s="7">
        <f t="shared" si="32"/>
        <v>2999.5584615384614</v>
      </c>
      <c r="F125" s="7">
        <f t="shared" si="32"/>
        <v>3173.2967032967031</v>
      </c>
      <c r="G125" s="7">
        <f t="shared" si="32"/>
        <v>3482.5274725274721</v>
      </c>
      <c r="H125" s="7">
        <f t="shared" si="32"/>
        <v>3885.1374725274727</v>
      </c>
      <c r="I125" s="270">
        <f>I108</f>
        <v>4529.0969230769233</v>
      </c>
      <c r="J125" s="268">
        <f>J108</f>
        <v>4272.7820000000002</v>
      </c>
      <c r="K125" s="3">
        <f>(J125/C125)^(1/7)-1</f>
        <v>6.9073675552500102E-2</v>
      </c>
      <c r="L125" s="1">
        <f>K125/'GDP Data and Info'!$K$20</f>
        <v>1.0208669944019597</v>
      </c>
      <c r="N125" s="3"/>
      <c r="Q125" s="7"/>
      <c r="R125" s="7"/>
      <c r="S125" s="7"/>
      <c r="T125" s="7"/>
      <c r="U125" s="7"/>
      <c r="V125" s="7"/>
    </row>
    <row r="126" spans="2:22" x14ac:dyDescent="0.25">
      <c r="B126" s="43" t="s">
        <v>18</v>
      </c>
      <c r="J126" s="267"/>
      <c r="K126" s="3"/>
      <c r="L126" s="1">
        <f>K126/'GDP Data and Info'!$K$20</f>
        <v>0</v>
      </c>
      <c r="N126" s="3"/>
    </row>
    <row r="127" spans="2:22" x14ac:dyDescent="0.25">
      <c r="B127" s="43" t="s">
        <v>30</v>
      </c>
      <c r="C127" s="43">
        <f t="shared" ref="C127:J127" si="33">C110+(C106-C123)*(1-C113)</f>
        <v>9661.487219032646</v>
      </c>
      <c r="D127" s="43">
        <f t="shared" si="33"/>
        <v>9060.2780107788876</v>
      </c>
      <c r="E127" s="43">
        <f t="shared" si="33"/>
        <v>7013.8317177609551</v>
      </c>
      <c r="F127" s="43">
        <f t="shared" si="33"/>
        <v>4900.5601898513205</v>
      </c>
      <c r="G127" s="43">
        <f t="shared" si="33"/>
        <v>4932.2484489723984</v>
      </c>
      <c r="H127" s="43">
        <f t="shared" si="33"/>
        <v>4373.2756822876336</v>
      </c>
      <c r="I127" s="43">
        <f t="shared" si="33"/>
        <v>4513.1553922665425</v>
      </c>
      <c r="J127" s="267">
        <f t="shared" si="33"/>
        <v>6002.9327469196269</v>
      </c>
      <c r="K127" s="3">
        <f>(J127/C127)^(1/7)-1</f>
        <v>-6.5726106586821986E-2</v>
      </c>
      <c r="L127" s="1">
        <f>K127/'GDP Data and Info'!$K$20</f>
        <v>-0.97139195718683924</v>
      </c>
      <c r="N127" s="3"/>
    </row>
    <row r="128" spans="2:22" x14ac:dyDescent="0.25">
      <c r="B128" s="43" t="s">
        <v>21</v>
      </c>
      <c r="C128" s="43">
        <f>SUM(C123:C127)</f>
        <v>18484.740000000002</v>
      </c>
      <c r="D128" s="43">
        <f t="shared" ref="D128:J128" si="34">SUM(D123:D127)</f>
        <v>18180.39</v>
      </c>
      <c r="E128" s="43">
        <f t="shared" si="34"/>
        <v>16995.739999999998</v>
      </c>
      <c r="F128" s="43">
        <f t="shared" si="34"/>
        <v>15794.54</v>
      </c>
      <c r="G128" s="43">
        <f t="shared" si="34"/>
        <v>17917.96</v>
      </c>
      <c r="H128" s="43">
        <f t="shared" si="34"/>
        <v>20028.86</v>
      </c>
      <c r="I128" s="43">
        <f t="shared" si="34"/>
        <v>21465</v>
      </c>
      <c r="J128" s="267">
        <f t="shared" si="34"/>
        <v>24304.019999999997</v>
      </c>
      <c r="K128" s="3">
        <f>(J128/C128)^(1/7)-1</f>
        <v>3.9873907623516169E-2</v>
      </c>
      <c r="L128" s="1">
        <f>K128/'GDP Data and Info'!$K$20</f>
        <v>0.58931214974569279</v>
      </c>
      <c r="N128" s="3"/>
    </row>
    <row r="129" spans="2:21" x14ac:dyDescent="0.25">
      <c r="B129" s="43" t="s">
        <v>117</v>
      </c>
      <c r="C129" s="7">
        <f t="shared" ref="C129:J129" si="35">C111-C128</f>
        <v>0</v>
      </c>
      <c r="D129" s="7">
        <f t="shared" si="35"/>
        <v>0</v>
      </c>
      <c r="E129" s="7">
        <f t="shared" si="35"/>
        <v>0</v>
      </c>
      <c r="F129" s="7">
        <f t="shared" si="35"/>
        <v>0</v>
      </c>
      <c r="G129" s="7">
        <f t="shared" si="35"/>
        <v>0</v>
      </c>
      <c r="H129" s="7">
        <f t="shared" si="35"/>
        <v>0</v>
      </c>
      <c r="I129" s="7">
        <f t="shared" si="35"/>
        <v>0</v>
      </c>
      <c r="J129" s="7">
        <f t="shared" si="35"/>
        <v>0</v>
      </c>
    </row>
    <row r="130" spans="2:21" x14ac:dyDescent="0.25">
      <c r="P130" s="7"/>
      <c r="Q130" s="7"/>
      <c r="R130" s="7"/>
      <c r="S130" s="7"/>
      <c r="T130" s="7"/>
      <c r="U130" s="7"/>
    </row>
    <row r="131" spans="2:21" x14ac:dyDescent="0.25">
      <c r="P131" s="7"/>
      <c r="Q131" s="7"/>
      <c r="R131" s="7"/>
      <c r="S131" s="7"/>
      <c r="T131" s="7"/>
      <c r="U131" s="7"/>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Normal="100" workbookViewId="0"/>
  </sheetViews>
  <sheetFormatPr defaultColWidth="9.140625" defaultRowHeight="15" x14ac:dyDescent="0.25"/>
  <cols>
    <col min="1" max="1" width="6.42578125" style="43" customWidth="1"/>
    <col min="2" max="2" width="9.140625" style="43"/>
    <col min="3" max="3" width="38.28515625" style="43" customWidth="1"/>
    <col min="4" max="4" width="13.42578125" style="43" bestFit="1" customWidth="1"/>
    <col min="5" max="5" width="14.7109375" style="43" bestFit="1" customWidth="1"/>
    <col min="6" max="6" width="12.42578125" style="43" bestFit="1" customWidth="1"/>
    <col min="7" max="16384" width="9.140625" style="43"/>
  </cols>
  <sheetData>
    <row r="1" spans="1:6" x14ac:dyDescent="0.25">
      <c r="A1" s="43" t="s">
        <v>159</v>
      </c>
    </row>
    <row r="2" spans="1:6" x14ac:dyDescent="0.25">
      <c r="A2" s="43" t="s">
        <v>395</v>
      </c>
    </row>
    <row r="3" spans="1:6" x14ac:dyDescent="0.25">
      <c r="A3" s="43" t="s">
        <v>160</v>
      </c>
      <c r="B3" s="43" t="s">
        <v>161</v>
      </c>
      <c r="C3" s="43" t="s">
        <v>162</v>
      </c>
      <c r="D3" s="43" t="s">
        <v>163</v>
      </c>
      <c r="E3" s="43" t="s">
        <v>164</v>
      </c>
    </row>
    <row r="4" spans="1:6" x14ac:dyDescent="0.25">
      <c r="A4" s="43">
        <v>2020</v>
      </c>
      <c r="B4" s="43" t="s">
        <v>165</v>
      </c>
      <c r="C4" s="43" t="s">
        <v>166</v>
      </c>
      <c r="D4" s="43" t="s">
        <v>167</v>
      </c>
      <c r="E4" s="80">
        <v>11028.89</v>
      </c>
    </row>
    <row r="5" spans="1:6" x14ac:dyDescent="0.25">
      <c r="A5" s="43">
        <v>2020</v>
      </c>
      <c r="B5" s="43" t="s">
        <v>165</v>
      </c>
      <c r="C5" s="43" t="s">
        <v>168</v>
      </c>
      <c r="D5" s="43" t="s">
        <v>167</v>
      </c>
      <c r="E5" s="36">
        <v>568.33000000000004</v>
      </c>
      <c r="F5" s="43" t="s">
        <v>182</v>
      </c>
    </row>
    <row r="6" spans="1:6" x14ac:dyDescent="0.25">
      <c r="A6" s="43">
        <v>2020</v>
      </c>
      <c r="B6" s="43" t="s">
        <v>165</v>
      </c>
      <c r="C6" s="43" t="s">
        <v>169</v>
      </c>
      <c r="D6" s="43" t="s">
        <v>167</v>
      </c>
      <c r="E6" s="36">
        <v>132.26</v>
      </c>
      <c r="F6" s="43" t="s">
        <v>182</v>
      </c>
    </row>
    <row r="7" spans="1:6" x14ac:dyDescent="0.25">
      <c r="A7" s="43">
        <v>2020</v>
      </c>
      <c r="B7" s="43" t="s">
        <v>165</v>
      </c>
      <c r="C7" s="43" t="s">
        <v>170</v>
      </c>
      <c r="D7" s="43" t="s">
        <v>167</v>
      </c>
      <c r="E7" s="43">
        <v>6610.2780000000002</v>
      </c>
    </row>
    <row r="8" spans="1:6" x14ac:dyDescent="0.25">
      <c r="A8" s="43">
        <v>2020</v>
      </c>
      <c r="B8" s="43" t="s">
        <v>165</v>
      </c>
      <c r="C8" s="43" t="s">
        <v>171</v>
      </c>
      <c r="D8" s="43" t="s">
        <v>167</v>
      </c>
      <c r="E8" s="43">
        <v>4272.7820000000002</v>
      </c>
    </row>
    <row r="9" spans="1:6" x14ac:dyDescent="0.25">
      <c r="A9" s="43">
        <v>2020</v>
      </c>
      <c r="B9" s="43" t="s">
        <v>165</v>
      </c>
      <c r="C9" s="43" t="s">
        <v>172</v>
      </c>
      <c r="D9" s="43" t="s">
        <v>167</v>
      </c>
      <c r="E9" s="36">
        <v>200.27</v>
      </c>
      <c r="F9" s="43" t="s">
        <v>182</v>
      </c>
    </row>
    <row r="10" spans="1:6" x14ac:dyDescent="0.25">
      <c r="A10" s="43">
        <v>2020</v>
      </c>
      <c r="B10" s="43" t="s">
        <v>165</v>
      </c>
      <c r="C10" s="43" t="s">
        <v>173</v>
      </c>
      <c r="D10" s="43" t="s">
        <v>167</v>
      </c>
      <c r="E10" s="36">
        <v>525.11</v>
      </c>
      <c r="F10" s="43" t="s">
        <v>182</v>
      </c>
    </row>
    <row r="11" spans="1:6" x14ac:dyDescent="0.25">
      <c r="A11" s="43">
        <v>2020</v>
      </c>
      <c r="B11" s="43" t="s">
        <v>165</v>
      </c>
      <c r="C11" s="43" t="s">
        <v>174</v>
      </c>
      <c r="D11" s="43" t="s">
        <v>167</v>
      </c>
      <c r="E11" s="36">
        <v>7785.99</v>
      </c>
      <c r="F11" s="43" t="s">
        <v>182</v>
      </c>
    </row>
    <row r="12" spans="1:6" x14ac:dyDescent="0.25">
      <c r="A12" s="43">
        <v>2020</v>
      </c>
      <c r="B12" s="43" t="s">
        <v>165</v>
      </c>
      <c r="C12" s="43" t="s">
        <v>175</v>
      </c>
      <c r="D12" s="43" t="s">
        <v>167</v>
      </c>
      <c r="E12" s="43">
        <v>4209</v>
      </c>
    </row>
    <row r="13" spans="1:6" ht="29.25" customHeight="1" x14ac:dyDescent="0.25">
      <c r="C13" s="47" t="s">
        <v>183</v>
      </c>
      <c r="D13" s="48"/>
      <c r="E13" s="49">
        <f>SUM(E5:E12)</f>
        <v>24304.020000000004</v>
      </c>
    </row>
    <row r="14" spans="1:6" x14ac:dyDescent="0.25">
      <c r="A14" s="43">
        <v>2020</v>
      </c>
      <c r="B14" s="43" t="s">
        <v>176</v>
      </c>
      <c r="C14" s="43" t="s">
        <v>177</v>
      </c>
      <c r="D14" s="43" t="s">
        <v>167</v>
      </c>
      <c r="E14" s="43">
        <v>16115.24</v>
      </c>
    </row>
    <row r="15" spans="1:6" x14ac:dyDescent="0.25">
      <c r="A15" s="43">
        <v>2020</v>
      </c>
      <c r="B15" s="43" t="s">
        <v>176</v>
      </c>
      <c r="C15" s="43" t="s">
        <v>178</v>
      </c>
      <c r="D15" s="43" t="s">
        <v>167</v>
      </c>
      <c r="E15" s="43">
        <v>3568.79</v>
      </c>
    </row>
    <row r="16" spans="1:6" x14ac:dyDescent="0.25">
      <c r="A16" s="43">
        <v>2020</v>
      </c>
      <c r="B16" s="43" t="s">
        <v>176</v>
      </c>
      <c r="C16" s="43" t="s">
        <v>179</v>
      </c>
      <c r="D16" s="43" t="s">
        <v>167</v>
      </c>
      <c r="E16" s="43">
        <v>567</v>
      </c>
    </row>
    <row r="17" spans="1:5" x14ac:dyDescent="0.25">
      <c r="A17" s="43">
        <v>2020</v>
      </c>
      <c r="B17" s="43" t="s">
        <v>176</v>
      </c>
      <c r="C17" s="43" t="s">
        <v>180</v>
      </c>
      <c r="D17" s="43" t="s">
        <v>167</v>
      </c>
      <c r="E17" s="43">
        <v>857.94</v>
      </c>
    </row>
    <row r="18" spans="1:5" x14ac:dyDescent="0.25">
      <c r="E18" s="43">
        <f>SUM(E4:E17)-E13</f>
        <v>56441.880000000005</v>
      </c>
    </row>
    <row r="20" spans="1:5" x14ac:dyDescent="0.25">
      <c r="C20" s="43" t="s">
        <v>181</v>
      </c>
      <c r="E20" s="36">
        <f>SUM(E5:E6,E9:E11)</f>
        <v>9211.9599999999991</v>
      </c>
    </row>
  </sheetData>
  <autoFilter ref="A3:E1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zoomScaleNormal="100" workbookViewId="0"/>
  </sheetViews>
  <sheetFormatPr defaultRowHeight="15" x14ac:dyDescent="0.25"/>
  <cols>
    <col min="1" max="1" width="20" customWidth="1"/>
    <col min="2" max="2" width="14.7109375" customWidth="1"/>
    <col min="3" max="3" width="9.5703125" customWidth="1"/>
    <col min="4" max="4" width="10" customWidth="1"/>
    <col min="5" max="5" width="14.42578125" bestFit="1" customWidth="1"/>
    <col min="6" max="6" width="12.5703125" bestFit="1" customWidth="1"/>
    <col min="7" max="7" width="17.42578125" customWidth="1"/>
  </cols>
  <sheetData>
    <row r="2" spans="1:7" x14ac:dyDescent="0.25">
      <c r="A2" t="s">
        <v>112</v>
      </c>
    </row>
    <row r="4" spans="1:7" ht="15.75" x14ac:dyDescent="0.25">
      <c r="A4" s="290" t="s">
        <v>82</v>
      </c>
      <c r="B4" s="290"/>
      <c r="C4" s="290"/>
      <c r="D4" s="290"/>
      <c r="E4" s="290"/>
      <c r="F4" s="290"/>
      <c r="G4" s="290"/>
    </row>
    <row r="5" spans="1:7" x14ac:dyDescent="0.25">
      <c r="A5" s="291"/>
      <c r="B5" s="292"/>
      <c r="C5" s="292"/>
      <c r="D5" s="292"/>
      <c r="E5" s="292"/>
      <c r="F5" s="293"/>
      <c r="G5" s="11" t="s">
        <v>83</v>
      </c>
    </row>
    <row r="6" spans="1:7" x14ac:dyDescent="0.25">
      <c r="A6" s="294" t="s">
        <v>84</v>
      </c>
      <c r="B6" s="295" t="s">
        <v>85</v>
      </c>
      <c r="C6" s="295" t="s">
        <v>86</v>
      </c>
      <c r="D6" s="296" t="s">
        <v>87</v>
      </c>
      <c r="E6" s="297"/>
      <c r="F6" s="298"/>
      <c r="G6" s="295" t="s">
        <v>88</v>
      </c>
    </row>
    <row r="7" spans="1:7" x14ac:dyDescent="0.25">
      <c r="A7" s="294"/>
      <c r="B7" s="295"/>
      <c r="C7" s="295"/>
      <c r="D7" s="12" t="s">
        <v>22</v>
      </c>
      <c r="E7" s="12" t="s">
        <v>89</v>
      </c>
      <c r="F7" s="12" t="s">
        <v>21</v>
      </c>
      <c r="G7" s="295"/>
    </row>
    <row r="8" spans="1:7" x14ac:dyDescent="0.25">
      <c r="A8" s="13"/>
      <c r="B8" s="13"/>
      <c r="C8" s="13"/>
      <c r="D8" s="13"/>
      <c r="E8" s="13"/>
      <c r="F8" s="13"/>
      <c r="G8" s="13"/>
    </row>
    <row r="9" spans="1:7" x14ac:dyDescent="0.25">
      <c r="A9" s="14" t="s">
        <v>90</v>
      </c>
      <c r="B9" s="15">
        <v>1</v>
      </c>
      <c r="C9" s="16">
        <v>0</v>
      </c>
      <c r="D9" s="16">
        <v>0.84723400000000004</v>
      </c>
      <c r="E9" s="16">
        <v>9.0459169999999993</v>
      </c>
      <c r="F9" s="16">
        <v>9.8931509999999996</v>
      </c>
      <c r="G9" s="17">
        <v>9.8931509999999996</v>
      </c>
    </row>
    <row r="10" spans="1:7" x14ac:dyDescent="0.25">
      <c r="A10" s="18" t="s">
        <v>91</v>
      </c>
      <c r="B10" s="19">
        <v>16</v>
      </c>
      <c r="C10" s="20">
        <v>503.14770263157891</v>
      </c>
      <c r="D10" s="20">
        <v>189.27834200000001</v>
      </c>
      <c r="E10" s="20">
        <v>1685.77817</v>
      </c>
      <c r="F10" s="16">
        <v>1875.0565120000001</v>
      </c>
      <c r="G10" s="17">
        <v>2378.2042146315789</v>
      </c>
    </row>
    <row r="11" spans="1:7" x14ac:dyDescent="0.25">
      <c r="A11" s="14" t="s">
        <v>92</v>
      </c>
      <c r="B11" s="15">
        <v>1</v>
      </c>
      <c r="C11" s="16">
        <v>0.46943289473684208</v>
      </c>
      <c r="D11" s="16">
        <v>0</v>
      </c>
      <c r="E11" s="16">
        <v>0</v>
      </c>
      <c r="F11" s="16">
        <v>0</v>
      </c>
      <c r="G11" s="17">
        <v>0.46943289473684208</v>
      </c>
    </row>
    <row r="12" spans="1:7" x14ac:dyDescent="0.25">
      <c r="A12" s="18" t="s">
        <v>93</v>
      </c>
      <c r="B12" s="19">
        <v>1</v>
      </c>
      <c r="C12" s="20">
        <v>0</v>
      </c>
      <c r="D12" s="20">
        <v>0</v>
      </c>
      <c r="E12" s="20">
        <v>0</v>
      </c>
      <c r="F12" s="16">
        <v>0</v>
      </c>
      <c r="G12" s="17">
        <v>0</v>
      </c>
    </row>
    <row r="13" spans="1:7" x14ac:dyDescent="0.25">
      <c r="A13" s="14" t="s">
        <v>94</v>
      </c>
      <c r="B13" s="15">
        <v>1</v>
      </c>
      <c r="C13" s="16">
        <v>14.897615789473685</v>
      </c>
      <c r="D13" s="16">
        <v>8.6532839999999993</v>
      </c>
      <c r="E13" s="16">
        <v>8.2467240000000004</v>
      </c>
      <c r="F13" s="16">
        <v>16.900008</v>
      </c>
      <c r="G13" s="17">
        <v>31.797623789473683</v>
      </c>
    </row>
    <row r="14" spans="1:7" x14ac:dyDescent="0.25">
      <c r="A14" s="18" t="s">
        <v>95</v>
      </c>
      <c r="B14" s="19">
        <v>3</v>
      </c>
      <c r="C14" s="20">
        <v>27.424734210526314</v>
      </c>
      <c r="D14" s="20">
        <v>0.85230399999999995</v>
      </c>
      <c r="E14" s="20">
        <v>18.211366000000002</v>
      </c>
      <c r="F14" s="16">
        <v>19.063670000000002</v>
      </c>
      <c r="G14" s="17">
        <v>46.488404210526312</v>
      </c>
    </row>
    <row r="15" spans="1:7" x14ac:dyDescent="0.25">
      <c r="A15" s="14" t="s">
        <v>96</v>
      </c>
      <c r="B15" s="15">
        <v>6</v>
      </c>
      <c r="C15" s="16">
        <v>20.47430657894737</v>
      </c>
      <c r="D15" s="16">
        <v>0.51805999999999996</v>
      </c>
      <c r="E15" s="16">
        <v>0</v>
      </c>
      <c r="F15" s="16">
        <v>0.51805999999999996</v>
      </c>
      <c r="G15" s="17">
        <v>20.992366578947369</v>
      </c>
    </row>
    <row r="16" spans="1:7" x14ac:dyDescent="0.25">
      <c r="A16" s="18" t="s">
        <v>97</v>
      </c>
      <c r="B16" s="19">
        <v>1</v>
      </c>
      <c r="C16" s="20">
        <v>15.641572368421052</v>
      </c>
      <c r="D16" s="20">
        <v>0.17727000000000001</v>
      </c>
      <c r="E16" s="20">
        <v>3.5687999999999998E-2</v>
      </c>
      <c r="F16" s="16">
        <v>0.21295800000000001</v>
      </c>
      <c r="G16" s="17">
        <v>15.854530368421052</v>
      </c>
    </row>
    <row r="17" spans="1:9" x14ac:dyDescent="0.25">
      <c r="A17" s="14" t="s">
        <v>98</v>
      </c>
      <c r="B17" s="15">
        <v>11</v>
      </c>
      <c r="C17" s="16">
        <v>147.33942047368421</v>
      </c>
      <c r="D17" s="16">
        <v>4.6659810000000004</v>
      </c>
      <c r="E17" s="16">
        <v>476.51016800000002</v>
      </c>
      <c r="F17" s="16">
        <v>481.17614900000001</v>
      </c>
      <c r="G17" s="17">
        <v>628.5155694736842</v>
      </c>
    </row>
    <row r="18" spans="1:9" x14ac:dyDescent="0.25">
      <c r="A18" s="18" t="s">
        <v>99</v>
      </c>
      <c r="B18" s="19">
        <v>2</v>
      </c>
      <c r="C18" s="20">
        <v>10.432659210526316</v>
      </c>
      <c r="D18" s="20">
        <v>0.47335899999999997</v>
      </c>
      <c r="E18" s="20">
        <v>13.964731</v>
      </c>
      <c r="F18" s="16">
        <v>14.438090000000001</v>
      </c>
      <c r="G18" s="17">
        <v>24.870749210526316</v>
      </c>
    </row>
    <row r="19" spans="1:9" x14ac:dyDescent="0.25">
      <c r="A19" s="14" t="s">
        <v>100</v>
      </c>
      <c r="B19" s="15">
        <v>1</v>
      </c>
      <c r="C19" s="16">
        <v>4.6208776315789475</v>
      </c>
      <c r="D19" s="16">
        <v>2.3848999999999999E-2</v>
      </c>
      <c r="E19" s="16">
        <v>2.7382949999999999</v>
      </c>
      <c r="F19" s="16">
        <v>2.7621439999999997</v>
      </c>
      <c r="G19" s="17">
        <v>7.3830216315789468</v>
      </c>
    </row>
    <row r="20" spans="1:9" x14ac:dyDescent="0.25">
      <c r="A20" s="18" t="s">
        <v>101</v>
      </c>
      <c r="B20" s="19">
        <v>3</v>
      </c>
      <c r="C20" s="20">
        <v>0</v>
      </c>
      <c r="D20" s="20">
        <v>0</v>
      </c>
      <c r="E20" s="20">
        <v>0</v>
      </c>
      <c r="F20" s="16">
        <v>0</v>
      </c>
      <c r="G20" s="17">
        <v>0</v>
      </c>
    </row>
    <row r="21" spans="1:9" x14ac:dyDescent="0.25">
      <c r="A21" s="14" t="s">
        <v>102</v>
      </c>
      <c r="B21" s="15">
        <v>2</v>
      </c>
      <c r="C21" s="16">
        <v>0</v>
      </c>
      <c r="D21" s="16">
        <v>0</v>
      </c>
      <c r="E21" s="16">
        <v>0</v>
      </c>
      <c r="F21" s="16">
        <v>0</v>
      </c>
      <c r="G21" s="17">
        <v>0</v>
      </c>
    </row>
    <row r="22" spans="1:9" x14ac:dyDescent="0.25">
      <c r="A22" s="18" t="s">
        <v>103</v>
      </c>
      <c r="B22" s="19">
        <v>1</v>
      </c>
      <c r="C22" s="20">
        <v>994.04567999999995</v>
      </c>
      <c r="D22" s="20">
        <v>65.737616000000003</v>
      </c>
      <c r="E22" s="20">
        <v>53.866866000000002</v>
      </c>
      <c r="F22" s="16">
        <v>119.604482</v>
      </c>
      <c r="G22" s="17">
        <v>1113.6501619999999</v>
      </c>
    </row>
    <row r="23" spans="1:9" x14ac:dyDescent="0.25">
      <c r="A23" s="14" t="s">
        <v>104</v>
      </c>
      <c r="B23" s="15">
        <v>1</v>
      </c>
      <c r="C23" s="16">
        <v>0</v>
      </c>
      <c r="D23" s="16">
        <v>0</v>
      </c>
      <c r="E23" s="16">
        <v>0</v>
      </c>
      <c r="F23" s="16">
        <v>0</v>
      </c>
      <c r="G23" s="17">
        <v>0</v>
      </c>
    </row>
    <row r="24" spans="1:9" x14ac:dyDescent="0.25">
      <c r="A24" s="14" t="s">
        <v>105</v>
      </c>
      <c r="B24" s="15">
        <v>1</v>
      </c>
      <c r="C24" s="21">
        <v>0</v>
      </c>
      <c r="D24" s="21">
        <v>0</v>
      </c>
      <c r="E24" s="20">
        <v>2.8779999999999999E-3</v>
      </c>
      <c r="F24" s="16">
        <v>2.8779999999999999E-3</v>
      </c>
      <c r="G24" s="17">
        <v>2.8779999999999999E-3</v>
      </c>
    </row>
    <row r="25" spans="1:9" x14ac:dyDescent="0.25">
      <c r="A25" s="14" t="s">
        <v>106</v>
      </c>
      <c r="B25" s="15">
        <v>2</v>
      </c>
      <c r="C25" s="16">
        <v>0</v>
      </c>
      <c r="D25" s="16">
        <v>0</v>
      </c>
      <c r="E25" s="16">
        <v>1.6206099999999999</v>
      </c>
      <c r="F25" s="16">
        <v>1.6206099999999999</v>
      </c>
      <c r="G25" s="17">
        <v>1.6206099999999999</v>
      </c>
    </row>
    <row r="26" spans="1:9" x14ac:dyDescent="0.25">
      <c r="A26" s="18" t="s">
        <v>107</v>
      </c>
      <c r="B26" s="19">
        <v>5</v>
      </c>
      <c r="C26" s="20">
        <v>790.49426684210528</v>
      </c>
      <c r="D26" s="20">
        <v>109.099464</v>
      </c>
      <c r="E26" s="20">
        <v>174.180419</v>
      </c>
      <c r="F26" s="16">
        <v>283.27988299999998</v>
      </c>
      <c r="G26" s="17">
        <v>1073.7741498421053</v>
      </c>
    </row>
    <row r="27" spans="1:9" x14ac:dyDescent="0.25">
      <c r="A27" s="14" t="s">
        <v>108</v>
      </c>
      <c r="B27" s="15">
        <v>1</v>
      </c>
      <c r="C27" s="16">
        <v>0</v>
      </c>
      <c r="D27" s="16">
        <v>0</v>
      </c>
      <c r="E27" s="16">
        <v>0</v>
      </c>
      <c r="F27" s="16">
        <v>0</v>
      </c>
      <c r="G27" s="17">
        <v>0</v>
      </c>
    </row>
    <row r="28" spans="1:9" x14ac:dyDescent="0.25">
      <c r="A28" s="13"/>
      <c r="B28" s="13"/>
      <c r="C28" s="13"/>
      <c r="D28" s="13"/>
      <c r="E28" s="13"/>
      <c r="F28" s="13"/>
      <c r="G28" s="22"/>
      <c r="I28" t="s">
        <v>113</v>
      </c>
    </row>
    <row r="29" spans="1:9" x14ac:dyDescent="0.25">
      <c r="A29" s="23" t="s">
        <v>109</v>
      </c>
      <c r="B29" s="23">
        <v>60</v>
      </c>
      <c r="C29" s="24">
        <v>2528.98826863158</v>
      </c>
      <c r="D29" s="24">
        <v>380.32676300000003</v>
      </c>
      <c r="E29" s="24">
        <v>2444.2018319999993</v>
      </c>
      <c r="F29" s="24">
        <v>2824.5285950000002</v>
      </c>
      <c r="G29" s="24">
        <v>5353.5168636315793</v>
      </c>
      <c r="I29">
        <f>D29/F29</f>
        <v>0.13465141180487855</v>
      </c>
    </row>
    <row r="30" spans="1:9" ht="75" customHeight="1" x14ac:dyDescent="0.25">
      <c r="A30" s="284" t="s">
        <v>110</v>
      </c>
      <c r="B30" s="285"/>
      <c r="C30" s="285"/>
      <c r="D30" s="285"/>
      <c r="E30" s="285"/>
      <c r="F30" s="285"/>
      <c r="G30" s="286"/>
    </row>
    <row r="31" spans="1:9" ht="50.25" customHeight="1" x14ac:dyDescent="0.25">
      <c r="A31" s="287" t="s">
        <v>111</v>
      </c>
      <c r="B31" s="288"/>
      <c r="C31" s="288"/>
      <c r="D31" s="288"/>
      <c r="E31" s="288"/>
      <c r="F31" s="288"/>
      <c r="G31" s="289"/>
    </row>
  </sheetData>
  <mergeCells count="9">
    <mergeCell ref="A30:G30"/>
    <mergeCell ref="A31:G31"/>
    <mergeCell ref="A4:G4"/>
    <mergeCell ref="A5:F5"/>
    <mergeCell ref="A6:A7"/>
    <mergeCell ref="B6:B7"/>
    <mergeCell ref="C6:C7"/>
    <mergeCell ref="D6:F6"/>
    <mergeCell ref="G6: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39"/>
  <sheetViews>
    <sheetView zoomScaleNormal="100" workbookViewId="0"/>
  </sheetViews>
  <sheetFormatPr defaultColWidth="8.7109375" defaultRowHeight="15" x14ac:dyDescent="0.25"/>
  <cols>
    <col min="1" max="1" width="20.140625" style="43" customWidth="1"/>
    <col min="2" max="2" width="13.28515625" style="43" bestFit="1" customWidth="1"/>
    <col min="3" max="3" width="34.42578125" style="43" bestFit="1" customWidth="1"/>
    <col min="4" max="4" width="18.140625" style="43" customWidth="1"/>
    <col min="5" max="5" width="15" style="43" customWidth="1"/>
    <col min="6" max="6" width="9.140625" style="43" bestFit="1" customWidth="1"/>
    <col min="7" max="7" width="17.42578125" style="43" bestFit="1" customWidth="1"/>
    <col min="8" max="10" width="8.7109375" style="43"/>
    <col min="11" max="11" width="23.85546875" style="43" customWidth="1"/>
    <col min="12" max="12" width="15.28515625" style="43" customWidth="1"/>
    <col min="13" max="13" width="8.85546875" style="43" bestFit="1" customWidth="1"/>
    <col min="14" max="14" width="10.7109375" style="43" bestFit="1" customWidth="1"/>
    <col min="15" max="16384" width="8.7109375" style="43"/>
  </cols>
  <sheetData>
    <row r="1" spans="1:14" x14ac:dyDescent="0.25">
      <c r="A1" s="43" t="s">
        <v>197</v>
      </c>
      <c r="B1" s="43" t="s">
        <v>254</v>
      </c>
      <c r="C1" s="43" t="s">
        <v>162</v>
      </c>
      <c r="D1" s="43" t="s">
        <v>334</v>
      </c>
      <c r="E1" s="43" t="s">
        <v>260</v>
      </c>
      <c r="F1" s="43" t="s">
        <v>160</v>
      </c>
      <c r="G1" s="43" t="s">
        <v>253</v>
      </c>
      <c r="H1" s="43" t="s">
        <v>303</v>
      </c>
      <c r="M1"/>
    </row>
    <row r="2" spans="1:14" x14ac:dyDescent="0.25">
      <c r="A2" s="43" t="s">
        <v>252</v>
      </c>
      <c r="B2" s="43" t="s">
        <v>214</v>
      </c>
      <c r="C2" s="43" t="s">
        <v>215</v>
      </c>
      <c r="D2" s="43" t="str">
        <f>LEFT(C2,5)</f>
        <v>POWER</v>
      </c>
      <c r="E2" s="43" t="str">
        <f>IF(D2="POWER","Power", IF(OR(D2="STEEL",D2="METAL"), "Industry_Steel", "Industry_Rest"))</f>
        <v>Power</v>
      </c>
      <c r="F2" s="43">
        <v>2007</v>
      </c>
      <c r="G2" s="43">
        <v>0.47399999999999998</v>
      </c>
      <c r="H2" s="43" t="str">
        <f>INDEX(Regions[Region], MATCH(A2,Regions[State Name],0))</f>
        <v>ER</v>
      </c>
      <c r="K2"/>
      <c r="L2"/>
      <c r="M2"/>
    </row>
    <row r="3" spans="1:14" x14ac:dyDescent="0.25">
      <c r="A3" s="43" t="s">
        <v>252</v>
      </c>
      <c r="B3" s="43" t="s">
        <v>214</v>
      </c>
      <c r="C3" s="43" t="s">
        <v>210</v>
      </c>
      <c r="D3" s="43" t="str">
        <f t="shared" ref="D3:D66" si="0">LEFT(C3,5)</f>
        <v>POWER</v>
      </c>
      <c r="E3" s="43" t="str">
        <f t="shared" ref="E3:E66" si="1">IF(D3="POWER","Power", IF(OR(D3="STEEL",D3="METAL"), "Industry_Steel", "Industry_Rest"))</f>
        <v>Power</v>
      </c>
      <c r="F3" s="43">
        <v>2007</v>
      </c>
      <c r="G3" s="43">
        <v>0.27900000000000003</v>
      </c>
      <c r="H3" s="43" t="str">
        <f>INDEX(Regions[Region], MATCH(A3,Regions[State Name],0))</f>
        <v>ER</v>
      </c>
      <c r="M3"/>
      <c r="N3"/>
    </row>
    <row r="4" spans="1:14" x14ac:dyDescent="0.25">
      <c r="A4" s="43" t="s">
        <v>252</v>
      </c>
      <c r="B4" s="43" t="s">
        <v>214</v>
      </c>
      <c r="C4" s="43" t="s">
        <v>212</v>
      </c>
      <c r="D4" s="43" t="str">
        <f t="shared" si="0"/>
        <v>STEEL</v>
      </c>
      <c r="E4" s="43" t="str">
        <f t="shared" si="1"/>
        <v>Industry_Steel</v>
      </c>
      <c r="F4" s="43">
        <v>2007</v>
      </c>
      <c r="G4" s="43">
        <v>0.23499999999999999</v>
      </c>
      <c r="H4" s="43" t="str">
        <f>INDEX(Regions[Region], MATCH(A4,Regions[State Name],0))</f>
        <v>ER</v>
      </c>
    </row>
    <row r="5" spans="1:14" x14ac:dyDescent="0.25">
      <c r="A5" s="43" t="s">
        <v>252</v>
      </c>
      <c r="B5" s="43" t="s">
        <v>214</v>
      </c>
      <c r="C5" s="43" t="s">
        <v>220</v>
      </c>
      <c r="D5" s="43" t="str">
        <f t="shared" si="0"/>
        <v xml:space="preserve">PULP </v>
      </c>
      <c r="E5" s="43" t="str">
        <f t="shared" si="1"/>
        <v>Industry_Rest</v>
      </c>
      <c r="F5" s="43">
        <v>2007</v>
      </c>
      <c r="G5" s="43">
        <v>5.0000000000000001E-3</v>
      </c>
      <c r="H5" s="43" t="str">
        <f>INDEX(Regions[Region], MATCH(A5,Regions[State Name],0))</f>
        <v>ER</v>
      </c>
      <c r="K5" s="50"/>
      <c r="L5" s="10"/>
      <c r="M5" s="10"/>
      <c r="N5" s="10"/>
    </row>
    <row r="6" spans="1:14" x14ac:dyDescent="0.25">
      <c r="A6" s="43" t="s">
        <v>252</v>
      </c>
      <c r="B6" s="43" t="s">
        <v>209</v>
      </c>
      <c r="C6" s="43" t="s">
        <v>215</v>
      </c>
      <c r="D6" s="43" t="str">
        <f t="shared" si="0"/>
        <v>POWER</v>
      </c>
      <c r="E6" s="43" t="str">
        <f t="shared" si="1"/>
        <v>Power</v>
      </c>
      <c r="F6" s="43">
        <v>2007</v>
      </c>
      <c r="G6" s="43">
        <v>31.14</v>
      </c>
      <c r="H6" s="43" t="str">
        <f>INDEX(Regions[Region], MATCH(A6,Regions[State Name],0))</f>
        <v>ER</v>
      </c>
      <c r="K6" s="50"/>
      <c r="L6" s="10"/>
      <c r="M6" s="10"/>
      <c r="N6" s="10"/>
    </row>
    <row r="7" spans="1:14" x14ac:dyDescent="0.25">
      <c r="A7" s="43" t="s">
        <v>252</v>
      </c>
      <c r="B7" s="43" t="s">
        <v>209</v>
      </c>
      <c r="C7" s="43" t="s">
        <v>210</v>
      </c>
      <c r="D7" s="43" t="str">
        <f t="shared" si="0"/>
        <v>POWER</v>
      </c>
      <c r="E7" s="43" t="str">
        <f t="shared" si="1"/>
        <v>Power</v>
      </c>
      <c r="F7" s="43">
        <v>2007</v>
      </c>
      <c r="G7" s="43">
        <v>9.8000000000000004E-2</v>
      </c>
      <c r="H7" s="43" t="str">
        <f>INDEX(Regions[Region], MATCH(A7,Regions[State Name],0))</f>
        <v>ER</v>
      </c>
      <c r="K7" s="50"/>
      <c r="L7" s="10"/>
      <c r="M7" s="10"/>
      <c r="N7" s="10"/>
    </row>
    <row r="8" spans="1:14" x14ac:dyDescent="0.25">
      <c r="A8" s="43" t="s">
        <v>252</v>
      </c>
      <c r="B8" s="43" t="s">
        <v>209</v>
      </c>
      <c r="C8" s="43" t="s">
        <v>211</v>
      </c>
      <c r="D8" s="43" t="str">
        <f t="shared" si="0"/>
        <v>METAL</v>
      </c>
      <c r="E8" s="43" t="str">
        <f t="shared" si="1"/>
        <v>Industry_Steel</v>
      </c>
      <c r="F8" s="43">
        <v>2007</v>
      </c>
      <c r="G8" s="43">
        <v>7.8E-2</v>
      </c>
      <c r="H8" s="43" t="str">
        <f>INDEX(Regions[Region], MATCH(A8,Regions[State Name],0))</f>
        <v>ER</v>
      </c>
      <c r="K8" s="50"/>
      <c r="L8" s="10"/>
      <c r="M8" s="10"/>
      <c r="N8" s="10"/>
    </row>
    <row r="9" spans="1:14" x14ac:dyDescent="0.25">
      <c r="A9" s="43" t="s">
        <v>252</v>
      </c>
      <c r="B9" s="43" t="s">
        <v>209</v>
      </c>
      <c r="C9" s="43" t="s">
        <v>218</v>
      </c>
      <c r="D9" s="43" t="str">
        <f t="shared" si="0"/>
        <v>METAL</v>
      </c>
      <c r="E9" s="43" t="str">
        <f t="shared" si="1"/>
        <v>Industry_Steel</v>
      </c>
      <c r="F9" s="43">
        <v>2007</v>
      </c>
      <c r="G9" s="43">
        <v>6.0000000000000001E-3</v>
      </c>
      <c r="H9" s="43" t="str">
        <f>INDEX(Regions[Region], MATCH(A9,Regions[State Name],0))</f>
        <v>ER</v>
      </c>
      <c r="K9" s="50"/>
      <c r="L9" s="10"/>
      <c r="M9" s="10"/>
      <c r="N9" s="10"/>
    </row>
    <row r="10" spans="1:14" x14ac:dyDescent="0.25">
      <c r="A10" s="43" t="s">
        <v>252</v>
      </c>
      <c r="B10" s="43" t="s">
        <v>209</v>
      </c>
      <c r="C10" s="43" t="s">
        <v>212</v>
      </c>
      <c r="D10" s="43" t="str">
        <f t="shared" si="0"/>
        <v>STEEL</v>
      </c>
      <c r="E10" s="43" t="str">
        <f t="shared" si="1"/>
        <v>Industry_Steel</v>
      </c>
      <c r="F10" s="43">
        <v>2007</v>
      </c>
      <c r="G10" s="43">
        <v>0.46600000000000003</v>
      </c>
      <c r="H10" s="43" t="str">
        <f>INDEX(Regions[Region], MATCH(A10,Regions[State Name],0))</f>
        <v>ER</v>
      </c>
      <c r="K10" s="50"/>
      <c r="L10" s="10"/>
      <c r="M10" s="10"/>
      <c r="N10" s="10"/>
    </row>
    <row r="11" spans="1:14" x14ac:dyDescent="0.25">
      <c r="A11" s="43" t="s">
        <v>252</v>
      </c>
      <c r="B11" s="43" t="s">
        <v>209</v>
      </c>
      <c r="C11" s="43" t="s">
        <v>213</v>
      </c>
      <c r="D11" s="43" t="str">
        <f t="shared" si="0"/>
        <v>CEMEN</v>
      </c>
      <c r="E11" s="43" t="str">
        <f t="shared" si="1"/>
        <v>Industry_Rest</v>
      </c>
      <c r="F11" s="43">
        <v>2007</v>
      </c>
      <c r="G11" s="43">
        <v>8.0000000000000002E-3</v>
      </c>
      <c r="H11" s="43" t="str">
        <f>INDEX(Regions[Region], MATCH(A11,Regions[State Name],0))</f>
        <v>ER</v>
      </c>
      <c r="K11" s="50"/>
      <c r="L11" s="10"/>
      <c r="M11" s="10"/>
      <c r="N11" s="10"/>
    </row>
    <row r="12" spans="1:14" x14ac:dyDescent="0.25">
      <c r="A12" s="43" t="s">
        <v>252</v>
      </c>
      <c r="B12" s="43" t="s">
        <v>209</v>
      </c>
      <c r="C12" s="43" t="s">
        <v>179</v>
      </c>
      <c r="D12" s="43" t="str">
        <f t="shared" si="0"/>
        <v>SPONG</v>
      </c>
      <c r="E12" s="43" t="str">
        <f t="shared" si="1"/>
        <v>Industry_Rest</v>
      </c>
      <c r="F12" s="43">
        <v>2007</v>
      </c>
      <c r="G12" s="43">
        <v>1.1599999999999999</v>
      </c>
      <c r="H12" s="43" t="str">
        <f>INDEX(Regions[Region], MATCH(A12,Regions[State Name],0))</f>
        <v>ER</v>
      </c>
      <c r="K12" s="50"/>
      <c r="L12" s="10"/>
      <c r="M12" s="10"/>
      <c r="N12" s="10"/>
    </row>
    <row r="13" spans="1:14" x14ac:dyDescent="0.25">
      <c r="A13" s="43" t="s">
        <v>252</v>
      </c>
      <c r="B13" s="43" t="s">
        <v>209</v>
      </c>
      <c r="C13" s="43" t="s">
        <v>228</v>
      </c>
      <c r="D13" s="43" t="str">
        <f t="shared" si="0"/>
        <v>CHEMI</v>
      </c>
      <c r="E13" s="43" t="str">
        <f t="shared" si="1"/>
        <v>Industry_Rest</v>
      </c>
      <c r="F13" s="43">
        <v>2007</v>
      </c>
      <c r="G13" s="43">
        <v>0.03</v>
      </c>
      <c r="H13" s="43" t="str">
        <f>INDEX(Regions[Region], MATCH(A13,Regions[State Name],0))</f>
        <v>ER</v>
      </c>
      <c r="K13" s="50"/>
      <c r="L13" s="10"/>
      <c r="M13" s="10"/>
      <c r="N13" s="10"/>
    </row>
    <row r="14" spans="1:14" x14ac:dyDescent="0.25">
      <c r="A14" s="43" t="s">
        <v>252</v>
      </c>
      <c r="B14" s="43" t="s">
        <v>209</v>
      </c>
      <c r="C14" s="43" t="s">
        <v>220</v>
      </c>
      <c r="D14" s="43" t="str">
        <f t="shared" si="0"/>
        <v xml:space="preserve">PULP </v>
      </c>
      <c r="E14" s="43" t="str">
        <f t="shared" si="1"/>
        <v>Industry_Rest</v>
      </c>
      <c r="F14" s="43">
        <v>2007</v>
      </c>
      <c r="G14" s="43">
        <v>7.6999999999999999E-2</v>
      </c>
      <c r="H14" s="43" t="str">
        <f>INDEX(Regions[Region], MATCH(A14,Regions[State Name],0))</f>
        <v>ER</v>
      </c>
      <c r="K14" s="50"/>
      <c r="L14" s="10"/>
      <c r="M14" s="10"/>
      <c r="N14" s="10"/>
    </row>
    <row r="15" spans="1:14" x14ac:dyDescent="0.25">
      <c r="A15" s="43" t="s">
        <v>252</v>
      </c>
      <c r="B15" s="43" t="s">
        <v>209</v>
      </c>
      <c r="C15" s="43" t="s">
        <v>223</v>
      </c>
      <c r="D15" s="43" t="str">
        <f t="shared" si="0"/>
        <v>TEXTI</v>
      </c>
      <c r="E15" s="43" t="str">
        <f t="shared" si="1"/>
        <v>Industry_Rest</v>
      </c>
      <c r="F15" s="43">
        <v>2007</v>
      </c>
      <c r="G15" s="43">
        <v>2.7E-2</v>
      </c>
      <c r="H15" s="43" t="str">
        <f>INDEX(Regions[Region], MATCH(A15,Regions[State Name],0))</f>
        <v>ER</v>
      </c>
      <c r="K15" s="50"/>
      <c r="L15" s="10"/>
      <c r="M15" s="10"/>
      <c r="N15" s="10"/>
    </row>
    <row r="16" spans="1:14" x14ac:dyDescent="0.25">
      <c r="A16" s="43" t="s">
        <v>252</v>
      </c>
      <c r="B16" s="43" t="s">
        <v>209</v>
      </c>
      <c r="C16" s="43" t="s">
        <v>208</v>
      </c>
      <c r="D16" s="43" t="str">
        <f t="shared" si="0"/>
        <v>OTHER</v>
      </c>
      <c r="E16" s="43" t="str">
        <f t="shared" si="1"/>
        <v>Industry_Rest</v>
      </c>
      <c r="F16" s="43">
        <v>2007</v>
      </c>
      <c r="G16" s="43">
        <v>2.1160000000000001</v>
      </c>
      <c r="H16" s="43" t="str">
        <f>INDEX(Regions[Region], MATCH(A16,Regions[State Name],0))</f>
        <v>ER</v>
      </c>
      <c r="K16" s="50"/>
      <c r="L16" s="10"/>
      <c r="M16" s="10"/>
      <c r="N16" s="10"/>
    </row>
    <row r="17" spans="1:14" x14ac:dyDescent="0.25">
      <c r="A17" s="43" t="s">
        <v>252</v>
      </c>
      <c r="B17" s="43" t="s">
        <v>209</v>
      </c>
      <c r="C17" s="43" t="s">
        <v>241</v>
      </c>
      <c r="D17" s="43" t="str">
        <f t="shared" si="0"/>
        <v>COLLI</v>
      </c>
      <c r="E17" s="43" t="str">
        <f t="shared" si="1"/>
        <v>Industry_Rest</v>
      </c>
      <c r="F17" s="43">
        <v>2007</v>
      </c>
      <c r="G17" s="43">
        <v>0.193</v>
      </c>
      <c r="H17" s="43" t="str">
        <f>INDEX(Regions[Region], MATCH(A17,Regions[State Name],0))</f>
        <v>ER</v>
      </c>
      <c r="K17" s="50"/>
      <c r="L17" s="10"/>
      <c r="M17" s="10"/>
      <c r="N17" s="10"/>
    </row>
    <row r="18" spans="1:14" x14ac:dyDescent="0.25">
      <c r="A18" s="43" t="s">
        <v>252</v>
      </c>
      <c r="B18" s="43" t="s">
        <v>219</v>
      </c>
      <c r="C18" s="43" t="s">
        <v>215</v>
      </c>
      <c r="D18" s="43" t="str">
        <f t="shared" si="0"/>
        <v>POWER</v>
      </c>
      <c r="E18" s="43" t="str">
        <f t="shared" si="1"/>
        <v>Power</v>
      </c>
      <c r="F18" s="43">
        <v>2007</v>
      </c>
      <c r="G18" s="43">
        <v>2.1000000000000001E-2</v>
      </c>
      <c r="H18" s="43" t="str">
        <f>INDEX(Regions[Region], MATCH(A18,Regions[State Name],0))</f>
        <v>ER</v>
      </c>
      <c r="K18" s="50"/>
      <c r="L18" s="10"/>
      <c r="M18" s="10"/>
      <c r="N18" s="10"/>
    </row>
    <row r="19" spans="1:14" x14ac:dyDescent="0.25">
      <c r="A19" s="43" t="s">
        <v>252</v>
      </c>
      <c r="B19" s="43" t="s">
        <v>219</v>
      </c>
      <c r="C19" s="43" t="s">
        <v>218</v>
      </c>
      <c r="D19" s="43" t="str">
        <f t="shared" si="0"/>
        <v>METAL</v>
      </c>
      <c r="E19" s="43" t="str">
        <f t="shared" si="1"/>
        <v>Industry_Steel</v>
      </c>
      <c r="F19" s="43">
        <v>2007</v>
      </c>
      <c r="G19" s="43">
        <v>1.143</v>
      </c>
      <c r="H19" s="43" t="str">
        <f>INDEX(Regions[Region], MATCH(A19,Regions[State Name],0))</f>
        <v>ER</v>
      </c>
      <c r="K19" s="50"/>
      <c r="L19" s="10"/>
      <c r="M19" s="10"/>
      <c r="N19" s="10"/>
    </row>
    <row r="20" spans="1:14" x14ac:dyDescent="0.25">
      <c r="A20" s="43" t="s">
        <v>252</v>
      </c>
      <c r="B20" s="43" t="s">
        <v>214</v>
      </c>
      <c r="C20" s="43" t="s">
        <v>215</v>
      </c>
      <c r="D20" s="43" t="str">
        <f t="shared" si="0"/>
        <v>POWER</v>
      </c>
      <c r="E20" s="43" t="str">
        <f t="shared" si="1"/>
        <v>Power</v>
      </c>
      <c r="F20" s="43">
        <v>2008</v>
      </c>
      <c r="G20" s="43">
        <v>0.99299999999999999</v>
      </c>
      <c r="H20" s="43" t="str">
        <f>INDEX(Regions[Region], MATCH(A20,Regions[State Name],0))</f>
        <v>ER</v>
      </c>
    </row>
    <row r="21" spans="1:14" x14ac:dyDescent="0.25">
      <c r="A21" s="43" t="s">
        <v>252</v>
      </c>
      <c r="B21" s="43" t="s">
        <v>214</v>
      </c>
      <c r="C21" s="43" t="s">
        <v>210</v>
      </c>
      <c r="D21" s="43" t="str">
        <f t="shared" si="0"/>
        <v>POWER</v>
      </c>
      <c r="E21" s="43" t="str">
        <f t="shared" si="1"/>
        <v>Power</v>
      </c>
      <c r="F21" s="43">
        <v>2008</v>
      </c>
      <c r="G21" s="43">
        <v>0.29199999999999998</v>
      </c>
      <c r="H21" s="43" t="str">
        <f>INDEX(Regions[Region], MATCH(A21,Regions[State Name],0))</f>
        <v>ER</v>
      </c>
    </row>
    <row r="22" spans="1:14" x14ac:dyDescent="0.25">
      <c r="A22" s="43" t="s">
        <v>252</v>
      </c>
      <c r="B22" s="43" t="s">
        <v>214</v>
      </c>
      <c r="C22" s="43" t="s">
        <v>212</v>
      </c>
      <c r="D22" s="43" t="str">
        <f t="shared" si="0"/>
        <v>STEEL</v>
      </c>
      <c r="E22" s="43" t="str">
        <f t="shared" si="1"/>
        <v>Industry_Steel</v>
      </c>
      <c r="F22" s="43">
        <v>2008</v>
      </c>
      <c r="G22" s="43">
        <v>6.7000000000000004E-2</v>
      </c>
      <c r="H22" s="43" t="str">
        <f>INDEX(Regions[Region], MATCH(A22,Regions[State Name],0))</f>
        <v>ER</v>
      </c>
    </row>
    <row r="23" spans="1:14" x14ac:dyDescent="0.25">
      <c r="A23" s="43" t="s">
        <v>252</v>
      </c>
      <c r="B23" s="43" t="s">
        <v>214</v>
      </c>
      <c r="C23" s="43" t="s">
        <v>241</v>
      </c>
      <c r="D23" s="43" t="str">
        <f t="shared" si="0"/>
        <v>COLLI</v>
      </c>
      <c r="E23" s="43" t="str">
        <f t="shared" si="1"/>
        <v>Industry_Rest</v>
      </c>
      <c r="F23" s="43">
        <v>2008</v>
      </c>
      <c r="G23" s="43">
        <v>4.0000000000000001E-3</v>
      </c>
      <c r="H23" s="43" t="str">
        <f>INDEX(Regions[Region], MATCH(A23,Regions[State Name],0))</f>
        <v>ER</v>
      </c>
    </row>
    <row r="24" spans="1:14" x14ac:dyDescent="0.25">
      <c r="A24" s="43" t="s">
        <v>252</v>
      </c>
      <c r="B24" s="43" t="s">
        <v>209</v>
      </c>
      <c r="C24" s="43" t="s">
        <v>215</v>
      </c>
      <c r="D24" s="43" t="str">
        <f t="shared" si="0"/>
        <v>POWER</v>
      </c>
      <c r="E24" s="43" t="str">
        <f t="shared" si="1"/>
        <v>Power</v>
      </c>
      <c r="F24" s="43">
        <v>2008</v>
      </c>
      <c r="G24" s="43">
        <v>31.898</v>
      </c>
      <c r="H24" s="43" t="str">
        <f>INDEX(Regions[Region], MATCH(A24,Regions[State Name],0))</f>
        <v>ER</v>
      </c>
    </row>
    <row r="25" spans="1:14" x14ac:dyDescent="0.25">
      <c r="A25" s="43" t="s">
        <v>252</v>
      </c>
      <c r="B25" s="43" t="s">
        <v>209</v>
      </c>
      <c r="C25" s="43" t="s">
        <v>210</v>
      </c>
      <c r="D25" s="43" t="str">
        <f t="shared" si="0"/>
        <v>POWER</v>
      </c>
      <c r="E25" s="43" t="str">
        <f t="shared" si="1"/>
        <v>Power</v>
      </c>
      <c r="F25" s="43">
        <v>2008</v>
      </c>
      <c r="G25" s="43">
        <v>0.23799999999999999</v>
      </c>
      <c r="H25" s="43" t="str">
        <f>INDEX(Regions[Region], MATCH(A25,Regions[State Name],0))</f>
        <v>ER</v>
      </c>
    </row>
    <row r="26" spans="1:14" x14ac:dyDescent="0.25">
      <c r="A26" s="43" t="s">
        <v>252</v>
      </c>
      <c r="B26" s="43" t="s">
        <v>209</v>
      </c>
      <c r="C26" s="43" t="s">
        <v>211</v>
      </c>
      <c r="D26" s="43" t="str">
        <f t="shared" si="0"/>
        <v>METAL</v>
      </c>
      <c r="E26" s="43" t="str">
        <f t="shared" si="1"/>
        <v>Industry_Steel</v>
      </c>
      <c r="F26" s="43">
        <v>2008</v>
      </c>
      <c r="G26" s="43">
        <v>8.3000000000000004E-2</v>
      </c>
      <c r="H26" s="43" t="str">
        <f>INDEX(Regions[Region], MATCH(A26,Regions[State Name],0))</f>
        <v>ER</v>
      </c>
    </row>
    <row r="27" spans="1:14" x14ac:dyDescent="0.25">
      <c r="A27" s="43" t="s">
        <v>252</v>
      </c>
      <c r="B27" s="43" t="s">
        <v>209</v>
      </c>
      <c r="C27" s="43" t="s">
        <v>218</v>
      </c>
      <c r="D27" s="43" t="str">
        <f t="shared" si="0"/>
        <v>METAL</v>
      </c>
      <c r="E27" s="43" t="str">
        <f t="shared" si="1"/>
        <v>Industry_Steel</v>
      </c>
      <c r="F27" s="43">
        <v>2008</v>
      </c>
      <c r="G27" s="43">
        <v>1.2E-2</v>
      </c>
      <c r="H27" s="43" t="str">
        <f>INDEX(Regions[Region], MATCH(A27,Regions[State Name],0))</f>
        <v>ER</v>
      </c>
    </row>
    <row r="28" spans="1:14" x14ac:dyDescent="0.25">
      <c r="A28" s="43" t="s">
        <v>252</v>
      </c>
      <c r="B28" s="43" t="s">
        <v>209</v>
      </c>
      <c r="C28" s="43" t="s">
        <v>212</v>
      </c>
      <c r="D28" s="43" t="str">
        <f t="shared" si="0"/>
        <v>STEEL</v>
      </c>
      <c r="E28" s="43" t="str">
        <f t="shared" si="1"/>
        <v>Industry_Steel</v>
      </c>
      <c r="F28" s="43">
        <v>2008</v>
      </c>
      <c r="G28" s="43">
        <v>0.35699999999999998</v>
      </c>
      <c r="H28" s="43" t="str">
        <f>INDEX(Regions[Region], MATCH(A28,Regions[State Name],0))</f>
        <v>ER</v>
      </c>
    </row>
    <row r="29" spans="1:14" x14ac:dyDescent="0.25">
      <c r="A29" s="43" t="s">
        <v>252</v>
      </c>
      <c r="B29" s="43" t="s">
        <v>209</v>
      </c>
      <c r="C29" s="43" t="s">
        <v>213</v>
      </c>
      <c r="D29" s="43" t="str">
        <f t="shared" si="0"/>
        <v>CEMEN</v>
      </c>
      <c r="E29" s="43" t="str">
        <f t="shared" si="1"/>
        <v>Industry_Rest</v>
      </c>
      <c r="F29" s="43">
        <v>2008</v>
      </c>
      <c r="G29" s="43">
        <v>7.0000000000000001E-3</v>
      </c>
      <c r="H29" s="43" t="str">
        <f>INDEX(Regions[Region], MATCH(A29,Regions[State Name],0))</f>
        <v>ER</v>
      </c>
    </row>
    <row r="30" spans="1:14" x14ac:dyDescent="0.25">
      <c r="A30" s="43" t="s">
        <v>252</v>
      </c>
      <c r="B30" s="43" t="s">
        <v>209</v>
      </c>
      <c r="C30" s="43" t="s">
        <v>179</v>
      </c>
      <c r="D30" s="43" t="str">
        <f t="shared" si="0"/>
        <v>SPONG</v>
      </c>
      <c r="E30" s="43" t="str">
        <f t="shared" si="1"/>
        <v>Industry_Rest</v>
      </c>
      <c r="F30" s="43">
        <v>2008</v>
      </c>
      <c r="G30" s="43">
        <v>1.4510000000000001</v>
      </c>
      <c r="H30" s="43" t="str">
        <f>INDEX(Regions[Region], MATCH(A30,Regions[State Name],0))</f>
        <v>ER</v>
      </c>
    </row>
    <row r="31" spans="1:14" x14ac:dyDescent="0.25">
      <c r="A31" s="43" t="s">
        <v>252</v>
      </c>
      <c r="B31" s="43" t="s">
        <v>209</v>
      </c>
      <c r="C31" s="43" t="s">
        <v>228</v>
      </c>
      <c r="D31" s="43" t="str">
        <f t="shared" si="0"/>
        <v>CHEMI</v>
      </c>
      <c r="E31" s="43" t="str">
        <f t="shared" si="1"/>
        <v>Industry_Rest</v>
      </c>
      <c r="F31" s="43">
        <v>2008</v>
      </c>
      <c r="G31" s="43">
        <v>3.2000000000000001E-2</v>
      </c>
      <c r="H31" s="43" t="str">
        <f>INDEX(Regions[Region], MATCH(A31,Regions[State Name],0))</f>
        <v>ER</v>
      </c>
    </row>
    <row r="32" spans="1:14" x14ac:dyDescent="0.25">
      <c r="A32" s="43" t="s">
        <v>252</v>
      </c>
      <c r="B32" s="43" t="s">
        <v>209</v>
      </c>
      <c r="C32" s="43" t="s">
        <v>220</v>
      </c>
      <c r="D32" s="43" t="str">
        <f t="shared" si="0"/>
        <v xml:space="preserve">PULP </v>
      </c>
      <c r="E32" s="43" t="str">
        <f t="shared" si="1"/>
        <v>Industry_Rest</v>
      </c>
      <c r="F32" s="43">
        <v>2008</v>
      </c>
      <c r="G32" s="43">
        <v>6.6000000000000003E-2</v>
      </c>
      <c r="H32" s="43" t="str">
        <f>INDEX(Regions[Region], MATCH(A32,Regions[State Name],0))</f>
        <v>ER</v>
      </c>
    </row>
    <row r="33" spans="1:8" x14ac:dyDescent="0.25">
      <c r="A33" s="43" t="s">
        <v>252</v>
      </c>
      <c r="B33" s="43" t="s">
        <v>209</v>
      </c>
      <c r="C33" s="43" t="s">
        <v>223</v>
      </c>
      <c r="D33" s="43" t="str">
        <f t="shared" si="0"/>
        <v>TEXTI</v>
      </c>
      <c r="E33" s="43" t="str">
        <f t="shared" si="1"/>
        <v>Industry_Rest</v>
      </c>
      <c r="F33" s="43">
        <v>2008</v>
      </c>
      <c r="G33" s="43">
        <v>3.1E-2</v>
      </c>
      <c r="H33" s="43" t="str">
        <f>INDEX(Regions[Region], MATCH(A33,Regions[State Name],0))</f>
        <v>ER</v>
      </c>
    </row>
    <row r="34" spans="1:8" x14ac:dyDescent="0.25">
      <c r="A34" s="43" t="s">
        <v>252</v>
      </c>
      <c r="B34" s="43" t="s">
        <v>209</v>
      </c>
      <c r="C34" s="43" t="s">
        <v>208</v>
      </c>
      <c r="D34" s="43" t="str">
        <f t="shared" si="0"/>
        <v>OTHER</v>
      </c>
      <c r="E34" s="43" t="str">
        <f t="shared" si="1"/>
        <v>Industry_Rest</v>
      </c>
      <c r="F34" s="43">
        <v>2008</v>
      </c>
      <c r="G34" s="43">
        <v>1.4950000000000001</v>
      </c>
      <c r="H34" s="43" t="str">
        <f>INDEX(Regions[Region], MATCH(A34,Regions[State Name],0))</f>
        <v>ER</v>
      </c>
    </row>
    <row r="35" spans="1:8" x14ac:dyDescent="0.25">
      <c r="A35" s="43" t="s">
        <v>252</v>
      </c>
      <c r="B35" s="43" t="s">
        <v>209</v>
      </c>
      <c r="C35" s="43" t="s">
        <v>241</v>
      </c>
      <c r="D35" s="43" t="str">
        <f t="shared" si="0"/>
        <v>COLLI</v>
      </c>
      <c r="E35" s="43" t="str">
        <f t="shared" si="1"/>
        <v>Industry_Rest</v>
      </c>
      <c r="F35" s="43">
        <v>2008</v>
      </c>
      <c r="G35" s="43">
        <v>0.16900000000000001</v>
      </c>
      <c r="H35" s="43" t="str">
        <f>INDEX(Regions[Region], MATCH(A35,Regions[State Name],0))</f>
        <v>ER</v>
      </c>
    </row>
    <row r="36" spans="1:8" x14ac:dyDescent="0.25">
      <c r="A36" s="43" t="s">
        <v>252</v>
      </c>
      <c r="B36" s="43" t="s">
        <v>219</v>
      </c>
      <c r="C36" s="43" t="s">
        <v>215</v>
      </c>
      <c r="D36" s="43" t="str">
        <f t="shared" si="0"/>
        <v>POWER</v>
      </c>
      <c r="E36" s="43" t="str">
        <f t="shared" si="1"/>
        <v>Power</v>
      </c>
      <c r="F36" s="43">
        <v>2008</v>
      </c>
      <c r="G36" s="43">
        <v>7.0000000000000001E-3</v>
      </c>
      <c r="H36" s="43" t="str">
        <f>INDEX(Regions[Region], MATCH(A36,Regions[State Name],0))</f>
        <v>ER</v>
      </c>
    </row>
    <row r="37" spans="1:8" x14ac:dyDescent="0.25">
      <c r="A37" s="43" t="s">
        <v>252</v>
      </c>
      <c r="B37" s="43" t="s">
        <v>219</v>
      </c>
      <c r="C37" s="43" t="s">
        <v>218</v>
      </c>
      <c r="D37" s="43" t="str">
        <f t="shared" si="0"/>
        <v>METAL</v>
      </c>
      <c r="E37" s="43" t="str">
        <f t="shared" si="1"/>
        <v>Industry_Steel</v>
      </c>
      <c r="F37" s="43">
        <v>2008</v>
      </c>
      <c r="G37" s="43">
        <v>1.2609999999999999</v>
      </c>
      <c r="H37" s="43" t="str">
        <f>INDEX(Regions[Region], MATCH(A37,Regions[State Name],0))</f>
        <v>ER</v>
      </c>
    </row>
    <row r="38" spans="1:8" x14ac:dyDescent="0.25">
      <c r="A38" s="43" t="s">
        <v>252</v>
      </c>
      <c r="B38" s="43" t="s">
        <v>214</v>
      </c>
      <c r="C38" s="43" t="s">
        <v>215</v>
      </c>
      <c r="D38" s="43" t="str">
        <f t="shared" si="0"/>
        <v>POWER</v>
      </c>
      <c r="E38" s="43" t="str">
        <f t="shared" si="1"/>
        <v>Power</v>
      </c>
      <c r="F38" s="43">
        <v>2009</v>
      </c>
      <c r="G38" s="43">
        <v>0.67800000000000005</v>
      </c>
      <c r="H38" s="43" t="str">
        <f>INDEX(Regions[Region], MATCH(A38,Regions[State Name],0))</f>
        <v>ER</v>
      </c>
    </row>
    <row r="39" spans="1:8" x14ac:dyDescent="0.25">
      <c r="A39" s="43" t="s">
        <v>252</v>
      </c>
      <c r="B39" s="43" t="s">
        <v>214</v>
      </c>
      <c r="C39" s="43" t="s">
        <v>210</v>
      </c>
      <c r="D39" s="43" t="str">
        <f t="shared" si="0"/>
        <v>POWER</v>
      </c>
      <c r="E39" s="43" t="str">
        <f t="shared" si="1"/>
        <v>Power</v>
      </c>
      <c r="F39" s="43">
        <v>2009</v>
      </c>
      <c r="G39" s="43">
        <v>0.16300000000000001</v>
      </c>
      <c r="H39" s="43" t="str">
        <f>INDEX(Regions[Region], MATCH(A39,Regions[State Name],0))</f>
        <v>ER</v>
      </c>
    </row>
    <row r="40" spans="1:8" x14ac:dyDescent="0.25">
      <c r="A40" s="43" t="s">
        <v>252</v>
      </c>
      <c r="B40" s="43" t="s">
        <v>214</v>
      </c>
      <c r="C40" s="43" t="s">
        <v>212</v>
      </c>
      <c r="D40" s="43" t="str">
        <f t="shared" si="0"/>
        <v>STEEL</v>
      </c>
      <c r="E40" s="43" t="str">
        <f t="shared" si="1"/>
        <v>Industry_Steel</v>
      </c>
      <c r="F40" s="43">
        <v>2009</v>
      </c>
      <c r="G40" s="43">
        <v>0.38900000000000001</v>
      </c>
      <c r="H40" s="43" t="str">
        <f>INDEX(Regions[Region], MATCH(A40,Regions[State Name],0))</f>
        <v>ER</v>
      </c>
    </row>
    <row r="41" spans="1:8" x14ac:dyDescent="0.25">
      <c r="A41" s="43" t="s">
        <v>252</v>
      </c>
      <c r="B41" s="43" t="s">
        <v>214</v>
      </c>
      <c r="C41" s="43" t="s">
        <v>241</v>
      </c>
      <c r="D41" s="43" t="str">
        <f t="shared" si="0"/>
        <v>COLLI</v>
      </c>
      <c r="E41" s="43" t="str">
        <f t="shared" si="1"/>
        <v>Industry_Rest</v>
      </c>
      <c r="F41" s="43">
        <v>2009</v>
      </c>
      <c r="G41" s="43">
        <v>4.0000000000000001E-3</v>
      </c>
      <c r="H41" s="43" t="str">
        <f>INDEX(Regions[Region], MATCH(A41,Regions[State Name],0))</f>
        <v>ER</v>
      </c>
    </row>
    <row r="42" spans="1:8" x14ac:dyDescent="0.25">
      <c r="A42" s="43" t="s">
        <v>252</v>
      </c>
      <c r="B42" s="43" t="s">
        <v>209</v>
      </c>
      <c r="C42" s="43" t="s">
        <v>215</v>
      </c>
      <c r="D42" s="43" t="str">
        <f t="shared" si="0"/>
        <v>POWER</v>
      </c>
      <c r="E42" s="43" t="str">
        <f t="shared" si="1"/>
        <v>Power</v>
      </c>
      <c r="F42" s="43">
        <v>2009</v>
      </c>
      <c r="G42" s="43">
        <v>34.892000000000003</v>
      </c>
      <c r="H42" s="43" t="str">
        <f>INDEX(Regions[Region], MATCH(A42,Regions[State Name],0))</f>
        <v>ER</v>
      </c>
    </row>
    <row r="43" spans="1:8" x14ac:dyDescent="0.25">
      <c r="A43" s="43" t="s">
        <v>252</v>
      </c>
      <c r="B43" s="43" t="s">
        <v>209</v>
      </c>
      <c r="C43" s="43" t="s">
        <v>210</v>
      </c>
      <c r="D43" s="43" t="str">
        <f t="shared" si="0"/>
        <v>POWER</v>
      </c>
      <c r="E43" s="43" t="str">
        <f t="shared" si="1"/>
        <v>Power</v>
      </c>
      <c r="F43" s="43">
        <v>2009</v>
      </c>
      <c r="G43" s="43">
        <v>0.44900000000000001</v>
      </c>
      <c r="H43" s="43" t="str">
        <f>INDEX(Regions[Region], MATCH(A43,Regions[State Name],0))</f>
        <v>ER</v>
      </c>
    </row>
    <row r="44" spans="1:8" x14ac:dyDescent="0.25">
      <c r="A44" s="43" t="s">
        <v>252</v>
      </c>
      <c r="B44" s="43" t="s">
        <v>209</v>
      </c>
      <c r="C44" s="43" t="s">
        <v>211</v>
      </c>
      <c r="D44" s="43" t="str">
        <f t="shared" si="0"/>
        <v>METAL</v>
      </c>
      <c r="E44" s="43" t="str">
        <f t="shared" si="1"/>
        <v>Industry_Steel</v>
      </c>
      <c r="F44" s="43">
        <v>2009</v>
      </c>
      <c r="G44" s="43">
        <v>4.9000000000000002E-2</v>
      </c>
      <c r="H44" s="43" t="str">
        <f>INDEX(Regions[Region], MATCH(A44,Regions[State Name],0))</f>
        <v>ER</v>
      </c>
    </row>
    <row r="45" spans="1:8" x14ac:dyDescent="0.25">
      <c r="A45" s="43" t="s">
        <v>252</v>
      </c>
      <c r="B45" s="43" t="s">
        <v>209</v>
      </c>
      <c r="C45" s="43" t="s">
        <v>218</v>
      </c>
      <c r="D45" s="43" t="str">
        <f t="shared" si="0"/>
        <v>METAL</v>
      </c>
      <c r="E45" s="43" t="str">
        <f t="shared" si="1"/>
        <v>Industry_Steel</v>
      </c>
      <c r="F45" s="43">
        <v>2009</v>
      </c>
      <c r="G45" s="43">
        <v>8.9999999999999993E-3</v>
      </c>
      <c r="H45" s="43" t="str">
        <f>INDEX(Regions[Region], MATCH(A45,Regions[State Name],0))</f>
        <v>ER</v>
      </c>
    </row>
    <row r="46" spans="1:8" x14ac:dyDescent="0.25">
      <c r="A46" s="43" t="s">
        <v>252</v>
      </c>
      <c r="B46" s="43" t="s">
        <v>209</v>
      </c>
      <c r="C46" s="43" t="s">
        <v>212</v>
      </c>
      <c r="D46" s="43" t="str">
        <f t="shared" si="0"/>
        <v>STEEL</v>
      </c>
      <c r="E46" s="43" t="str">
        <f t="shared" si="1"/>
        <v>Industry_Steel</v>
      </c>
      <c r="F46" s="43">
        <v>2009</v>
      </c>
      <c r="G46" s="43">
        <v>0.433</v>
      </c>
      <c r="H46" s="43" t="str">
        <f>INDEX(Regions[Region], MATCH(A46,Regions[State Name],0))</f>
        <v>ER</v>
      </c>
    </row>
    <row r="47" spans="1:8" x14ac:dyDescent="0.25">
      <c r="A47" s="43" t="s">
        <v>252</v>
      </c>
      <c r="B47" s="43" t="s">
        <v>209</v>
      </c>
      <c r="C47" s="43" t="s">
        <v>213</v>
      </c>
      <c r="D47" s="43" t="str">
        <f t="shared" si="0"/>
        <v>CEMEN</v>
      </c>
      <c r="E47" s="43" t="str">
        <f t="shared" si="1"/>
        <v>Industry_Rest</v>
      </c>
      <c r="F47" s="43">
        <v>2009</v>
      </c>
      <c r="G47" s="43">
        <v>6.0000000000000001E-3</v>
      </c>
      <c r="H47" s="43" t="str">
        <f>INDEX(Regions[Region], MATCH(A47,Regions[State Name],0))</f>
        <v>ER</v>
      </c>
    </row>
    <row r="48" spans="1:8" x14ac:dyDescent="0.25">
      <c r="A48" s="43" t="s">
        <v>252</v>
      </c>
      <c r="B48" s="43" t="s">
        <v>209</v>
      </c>
      <c r="C48" s="43" t="s">
        <v>179</v>
      </c>
      <c r="D48" s="43" t="str">
        <f t="shared" si="0"/>
        <v>SPONG</v>
      </c>
      <c r="E48" s="43" t="str">
        <f t="shared" si="1"/>
        <v>Industry_Rest</v>
      </c>
      <c r="F48" s="43">
        <v>2009</v>
      </c>
      <c r="G48" s="43">
        <v>1.331</v>
      </c>
      <c r="H48" s="43" t="str">
        <f>INDEX(Regions[Region], MATCH(A48,Regions[State Name],0))</f>
        <v>ER</v>
      </c>
    </row>
    <row r="49" spans="1:8" x14ac:dyDescent="0.25">
      <c r="A49" s="43" t="s">
        <v>252</v>
      </c>
      <c r="B49" s="43" t="s">
        <v>209</v>
      </c>
      <c r="C49" s="43" t="s">
        <v>228</v>
      </c>
      <c r="D49" s="43" t="str">
        <f t="shared" si="0"/>
        <v>CHEMI</v>
      </c>
      <c r="E49" s="43" t="str">
        <f t="shared" si="1"/>
        <v>Industry_Rest</v>
      </c>
      <c r="F49" s="43">
        <v>2009</v>
      </c>
      <c r="G49" s="43">
        <v>3.6999999999999998E-2</v>
      </c>
      <c r="H49" s="43" t="str">
        <f>INDEX(Regions[Region], MATCH(A49,Regions[State Name],0))</f>
        <v>ER</v>
      </c>
    </row>
    <row r="50" spans="1:8" x14ac:dyDescent="0.25">
      <c r="A50" s="43" t="s">
        <v>252</v>
      </c>
      <c r="B50" s="43" t="s">
        <v>209</v>
      </c>
      <c r="C50" s="43" t="s">
        <v>220</v>
      </c>
      <c r="D50" s="43" t="str">
        <f t="shared" si="0"/>
        <v xml:space="preserve">PULP </v>
      </c>
      <c r="E50" s="43" t="str">
        <f t="shared" si="1"/>
        <v>Industry_Rest</v>
      </c>
      <c r="F50" s="43">
        <v>2009</v>
      </c>
      <c r="G50" s="43">
        <v>0.06</v>
      </c>
      <c r="H50" s="43" t="str">
        <f>INDEX(Regions[Region], MATCH(A50,Regions[State Name],0))</f>
        <v>ER</v>
      </c>
    </row>
    <row r="51" spans="1:8" x14ac:dyDescent="0.25">
      <c r="A51" s="43" t="s">
        <v>252</v>
      </c>
      <c r="B51" s="43" t="s">
        <v>209</v>
      </c>
      <c r="C51" s="43" t="s">
        <v>223</v>
      </c>
      <c r="D51" s="43" t="str">
        <f t="shared" si="0"/>
        <v>TEXTI</v>
      </c>
      <c r="E51" s="43" t="str">
        <f t="shared" si="1"/>
        <v>Industry_Rest</v>
      </c>
      <c r="F51" s="43">
        <v>2009</v>
      </c>
      <c r="G51" s="43">
        <v>2.8000000000000001E-2</v>
      </c>
      <c r="H51" s="43" t="str">
        <f>INDEX(Regions[Region], MATCH(A51,Regions[State Name],0))</f>
        <v>ER</v>
      </c>
    </row>
    <row r="52" spans="1:8" x14ac:dyDescent="0.25">
      <c r="A52" s="43" t="s">
        <v>252</v>
      </c>
      <c r="B52" s="43" t="s">
        <v>209</v>
      </c>
      <c r="C52" s="43" t="s">
        <v>208</v>
      </c>
      <c r="D52" s="43" t="str">
        <f t="shared" si="0"/>
        <v>OTHER</v>
      </c>
      <c r="E52" s="43" t="str">
        <f t="shared" si="1"/>
        <v>Industry_Rest</v>
      </c>
      <c r="F52" s="43">
        <v>2009</v>
      </c>
      <c r="G52" s="43">
        <v>1.637</v>
      </c>
      <c r="H52" s="43" t="str">
        <f>INDEX(Regions[Region], MATCH(A52,Regions[State Name],0))</f>
        <v>ER</v>
      </c>
    </row>
    <row r="53" spans="1:8" x14ac:dyDescent="0.25">
      <c r="A53" s="43" t="s">
        <v>252</v>
      </c>
      <c r="B53" s="43" t="s">
        <v>209</v>
      </c>
      <c r="C53" s="43" t="s">
        <v>241</v>
      </c>
      <c r="D53" s="43" t="str">
        <f t="shared" si="0"/>
        <v>COLLI</v>
      </c>
      <c r="E53" s="43" t="str">
        <f t="shared" si="1"/>
        <v>Industry_Rest</v>
      </c>
      <c r="F53" s="43">
        <v>2009</v>
      </c>
      <c r="G53" s="43">
        <v>0.152</v>
      </c>
      <c r="H53" s="43" t="str">
        <f>INDEX(Regions[Region], MATCH(A53,Regions[State Name],0))</f>
        <v>ER</v>
      </c>
    </row>
    <row r="54" spans="1:8" x14ac:dyDescent="0.25">
      <c r="A54" s="43" t="s">
        <v>252</v>
      </c>
      <c r="B54" s="43" t="s">
        <v>219</v>
      </c>
      <c r="C54" s="43" t="s">
        <v>210</v>
      </c>
      <c r="D54" s="43" t="str">
        <f t="shared" si="0"/>
        <v>POWER</v>
      </c>
      <c r="E54" s="43" t="str">
        <f t="shared" si="1"/>
        <v>Power</v>
      </c>
      <c r="F54" s="43">
        <v>2009</v>
      </c>
      <c r="G54" s="43">
        <v>8.8999999999999996E-2</v>
      </c>
      <c r="H54" s="43" t="str">
        <f>INDEX(Regions[Region], MATCH(A54,Regions[State Name],0))</f>
        <v>ER</v>
      </c>
    </row>
    <row r="55" spans="1:8" x14ac:dyDescent="0.25">
      <c r="A55" s="43" t="s">
        <v>252</v>
      </c>
      <c r="B55" s="43" t="s">
        <v>219</v>
      </c>
      <c r="C55" s="43" t="s">
        <v>218</v>
      </c>
      <c r="D55" s="43" t="str">
        <f t="shared" si="0"/>
        <v>METAL</v>
      </c>
      <c r="E55" s="43" t="str">
        <f t="shared" si="1"/>
        <v>Industry_Steel</v>
      </c>
      <c r="F55" s="43">
        <v>2009</v>
      </c>
      <c r="G55" s="43">
        <v>1.7529999999999999</v>
      </c>
      <c r="H55" s="43" t="str">
        <f>INDEX(Regions[Region], MATCH(A55,Regions[State Name],0))</f>
        <v>ER</v>
      </c>
    </row>
    <row r="56" spans="1:8" x14ac:dyDescent="0.25">
      <c r="A56" s="43" t="s">
        <v>252</v>
      </c>
      <c r="B56" s="43" t="s">
        <v>214</v>
      </c>
      <c r="C56" s="43" t="s">
        <v>215</v>
      </c>
      <c r="D56" s="43" t="str">
        <f t="shared" si="0"/>
        <v>POWER</v>
      </c>
      <c r="E56" s="43" t="str">
        <f t="shared" si="1"/>
        <v>Power</v>
      </c>
      <c r="F56" s="43">
        <v>2010</v>
      </c>
      <c r="G56" s="43">
        <v>0.53400000000000003</v>
      </c>
      <c r="H56" s="43" t="str">
        <f>INDEX(Regions[Region], MATCH(A56,Regions[State Name],0))</f>
        <v>ER</v>
      </c>
    </row>
    <row r="57" spans="1:8" x14ac:dyDescent="0.25">
      <c r="A57" s="43" t="s">
        <v>252</v>
      </c>
      <c r="B57" s="43" t="s">
        <v>214</v>
      </c>
      <c r="C57" s="43" t="s">
        <v>210</v>
      </c>
      <c r="D57" s="43" t="str">
        <f t="shared" si="0"/>
        <v>POWER</v>
      </c>
      <c r="E57" s="43" t="str">
        <f t="shared" si="1"/>
        <v>Power</v>
      </c>
      <c r="F57" s="43">
        <v>2010</v>
      </c>
      <c r="G57" s="43">
        <v>0.16300000000000001</v>
      </c>
      <c r="H57" s="43" t="str">
        <f>INDEX(Regions[Region], MATCH(A57,Regions[State Name],0))</f>
        <v>ER</v>
      </c>
    </row>
    <row r="58" spans="1:8" x14ac:dyDescent="0.25">
      <c r="A58" s="43" t="s">
        <v>252</v>
      </c>
      <c r="B58" s="43" t="s">
        <v>214</v>
      </c>
      <c r="C58" s="43" t="s">
        <v>212</v>
      </c>
      <c r="D58" s="43" t="str">
        <f t="shared" si="0"/>
        <v>STEEL</v>
      </c>
      <c r="E58" s="43" t="str">
        <f t="shared" si="1"/>
        <v>Industry_Steel</v>
      </c>
      <c r="F58" s="43">
        <v>2010</v>
      </c>
      <c r="G58" s="43">
        <v>0.439</v>
      </c>
      <c r="H58" s="43" t="str">
        <f>INDEX(Regions[Region], MATCH(A58,Regions[State Name],0))</f>
        <v>ER</v>
      </c>
    </row>
    <row r="59" spans="1:8" x14ac:dyDescent="0.25">
      <c r="A59" s="43" t="s">
        <v>252</v>
      </c>
      <c r="B59" s="43" t="s">
        <v>209</v>
      </c>
      <c r="C59" s="43" t="s">
        <v>215</v>
      </c>
      <c r="D59" s="43" t="str">
        <f t="shared" si="0"/>
        <v>POWER</v>
      </c>
      <c r="E59" s="43" t="str">
        <f t="shared" si="1"/>
        <v>Power</v>
      </c>
      <c r="F59" s="43">
        <v>2010</v>
      </c>
      <c r="G59" s="43">
        <v>33.862000000000002</v>
      </c>
      <c r="H59" s="43" t="str">
        <f>INDEX(Regions[Region], MATCH(A59,Regions[State Name],0))</f>
        <v>ER</v>
      </c>
    </row>
    <row r="60" spans="1:8" x14ac:dyDescent="0.25">
      <c r="A60" s="43" t="s">
        <v>252</v>
      </c>
      <c r="B60" s="43" t="s">
        <v>209</v>
      </c>
      <c r="C60" s="43" t="s">
        <v>210</v>
      </c>
      <c r="D60" s="43" t="str">
        <f t="shared" si="0"/>
        <v>POWER</v>
      </c>
      <c r="E60" s="43" t="str">
        <f t="shared" si="1"/>
        <v>Power</v>
      </c>
      <c r="F60" s="43">
        <v>2010</v>
      </c>
      <c r="G60" s="43">
        <v>0.32400000000000001</v>
      </c>
      <c r="H60" s="43" t="str">
        <f>INDEX(Regions[Region], MATCH(A60,Regions[State Name],0))</f>
        <v>ER</v>
      </c>
    </row>
    <row r="61" spans="1:8" x14ac:dyDescent="0.25">
      <c r="A61" s="43" t="s">
        <v>252</v>
      </c>
      <c r="B61" s="43" t="s">
        <v>209</v>
      </c>
      <c r="C61" s="43" t="s">
        <v>211</v>
      </c>
      <c r="D61" s="43" t="str">
        <f t="shared" si="0"/>
        <v>METAL</v>
      </c>
      <c r="E61" s="43" t="str">
        <f t="shared" si="1"/>
        <v>Industry_Steel</v>
      </c>
      <c r="F61" s="43">
        <v>2010</v>
      </c>
      <c r="G61" s="43">
        <v>6.8000000000000005E-2</v>
      </c>
      <c r="H61" s="43" t="str">
        <f>INDEX(Regions[Region], MATCH(A61,Regions[State Name],0))</f>
        <v>ER</v>
      </c>
    </row>
    <row r="62" spans="1:8" x14ac:dyDescent="0.25">
      <c r="A62" s="43" t="s">
        <v>252</v>
      </c>
      <c r="B62" s="43" t="s">
        <v>209</v>
      </c>
      <c r="C62" s="43" t="s">
        <v>218</v>
      </c>
      <c r="D62" s="43" t="str">
        <f t="shared" si="0"/>
        <v>METAL</v>
      </c>
      <c r="E62" s="43" t="str">
        <f t="shared" si="1"/>
        <v>Industry_Steel</v>
      </c>
      <c r="F62" s="43">
        <v>2010</v>
      </c>
      <c r="G62" s="43">
        <v>1.7999999999999999E-2</v>
      </c>
      <c r="H62" s="43" t="str">
        <f>INDEX(Regions[Region], MATCH(A62,Regions[State Name],0))</f>
        <v>ER</v>
      </c>
    </row>
    <row r="63" spans="1:8" x14ac:dyDescent="0.25">
      <c r="A63" s="43" t="s">
        <v>252</v>
      </c>
      <c r="B63" s="43" t="s">
        <v>209</v>
      </c>
      <c r="C63" s="43" t="s">
        <v>212</v>
      </c>
      <c r="D63" s="43" t="str">
        <f t="shared" si="0"/>
        <v>STEEL</v>
      </c>
      <c r="E63" s="43" t="str">
        <f t="shared" si="1"/>
        <v>Industry_Steel</v>
      </c>
      <c r="F63" s="43">
        <v>2010</v>
      </c>
      <c r="G63" s="43">
        <v>0.52900000000000003</v>
      </c>
      <c r="H63" s="43" t="str">
        <f>INDEX(Regions[Region], MATCH(A63,Regions[State Name],0))</f>
        <v>ER</v>
      </c>
    </row>
    <row r="64" spans="1:8" x14ac:dyDescent="0.25">
      <c r="A64" s="43" t="s">
        <v>252</v>
      </c>
      <c r="B64" s="43" t="s">
        <v>209</v>
      </c>
      <c r="C64" s="43" t="s">
        <v>213</v>
      </c>
      <c r="D64" s="43" t="str">
        <f t="shared" si="0"/>
        <v>CEMEN</v>
      </c>
      <c r="E64" s="43" t="str">
        <f t="shared" si="1"/>
        <v>Industry_Rest</v>
      </c>
      <c r="F64" s="43">
        <v>2010</v>
      </c>
      <c r="G64" s="43">
        <v>7.0000000000000001E-3</v>
      </c>
      <c r="H64" s="43" t="str">
        <f>INDEX(Regions[Region], MATCH(A64,Regions[State Name],0))</f>
        <v>ER</v>
      </c>
    </row>
    <row r="65" spans="1:8" x14ac:dyDescent="0.25">
      <c r="A65" s="43" t="s">
        <v>252</v>
      </c>
      <c r="B65" s="43" t="s">
        <v>209</v>
      </c>
      <c r="C65" s="43" t="s">
        <v>179</v>
      </c>
      <c r="D65" s="43" t="str">
        <f t="shared" si="0"/>
        <v>SPONG</v>
      </c>
      <c r="E65" s="43" t="str">
        <f t="shared" si="1"/>
        <v>Industry_Rest</v>
      </c>
      <c r="F65" s="43">
        <v>2010</v>
      </c>
      <c r="G65" s="43">
        <v>1.0509999999999999</v>
      </c>
      <c r="H65" s="43" t="str">
        <f>INDEX(Regions[Region], MATCH(A65,Regions[State Name],0))</f>
        <v>ER</v>
      </c>
    </row>
    <row r="66" spans="1:8" x14ac:dyDescent="0.25">
      <c r="A66" s="43" t="s">
        <v>252</v>
      </c>
      <c r="B66" s="43" t="s">
        <v>209</v>
      </c>
      <c r="C66" s="43" t="s">
        <v>228</v>
      </c>
      <c r="D66" s="43" t="str">
        <f t="shared" si="0"/>
        <v>CHEMI</v>
      </c>
      <c r="E66" s="43" t="str">
        <f t="shared" si="1"/>
        <v>Industry_Rest</v>
      </c>
      <c r="F66" s="43">
        <v>2010</v>
      </c>
      <c r="G66" s="43">
        <v>0.04</v>
      </c>
      <c r="H66" s="43" t="str">
        <f>INDEX(Regions[Region], MATCH(A66,Regions[State Name],0))</f>
        <v>ER</v>
      </c>
    </row>
    <row r="67" spans="1:8" x14ac:dyDescent="0.25">
      <c r="A67" s="43" t="s">
        <v>252</v>
      </c>
      <c r="B67" s="43" t="s">
        <v>209</v>
      </c>
      <c r="C67" s="43" t="s">
        <v>220</v>
      </c>
      <c r="D67" s="43" t="str">
        <f t="shared" ref="D67:D130" si="2">LEFT(C67,5)</f>
        <v xml:space="preserve">PULP </v>
      </c>
      <c r="E67" s="43" t="str">
        <f t="shared" ref="E67:E130" si="3">IF(D67="POWER","Power", IF(OR(D67="STEEL",D67="METAL"), "Industry_Steel", "Industry_Rest"))</f>
        <v>Industry_Rest</v>
      </c>
      <c r="F67" s="43">
        <v>2010</v>
      </c>
      <c r="G67" s="43">
        <v>6.3E-2</v>
      </c>
      <c r="H67" s="43" t="str">
        <f>INDEX(Regions[Region], MATCH(A67,Regions[State Name],0))</f>
        <v>ER</v>
      </c>
    </row>
    <row r="68" spans="1:8" x14ac:dyDescent="0.25">
      <c r="A68" s="43" t="s">
        <v>252</v>
      </c>
      <c r="B68" s="43" t="s">
        <v>209</v>
      </c>
      <c r="C68" s="43" t="s">
        <v>223</v>
      </c>
      <c r="D68" s="43" t="str">
        <f t="shared" si="2"/>
        <v>TEXTI</v>
      </c>
      <c r="E68" s="43" t="str">
        <f t="shared" si="3"/>
        <v>Industry_Rest</v>
      </c>
      <c r="F68" s="43">
        <v>2010</v>
      </c>
      <c r="G68" s="43">
        <v>2.5000000000000001E-2</v>
      </c>
      <c r="H68" s="43" t="str">
        <f>INDEX(Regions[Region], MATCH(A68,Regions[State Name],0))</f>
        <v>ER</v>
      </c>
    </row>
    <row r="69" spans="1:8" x14ac:dyDescent="0.25">
      <c r="A69" s="43" t="s">
        <v>252</v>
      </c>
      <c r="B69" s="43" t="s">
        <v>209</v>
      </c>
      <c r="C69" s="43" t="s">
        <v>208</v>
      </c>
      <c r="D69" s="43" t="str">
        <f t="shared" si="2"/>
        <v>OTHER</v>
      </c>
      <c r="E69" s="43" t="str">
        <f t="shared" si="3"/>
        <v>Industry_Rest</v>
      </c>
      <c r="F69" s="43">
        <v>2010</v>
      </c>
      <c r="G69" s="43">
        <v>2.2410000000000001</v>
      </c>
      <c r="H69" s="43" t="str">
        <f>INDEX(Regions[Region], MATCH(A69,Regions[State Name],0))</f>
        <v>ER</v>
      </c>
    </row>
    <row r="70" spans="1:8" x14ac:dyDescent="0.25">
      <c r="A70" s="43" t="s">
        <v>252</v>
      </c>
      <c r="B70" s="43" t="s">
        <v>209</v>
      </c>
      <c r="C70" s="43" t="s">
        <v>241</v>
      </c>
      <c r="D70" s="43" t="str">
        <f t="shared" si="2"/>
        <v>COLLI</v>
      </c>
      <c r="E70" s="43" t="str">
        <f t="shared" si="3"/>
        <v>Industry_Rest</v>
      </c>
      <c r="F70" s="43">
        <v>2010</v>
      </c>
      <c r="G70" s="43">
        <v>0.13900000000000001</v>
      </c>
      <c r="H70" s="43" t="str">
        <f>INDEX(Regions[Region], MATCH(A70,Regions[State Name],0))</f>
        <v>ER</v>
      </c>
    </row>
    <row r="71" spans="1:8" x14ac:dyDescent="0.25">
      <c r="A71" s="43" t="s">
        <v>252</v>
      </c>
      <c r="B71" s="43" t="s">
        <v>219</v>
      </c>
      <c r="C71" s="43" t="s">
        <v>210</v>
      </c>
      <c r="D71" s="43" t="str">
        <f t="shared" si="2"/>
        <v>POWER</v>
      </c>
      <c r="E71" s="43" t="str">
        <f t="shared" si="3"/>
        <v>Power</v>
      </c>
      <c r="F71" s="43">
        <v>2010</v>
      </c>
      <c r="G71" s="43">
        <v>7.6999999999999999E-2</v>
      </c>
      <c r="H71" s="43" t="str">
        <f>INDEX(Regions[Region], MATCH(A71,Regions[State Name],0))</f>
        <v>ER</v>
      </c>
    </row>
    <row r="72" spans="1:8" x14ac:dyDescent="0.25">
      <c r="A72" s="43" t="s">
        <v>252</v>
      </c>
      <c r="B72" s="43" t="s">
        <v>219</v>
      </c>
      <c r="C72" s="43" t="s">
        <v>218</v>
      </c>
      <c r="D72" s="43" t="str">
        <f t="shared" si="2"/>
        <v>METAL</v>
      </c>
      <c r="E72" s="43" t="str">
        <f t="shared" si="3"/>
        <v>Industry_Steel</v>
      </c>
      <c r="F72" s="43">
        <v>2010</v>
      </c>
      <c r="G72" s="43">
        <v>1.891</v>
      </c>
      <c r="H72" s="43" t="str">
        <f>INDEX(Regions[Region], MATCH(A72,Regions[State Name],0))</f>
        <v>ER</v>
      </c>
    </row>
    <row r="73" spans="1:8" x14ac:dyDescent="0.25">
      <c r="A73" s="43" t="s">
        <v>252</v>
      </c>
      <c r="B73" s="43" t="s">
        <v>214</v>
      </c>
      <c r="C73" s="43" t="s">
        <v>215</v>
      </c>
      <c r="D73" s="43" t="str">
        <f t="shared" si="2"/>
        <v>POWER</v>
      </c>
      <c r="E73" s="43" t="str">
        <f t="shared" si="3"/>
        <v>Power</v>
      </c>
      <c r="F73" s="43">
        <v>2011</v>
      </c>
      <c r="G73" s="43">
        <v>0.38500000000000001</v>
      </c>
      <c r="H73" s="43" t="str">
        <f>INDEX(Regions[Region], MATCH(A73,Regions[State Name],0))</f>
        <v>ER</v>
      </c>
    </row>
    <row r="74" spans="1:8" x14ac:dyDescent="0.25">
      <c r="A74" s="43" t="s">
        <v>252</v>
      </c>
      <c r="B74" s="43" t="s">
        <v>214</v>
      </c>
      <c r="C74" s="43" t="s">
        <v>210</v>
      </c>
      <c r="D74" s="43" t="str">
        <f t="shared" si="2"/>
        <v>POWER</v>
      </c>
      <c r="E74" s="43" t="str">
        <f t="shared" si="3"/>
        <v>Power</v>
      </c>
      <c r="F74" s="43">
        <v>2011</v>
      </c>
      <c r="G74" s="43">
        <v>0.46200000000000002</v>
      </c>
      <c r="H74" s="43" t="str">
        <f>INDEX(Regions[Region], MATCH(A74,Regions[State Name],0))</f>
        <v>ER</v>
      </c>
    </row>
    <row r="75" spans="1:8" x14ac:dyDescent="0.25">
      <c r="A75" s="43" t="s">
        <v>252</v>
      </c>
      <c r="B75" s="43" t="s">
        <v>214</v>
      </c>
      <c r="C75" s="43" t="s">
        <v>218</v>
      </c>
      <c r="D75" s="43" t="str">
        <f t="shared" si="2"/>
        <v>METAL</v>
      </c>
      <c r="E75" s="43" t="str">
        <f t="shared" si="3"/>
        <v>Industry_Steel</v>
      </c>
      <c r="F75" s="43">
        <v>2011</v>
      </c>
      <c r="G75" s="43">
        <v>0.214</v>
      </c>
      <c r="H75" s="43" t="str">
        <f>INDEX(Regions[Region], MATCH(A75,Regions[State Name],0))</f>
        <v>ER</v>
      </c>
    </row>
    <row r="76" spans="1:8" x14ac:dyDescent="0.25">
      <c r="A76" s="43" t="s">
        <v>252</v>
      </c>
      <c r="B76" s="43" t="s">
        <v>209</v>
      </c>
      <c r="C76" s="43" t="s">
        <v>215</v>
      </c>
      <c r="D76" s="43" t="str">
        <f t="shared" si="2"/>
        <v>POWER</v>
      </c>
      <c r="E76" s="43" t="str">
        <f t="shared" si="3"/>
        <v>Power</v>
      </c>
      <c r="F76" s="43">
        <v>2011</v>
      </c>
      <c r="G76" s="43">
        <v>36.853000000000002</v>
      </c>
      <c r="H76" s="43" t="str">
        <f>INDEX(Regions[Region], MATCH(A76,Regions[State Name],0))</f>
        <v>ER</v>
      </c>
    </row>
    <row r="77" spans="1:8" x14ac:dyDescent="0.25">
      <c r="A77" s="43" t="s">
        <v>252</v>
      </c>
      <c r="B77" s="43" t="s">
        <v>209</v>
      </c>
      <c r="C77" s="43" t="s">
        <v>210</v>
      </c>
      <c r="D77" s="43" t="str">
        <f t="shared" si="2"/>
        <v>POWER</v>
      </c>
      <c r="E77" s="43" t="str">
        <f t="shared" si="3"/>
        <v>Power</v>
      </c>
      <c r="F77" s="43">
        <v>2011</v>
      </c>
      <c r="G77" s="43">
        <v>0.39400000000000002</v>
      </c>
      <c r="H77" s="43" t="str">
        <f>INDEX(Regions[Region], MATCH(A77,Regions[State Name],0))</f>
        <v>ER</v>
      </c>
    </row>
    <row r="78" spans="1:8" x14ac:dyDescent="0.25">
      <c r="A78" s="43" t="s">
        <v>252</v>
      </c>
      <c r="B78" s="43" t="s">
        <v>209</v>
      </c>
      <c r="C78" s="43" t="s">
        <v>211</v>
      </c>
      <c r="D78" s="43" t="str">
        <f t="shared" si="2"/>
        <v>METAL</v>
      </c>
      <c r="E78" s="43" t="str">
        <f t="shared" si="3"/>
        <v>Industry_Steel</v>
      </c>
      <c r="F78" s="43">
        <v>2011</v>
      </c>
      <c r="G78" s="43">
        <v>7.9000000000000001E-2</v>
      </c>
      <c r="H78" s="43" t="str">
        <f>INDEX(Regions[Region], MATCH(A78,Regions[State Name],0))</f>
        <v>ER</v>
      </c>
    </row>
    <row r="79" spans="1:8" x14ac:dyDescent="0.25">
      <c r="A79" s="43" t="s">
        <v>252</v>
      </c>
      <c r="B79" s="43" t="s">
        <v>209</v>
      </c>
      <c r="C79" s="43" t="s">
        <v>218</v>
      </c>
      <c r="D79" s="43" t="str">
        <f t="shared" si="2"/>
        <v>METAL</v>
      </c>
      <c r="E79" s="43" t="str">
        <f t="shared" si="3"/>
        <v>Industry_Steel</v>
      </c>
      <c r="F79" s="43">
        <v>2011</v>
      </c>
      <c r="G79" s="43">
        <v>2.4E-2</v>
      </c>
      <c r="H79" s="43" t="str">
        <f>INDEX(Regions[Region], MATCH(A79,Regions[State Name],0))</f>
        <v>ER</v>
      </c>
    </row>
    <row r="80" spans="1:8" x14ac:dyDescent="0.25">
      <c r="A80" s="43" t="s">
        <v>252</v>
      </c>
      <c r="B80" s="43" t="s">
        <v>209</v>
      </c>
      <c r="C80" s="43" t="s">
        <v>212</v>
      </c>
      <c r="D80" s="43" t="str">
        <f t="shared" si="2"/>
        <v>STEEL</v>
      </c>
      <c r="E80" s="43" t="str">
        <f t="shared" si="3"/>
        <v>Industry_Steel</v>
      </c>
      <c r="F80" s="43">
        <v>2011</v>
      </c>
      <c r="G80" s="43">
        <v>0.437</v>
      </c>
      <c r="H80" s="43" t="str">
        <f>INDEX(Regions[Region], MATCH(A80,Regions[State Name],0))</f>
        <v>ER</v>
      </c>
    </row>
    <row r="81" spans="1:8" x14ac:dyDescent="0.25">
      <c r="A81" s="43" t="s">
        <v>252</v>
      </c>
      <c r="B81" s="43" t="s">
        <v>209</v>
      </c>
      <c r="C81" s="43" t="s">
        <v>213</v>
      </c>
      <c r="D81" s="43" t="str">
        <f t="shared" si="2"/>
        <v>CEMEN</v>
      </c>
      <c r="E81" s="43" t="str">
        <f t="shared" si="3"/>
        <v>Industry_Rest</v>
      </c>
      <c r="F81" s="43">
        <v>2011</v>
      </c>
      <c r="G81" s="43">
        <v>6.0000000000000001E-3</v>
      </c>
      <c r="H81" s="43" t="str">
        <f>INDEX(Regions[Region], MATCH(A81,Regions[State Name],0))</f>
        <v>ER</v>
      </c>
    </row>
    <row r="82" spans="1:8" x14ac:dyDescent="0.25">
      <c r="A82" s="43" t="s">
        <v>252</v>
      </c>
      <c r="B82" s="43" t="s">
        <v>209</v>
      </c>
      <c r="C82" s="43" t="s">
        <v>179</v>
      </c>
      <c r="D82" s="43" t="str">
        <f t="shared" si="2"/>
        <v>SPONG</v>
      </c>
      <c r="E82" s="43" t="str">
        <f t="shared" si="3"/>
        <v>Industry_Rest</v>
      </c>
      <c r="F82" s="43">
        <v>2011</v>
      </c>
      <c r="G82" s="43">
        <v>1.089</v>
      </c>
      <c r="H82" s="43" t="str">
        <f>INDEX(Regions[Region], MATCH(A82,Regions[State Name],0))</f>
        <v>ER</v>
      </c>
    </row>
    <row r="83" spans="1:8" x14ac:dyDescent="0.25">
      <c r="A83" s="43" t="s">
        <v>252</v>
      </c>
      <c r="B83" s="43" t="s">
        <v>209</v>
      </c>
      <c r="C83" s="43" t="s">
        <v>217</v>
      </c>
      <c r="D83" s="43" t="str">
        <f t="shared" si="2"/>
        <v>OTHER</v>
      </c>
      <c r="E83" s="43" t="str">
        <f t="shared" si="3"/>
        <v>Industry_Rest</v>
      </c>
      <c r="F83" s="43">
        <v>2011</v>
      </c>
      <c r="G83" s="43">
        <v>2E-3</v>
      </c>
      <c r="H83" s="43" t="str">
        <f>INDEX(Regions[Region], MATCH(A83,Regions[State Name],0))</f>
        <v>ER</v>
      </c>
    </row>
    <row r="84" spans="1:8" x14ac:dyDescent="0.25">
      <c r="A84" s="43" t="s">
        <v>252</v>
      </c>
      <c r="B84" s="43" t="s">
        <v>209</v>
      </c>
      <c r="C84" s="43" t="s">
        <v>228</v>
      </c>
      <c r="D84" s="43" t="str">
        <f t="shared" si="2"/>
        <v>CHEMI</v>
      </c>
      <c r="E84" s="43" t="str">
        <f t="shared" si="3"/>
        <v>Industry_Rest</v>
      </c>
      <c r="F84" s="43">
        <v>2011</v>
      </c>
      <c r="G84" s="43">
        <v>3.6999999999999998E-2</v>
      </c>
      <c r="H84" s="43" t="str">
        <f>INDEX(Regions[Region], MATCH(A84,Regions[State Name],0))</f>
        <v>ER</v>
      </c>
    </row>
    <row r="85" spans="1:8" x14ac:dyDescent="0.25">
      <c r="A85" s="43" t="s">
        <v>252</v>
      </c>
      <c r="B85" s="43" t="s">
        <v>209</v>
      </c>
      <c r="C85" s="43" t="s">
        <v>220</v>
      </c>
      <c r="D85" s="43" t="str">
        <f t="shared" si="2"/>
        <v xml:space="preserve">PULP </v>
      </c>
      <c r="E85" s="43" t="str">
        <f t="shared" si="3"/>
        <v>Industry_Rest</v>
      </c>
      <c r="F85" s="43">
        <v>2011</v>
      </c>
      <c r="G85" s="43">
        <v>7.1999999999999995E-2</v>
      </c>
      <c r="H85" s="43" t="str">
        <f>INDEX(Regions[Region], MATCH(A85,Regions[State Name],0))</f>
        <v>ER</v>
      </c>
    </row>
    <row r="86" spans="1:8" x14ac:dyDescent="0.25">
      <c r="A86" s="43" t="s">
        <v>252</v>
      </c>
      <c r="B86" s="43" t="s">
        <v>209</v>
      </c>
      <c r="C86" s="43" t="s">
        <v>223</v>
      </c>
      <c r="D86" s="43" t="str">
        <f t="shared" si="2"/>
        <v>TEXTI</v>
      </c>
      <c r="E86" s="43" t="str">
        <f t="shared" si="3"/>
        <v>Industry_Rest</v>
      </c>
      <c r="F86" s="43">
        <v>2011</v>
      </c>
      <c r="G86" s="43">
        <v>1.7000000000000001E-2</v>
      </c>
      <c r="H86" s="43" t="str">
        <f>INDEX(Regions[Region], MATCH(A86,Regions[State Name],0))</f>
        <v>ER</v>
      </c>
    </row>
    <row r="87" spans="1:8" x14ac:dyDescent="0.25">
      <c r="A87" s="43" t="s">
        <v>252</v>
      </c>
      <c r="B87" s="43" t="s">
        <v>209</v>
      </c>
      <c r="C87" s="43" t="s">
        <v>208</v>
      </c>
      <c r="D87" s="43" t="str">
        <f t="shared" si="2"/>
        <v>OTHER</v>
      </c>
      <c r="E87" s="43" t="str">
        <f t="shared" si="3"/>
        <v>Industry_Rest</v>
      </c>
      <c r="F87" s="43">
        <v>2011</v>
      </c>
      <c r="G87" s="43">
        <v>1.8160000000000001</v>
      </c>
      <c r="H87" s="43" t="str">
        <f>INDEX(Regions[Region], MATCH(A87,Regions[State Name],0))</f>
        <v>ER</v>
      </c>
    </row>
    <row r="88" spans="1:8" x14ac:dyDescent="0.25">
      <c r="A88" s="43" t="s">
        <v>252</v>
      </c>
      <c r="B88" s="43" t="s">
        <v>209</v>
      </c>
      <c r="C88" s="43" t="s">
        <v>241</v>
      </c>
      <c r="D88" s="43" t="str">
        <f t="shared" si="2"/>
        <v>COLLI</v>
      </c>
      <c r="E88" s="43" t="str">
        <f t="shared" si="3"/>
        <v>Industry_Rest</v>
      </c>
      <c r="F88" s="43">
        <v>2011</v>
      </c>
      <c r="G88" s="43">
        <v>0.125</v>
      </c>
      <c r="H88" s="43" t="str">
        <f>INDEX(Regions[Region], MATCH(A88,Regions[State Name],0))</f>
        <v>ER</v>
      </c>
    </row>
    <row r="89" spans="1:8" x14ac:dyDescent="0.25">
      <c r="A89" s="43" t="s">
        <v>252</v>
      </c>
      <c r="B89" s="43" t="s">
        <v>219</v>
      </c>
      <c r="C89" s="43" t="s">
        <v>218</v>
      </c>
      <c r="D89" s="43" t="str">
        <f t="shared" si="2"/>
        <v>METAL</v>
      </c>
      <c r="E89" s="43" t="str">
        <f t="shared" si="3"/>
        <v>Industry_Steel</v>
      </c>
      <c r="F89" s="43">
        <v>2011</v>
      </c>
      <c r="G89" s="43">
        <v>1.986</v>
      </c>
      <c r="H89" s="43" t="str">
        <f>INDEX(Regions[Region], MATCH(A89,Regions[State Name],0))</f>
        <v>ER</v>
      </c>
    </row>
    <row r="90" spans="1:8" x14ac:dyDescent="0.25">
      <c r="A90" s="43" t="s">
        <v>252</v>
      </c>
      <c r="B90" s="43" t="s">
        <v>214</v>
      </c>
      <c r="C90" s="43" t="s">
        <v>210</v>
      </c>
      <c r="D90" s="43" t="str">
        <f t="shared" si="2"/>
        <v>POWER</v>
      </c>
      <c r="E90" s="43" t="str">
        <f t="shared" si="3"/>
        <v>Power</v>
      </c>
      <c r="F90" s="43">
        <v>2012</v>
      </c>
      <c r="G90" s="43">
        <v>0.222</v>
      </c>
      <c r="H90" s="43" t="str">
        <f>INDEX(Regions[Region], MATCH(A90,Regions[State Name],0))</f>
        <v>ER</v>
      </c>
    </row>
    <row r="91" spans="1:8" x14ac:dyDescent="0.25">
      <c r="A91" s="43" t="s">
        <v>252</v>
      </c>
      <c r="B91" s="43" t="s">
        <v>214</v>
      </c>
      <c r="C91" s="43" t="s">
        <v>212</v>
      </c>
      <c r="D91" s="43" t="str">
        <f t="shared" si="2"/>
        <v>STEEL</v>
      </c>
      <c r="E91" s="43" t="str">
        <f t="shared" si="3"/>
        <v>Industry_Steel</v>
      </c>
      <c r="F91" s="43">
        <v>2012</v>
      </c>
      <c r="G91" s="43">
        <v>0.17599999999999999</v>
      </c>
      <c r="H91" s="43" t="str">
        <f>INDEX(Regions[Region], MATCH(A91,Regions[State Name],0))</f>
        <v>ER</v>
      </c>
    </row>
    <row r="92" spans="1:8" x14ac:dyDescent="0.25">
      <c r="A92" s="43" t="s">
        <v>252</v>
      </c>
      <c r="B92" s="43" t="s">
        <v>209</v>
      </c>
      <c r="C92" s="43" t="s">
        <v>215</v>
      </c>
      <c r="D92" s="43" t="str">
        <f t="shared" si="2"/>
        <v>POWER</v>
      </c>
      <c r="E92" s="43" t="str">
        <f t="shared" si="3"/>
        <v>Power</v>
      </c>
      <c r="F92" s="43">
        <v>2012</v>
      </c>
      <c r="G92" s="43">
        <v>39.942</v>
      </c>
      <c r="H92" s="43" t="str">
        <f>INDEX(Regions[Region], MATCH(A92,Regions[State Name],0))</f>
        <v>ER</v>
      </c>
    </row>
    <row r="93" spans="1:8" x14ac:dyDescent="0.25">
      <c r="A93" s="43" t="s">
        <v>252</v>
      </c>
      <c r="B93" s="43" t="s">
        <v>209</v>
      </c>
      <c r="C93" s="43" t="s">
        <v>210</v>
      </c>
      <c r="D93" s="43" t="str">
        <f t="shared" si="2"/>
        <v>POWER</v>
      </c>
      <c r="E93" s="43" t="str">
        <f t="shared" si="3"/>
        <v>Power</v>
      </c>
      <c r="F93" s="43">
        <v>2012</v>
      </c>
      <c r="G93" s="43">
        <v>0.36199999999999999</v>
      </c>
      <c r="H93" s="43" t="str">
        <f>INDEX(Regions[Region], MATCH(A93,Regions[State Name],0))</f>
        <v>ER</v>
      </c>
    </row>
    <row r="94" spans="1:8" x14ac:dyDescent="0.25">
      <c r="A94" s="43" t="s">
        <v>252</v>
      </c>
      <c r="B94" s="43" t="s">
        <v>209</v>
      </c>
      <c r="C94" s="43" t="s">
        <v>211</v>
      </c>
      <c r="D94" s="43" t="str">
        <f t="shared" si="2"/>
        <v>METAL</v>
      </c>
      <c r="E94" s="43" t="str">
        <f t="shared" si="3"/>
        <v>Industry_Steel</v>
      </c>
      <c r="F94" s="43">
        <v>2012</v>
      </c>
      <c r="G94" s="43">
        <v>0.126</v>
      </c>
      <c r="H94" s="43" t="str">
        <f>INDEX(Regions[Region], MATCH(A94,Regions[State Name],0))</f>
        <v>ER</v>
      </c>
    </row>
    <row r="95" spans="1:8" x14ac:dyDescent="0.25">
      <c r="A95" s="43" t="s">
        <v>252</v>
      </c>
      <c r="B95" s="43" t="s">
        <v>209</v>
      </c>
      <c r="C95" s="43" t="s">
        <v>218</v>
      </c>
      <c r="D95" s="43" t="str">
        <f t="shared" si="2"/>
        <v>METAL</v>
      </c>
      <c r="E95" s="43" t="str">
        <f t="shared" si="3"/>
        <v>Industry_Steel</v>
      </c>
      <c r="F95" s="43">
        <v>2012</v>
      </c>
      <c r="G95" s="43">
        <v>8.8999999999999996E-2</v>
      </c>
      <c r="H95" s="43" t="str">
        <f>INDEX(Regions[Region], MATCH(A95,Regions[State Name],0))</f>
        <v>ER</v>
      </c>
    </row>
    <row r="96" spans="1:8" x14ac:dyDescent="0.25">
      <c r="A96" s="43" t="s">
        <v>252</v>
      </c>
      <c r="B96" s="43" t="s">
        <v>209</v>
      </c>
      <c r="C96" s="43" t="s">
        <v>213</v>
      </c>
      <c r="D96" s="43" t="str">
        <f t="shared" si="2"/>
        <v>CEMEN</v>
      </c>
      <c r="E96" s="43" t="str">
        <f t="shared" si="3"/>
        <v>Industry_Rest</v>
      </c>
      <c r="F96" s="43">
        <v>2012</v>
      </c>
      <c r="G96" s="43">
        <v>1.7999999999999999E-2</v>
      </c>
      <c r="H96" s="43" t="str">
        <f>INDEX(Regions[Region], MATCH(A96,Regions[State Name],0))</f>
        <v>ER</v>
      </c>
    </row>
    <row r="97" spans="1:8" x14ac:dyDescent="0.25">
      <c r="A97" s="43" t="s">
        <v>252</v>
      </c>
      <c r="B97" s="43" t="s">
        <v>209</v>
      </c>
      <c r="C97" s="43" t="s">
        <v>179</v>
      </c>
      <c r="D97" s="43" t="str">
        <f t="shared" si="2"/>
        <v>SPONG</v>
      </c>
      <c r="E97" s="43" t="str">
        <f t="shared" si="3"/>
        <v>Industry_Rest</v>
      </c>
      <c r="F97" s="43">
        <v>2012</v>
      </c>
      <c r="G97" s="43">
        <v>0.48</v>
      </c>
      <c r="H97" s="43" t="str">
        <f>INDEX(Regions[Region], MATCH(A97,Regions[State Name],0))</f>
        <v>ER</v>
      </c>
    </row>
    <row r="98" spans="1:8" x14ac:dyDescent="0.25">
      <c r="A98" s="43" t="s">
        <v>252</v>
      </c>
      <c r="B98" s="43" t="s">
        <v>209</v>
      </c>
      <c r="C98" s="43" t="s">
        <v>228</v>
      </c>
      <c r="D98" s="43" t="str">
        <f t="shared" si="2"/>
        <v>CHEMI</v>
      </c>
      <c r="E98" s="43" t="str">
        <f t="shared" si="3"/>
        <v>Industry_Rest</v>
      </c>
      <c r="F98" s="43">
        <v>2012</v>
      </c>
      <c r="G98" s="43">
        <v>1.0999999999999999E-2</v>
      </c>
      <c r="H98" s="43" t="str">
        <f>INDEX(Regions[Region], MATCH(A98,Regions[State Name],0))</f>
        <v>ER</v>
      </c>
    </row>
    <row r="99" spans="1:8" x14ac:dyDescent="0.25">
      <c r="A99" s="43" t="s">
        <v>252</v>
      </c>
      <c r="B99" s="43" t="s">
        <v>209</v>
      </c>
      <c r="C99" s="43" t="s">
        <v>220</v>
      </c>
      <c r="D99" s="43" t="str">
        <f t="shared" si="2"/>
        <v xml:space="preserve">PULP </v>
      </c>
      <c r="E99" s="43" t="str">
        <f t="shared" si="3"/>
        <v>Industry_Rest</v>
      </c>
      <c r="F99" s="43">
        <v>2012</v>
      </c>
      <c r="G99" s="43">
        <v>0.04</v>
      </c>
      <c r="H99" s="43" t="str">
        <f>INDEX(Regions[Region], MATCH(A99,Regions[State Name],0))</f>
        <v>ER</v>
      </c>
    </row>
    <row r="100" spans="1:8" x14ac:dyDescent="0.25">
      <c r="A100" s="43" t="s">
        <v>252</v>
      </c>
      <c r="B100" s="43" t="s">
        <v>209</v>
      </c>
      <c r="C100" s="43" t="s">
        <v>223</v>
      </c>
      <c r="D100" s="43" t="str">
        <f t="shared" si="2"/>
        <v>TEXTI</v>
      </c>
      <c r="E100" s="43" t="str">
        <f t="shared" si="3"/>
        <v>Industry_Rest</v>
      </c>
      <c r="F100" s="43">
        <v>2012</v>
      </c>
      <c r="G100" s="43">
        <v>3.0000000000000001E-3</v>
      </c>
      <c r="H100" s="43" t="str">
        <f>INDEX(Regions[Region], MATCH(A100,Regions[State Name],0))</f>
        <v>ER</v>
      </c>
    </row>
    <row r="101" spans="1:8" x14ac:dyDescent="0.25">
      <c r="A101" s="43" t="s">
        <v>252</v>
      </c>
      <c r="B101" s="43" t="s">
        <v>209</v>
      </c>
      <c r="C101" s="43" t="s">
        <v>208</v>
      </c>
      <c r="D101" s="43" t="str">
        <f t="shared" si="2"/>
        <v>OTHER</v>
      </c>
      <c r="E101" s="43" t="str">
        <f t="shared" si="3"/>
        <v>Industry_Rest</v>
      </c>
      <c r="F101" s="43">
        <v>2012</v>
      </c>
      <c r="G101" s="43">
        <v>4.2610000000000001</v>
      </c>
      <c r="H101" s="43" t="str">
        <f>INDEX(Regions[Region], MATCH(A101,Regions[State Name],0))</f>
        <v>ER</v>
      </c>
    </row>
    <row r="102" spans="1:8" x14ac:dyDescent="0.25">
      <c r="A102" s="43" t="s">
        <v>252</v>
      </c>
      <c r="B102" s="43" t="s">
        <v>209</v>
      </c>
      <c r="C102" s="43" t="s">
        <v>241</v>
      </c>
      <c r="D102" s="43" t="str">
        <f t="shared" si="2"/>
        <v>COLLI</v>
      </c>
      <c r="E102" s="43" t="str">
        <f t="shared" si="3"/>
        <v>Industry_Rest</v>
      </c>
      <c r="F102" s="43">
        <v>2012</v>
      </c>
      <c r="G102" s="43">
        <v>0.108</v>
      </c>
      <c r="H102" s="43" t="str">
        <f>INDEX(Regions[Region], MATCH(A102,Regions[State Name],0))</f>
        <v>ER</v>
      </c>
    </row>
    <row r="103" spans="1:8" x14ac:dyDescent="0.25">
      <c r="A103" s="43" t="s">
        <v>252</v>
      </c>
      <c r="B103" s="43" t="s">
        <v>219</v>
      </c>
      <c r="C103" s="43" t="s">
        <v>215</v>
      </c>
      <c r="D103" s="43" t="str">
        <f t="shared" si="2"/>
        <v>POWER</v>
      </c>
      <c r="E103" s="43" t="str">
        <f t="shared" si="3"/>
        <v>Power</v>
      </c>
      <c r="F103" s="43">
        <v>2012</v>
      </c>
      <c r="G103" s="43">
        <v>1.966</v>
      </c>
      <c r="H103" s="43" t="str">
        <f>INDEX(Regions[Region], MATCH(A103,Regions[State Name],0))</f>
        <v>ER</v>
      </c>
    </row>
    <row r="104" spans="1:8" x14ac:dyDescent="0.25">
      <c r="A104" s="43" t="s">
        <v>252</v>
      </c>
      <c r="B104" s="43" t="s">
        <v>219</v>
      </c>
      <c r="C104" s="43" t="s">
        <v>218</v>
      </c>
      <c r="D104" s="43" t="str">
        <f t="shared" si="2"/>
        <v>METAL</v>
      </c>
      <c r="E104" s="43" t="str">
        <f t="shared" si="3"/>
        <v>Industry_Steel</v>
      </c>
      <c r="F104" s="43">
        <v>2012</v>
      </c>
      <c r="G104" s="43">
        <v>0.51400000000000001</v>
      </c>
      <c r="H104" s="43" t="str">
        <f>INDEX(Regions[Region], MATCH(A104,Regions[State Name],0))</f>
        <v>ER</v>
      </c>
    </row>
    <row r="105" spans="1:8" x14ac:dyDescent="0.25">
      <c r="A105" s="43" t="s">
        <v>252</v>
      </c>
      <c r="B105" s="43" t="s">
        <v>214</v>
      </c>
      <c r="C105" s="43" t="s">
        <v>215</v>
      </c>
      <c r="D105" s="43" t="str">
        <f t="shared" si="2"/>
        <v>POWER</v>
      </c>
      <c r="E105" s="43" t="str">
        <f t="shared" si="3"/>
        <v>Power</v>
      </c>
      <c r="F105" s="43">
        <v>2013</v>
      </c>
      <c r="G105" s="43">
        <v>0.34499999999999997</v>
      </c>
      <c r="H105" s="43" t="str">
        <f>INDEX(Regions[Region], MATCH(A105,Regions[State Name],0))</f>
        <v>ER</v>
      </c>
    </row>
    <row r="106" spans="1:8" x14ac:dyDescent="0.25">
      <c r="A106" s="43" t="s">
        <v>252</v>
      </c>
      <c r="B106" s="43" t="s">
        <v>214</v>
      </c>
      <c r="C106" s="43" t="s">
        <v>210</v>
      </c>
      <c r="D106" s="43" t="str">
        <f t="shared" si="2"/>
        <v>POWER</v>
      </c>
      <c r="E106" s="43" t="str">
        <f t="shared" si="3"/>
        <v>Power</v>
      </c>
      <c r="F106" s="43">
        <v>2013</v>
      </c>
      <c r="G106" s="43">
        <v>0.65100000000000002</v>
      </c>
      <c r="H106" s="43" t="str">
        <f>INDEX(Regions[Region], MATCH(A106,Regions[State Name],0))</f>
        <v>ER</v>
      </c>
    </row>
    <row r="107" spans="1:8" x14ac:dyDescent="0.25">
      <c r="A107" s="43" t="s">
        <v>252</v>
      </c>
      <c r="B107" s="43" t="s">
        <v>209</v>
      </c>
      <c r="C107" s="43" t="s">
        <v>215</v>
      </c>
      <c r="D107" s="43" t="str">
        <f t="shared" si="2"/>
        <v>POWER</v>
      </c>
      <c r="E107" s="43" t="str">
        <f t="shared" si="3"/>
        <v>Power</v>
      </c>
      <c r="F107" s="43">
        <v>2013</v>
      </c>
      <c r="G107" s="43">
        <v>42.662999999999997</v>
      </c>
      <c r="H107" s="43" t="str">
        <f>INDEX(Regions[Region], MATCH(A107,Regions[State Name],0))</f>
        <v>ER</v>
      </c>
    </row>
    <row r="108" spans="1:8" x14ac:dyDescent="0.25">
      <c r="A108" s="43" t="s">
        <v>252</v>
      </c>
      <c r="B108" s="43" t="s">
        <v>209</v>
      </c>
      <c r="C108" s="43" t="s">
        <v>210</v>
      </c>
      <c r="D108" s="43" t="str">
        <f t="shared" si="2"/>
        <v>POWER</v>
      </c>
      <c r="E108" s="43" t="str">
        <f t="shared" si="3"/>
        <v>Power</v>
      </c>
      <c r="F108" s="43">
        <v>2013</v>
      </c>
      <c r="G108" s="43">
        <v>5.5030000000000001</v>
      </c>
      <c r="H108" s="43" t="str">
        <f>INDEX(Regions[Region], MATCH(A108,Regions[State Name],0))</f>
        <v>ER</v>
      </c>
    </row>
    <row r="109" spans="1:8" x14ac:dyDescent="0.25">
      <c r="A109" s="43" t="s">
        <v>252</v>
      </c>
      <c r="B109" s="43" t="s">
        <v>209</v>
      </c>
      <c r="C109" s="43" t="s">
        <v>211</v>
      </c>
      <c r="D109" s="43" t="str">
        <f t="shared" si="2"/>
        <v>METAL</v>
      </c>
      <c r="E109" s="43" t="str">
        <f t="shared" si="3"/>
        <v>Industry_Steel</v>
      </c>
      <c r="F109" s="43">
        <v>2013</v>
      </c>
      <c r="G109" s="43">
        <v>1.4E-2</v>
      </c>
      <c r="H109" s="43" t="str">
        <f>INDEX(Regions[Region], MATCH(A109,Regions[State Name],0))</f>
        <v>ER</v>
      </c>
    </row>
    <row r="110" spans="1:8" x14ac:dyDescent="0.25">
      <c r="A110" s="43" t="s">
        <v>252</v>
      </c>
      <c r="B110" s="43" t="s">
        <v>209</v>
      </c>
      <c r="C110" s="43" t="s">
        <v>218</v>
      </c>
      <c r="D110" s="43" t="str">
        <f t="shared" si="2"/>
        <v>METAL</v>
      </c>
      <c r="E110" s="43" t="str">
        <f t="shared" si="3"/>
        <v>Industry_Steel</v>
      </c>
      <c r="F110" s="43">
        <v>2013</v>
      </c>
      <c r="G110" s="43">
        <v>0.32800000000000001</v>
      </c>
      <c r="H110" s="43" t="str">
        <f>INDEX(Regions[Region], MATCH(A110,Regions[State Name],0))</f>
        <v>ER</v>
      </c>
    </row>
    <row r="111" spans="1:8" x14ac:dyDescent="0.25">
      <c r="A111" s="43" t="s">
        <v>252</v>
      </c>
      <c r="B111" s="43" t="s">
        <v>209</v>
      </c>
      <c r="C111" s="43" t="s">
        <v>212</v>
      </c>
      <c r="D111" s="43" t="str">
        <f t="shared" si="2"/>
        <v>STEEL</v>
      </c>
      <c r="E111" s="43" t="str">
        <f t="shared" si="3"/>
        <v>Industry_Steel</v>
      </c>
      <c r="F111" s="43">
        <v>2013</v>
      </c>
      <c r="G111" s="43">
        <v>0.41199999999999998</v>
      </c>
      <c r="H111" s="43" t="str">
        <f>INDEX(Regions[Region], MATCH(A111,Regions[State Name],0))</f>
        <v>ER</v>
      </c>
    </row>
    <row r="112" spans="1:8" x14ac:dyDescent="0.25">
      <c r="A112" s="43" t="s">
        <v>252</v>
      </c>
      <c r="B112" s="43" t="s">
        <v>209</v>
      </c>
      <c r="C112" s="43" t="s">
        <v>213</v>
      </c>
      <c r="D112" s="43" t="str">
        <f t="shared" si="2"/>
        <v>CEMEN</v>
      </c>
      <c r="E112" s="43" t="str">
        <f t="shared" si="3"/>
        <v>Industry_Rest</v>
      </c>
      <c r="F112" s="43">
        <v>2013</v>
      </c>
      <c r="G112" s="43">
        <v>6.0000000000000001E-3</v>
      </c>
      <c r="H112" s="43" t="str">
        <f>INDEX(Regions[Region], MATCH(A112,Regions[State Name],0))</f>
        <v>ER</v>
      </c>
    </row>
    <row r="113" spans="1:8" x14ac:dyDescent="0.25">
      <c r="A113" s="43" t="s">
        <v>252</v>
      </c>
      <c r="B113" s="43" t="s">
        <v>209</v>
      </c>
      <c r="C113" s="43" t="s">
        <v>179</v>
      </c>
      <c r="D113" s="43" t="str">
        <f t="shared" si="2"/>
        <v>SPONG</v>
      </c>
      <c r="E113" s="43" t="str">
        <f t="shared" si="3"/>
        <v>Industry_Rest</v>
      </c>
      <c r="F113" s="43">
        <v>2013</v>
      </c>
      <c r="G113" s="43">
        <v>1.3180000000000001</v>
      </c>
      <c r="H113" s="43" t="str">
        <f>INDEX(Regions[Region], MATCH(A113,Regions[State Name],0))</f>
        <v>ER</v>
      </c>
    </row>
    <row r="114" spans="1:8" x14ac:dyDescent="0.25">
      <c r="A114" s="43" t="s">
        <v>252</v>
      </c>
      <c r="B114" s="43" t="s">
        <v>209</v>
      </c>
      <c r="C114" s="43" t="s">
        <v>217</v>
      </c>
      <c r="D114" s="43" t="str">
        <f t="shared" si="2"/>
        <v>OTHER</v>
      </c>
      <c r="E114" s="43" t="str">
        <f t="shared" si="3"/>
        <v>Industry_Rest</v>
      </c>
      <c r="F114" s="43">
        <v>2013</v>
      </c>
      <c r="G114" s="43">
        <v>7.6999999999999999E-2</v>
      </c>
      <c r="H114" s="43" t="str">
        <f>INDEX(Regions[Region], MATCH(A114,Regions[State Name],0))</f>
        <v>ER</v>
      </c>
    </row>
    <row r="115" spans="1:8" x14ac:dyDescent="0.25">
      <c r="A115" s="43" t="s">
        <v>252</v>
      </c>
      <c r="B115" s="43" t="s">
        <v>209</v>
      </c>
      <c r="C115" s="43" t="s">
        <v>228</v>
      </c>
      <c r="D115" s="43" t="str">
        <f t="shared" si="2"/>
        <v>CHEMI</v>
      </c>
      <c r="E115" s="43" t="str">
        <f t="shared" si="3"/>
        <v>Industry_Rest</v>
      </c>
      <c r="F115" s="43">
        <v>2013</v>
      </c>
      <c r="G115" s="43">
        <v>1.4E-2</v>
      </c>
      <c r="H115" s="43" t="str">
        <f>INDEX(Regions[Region], MATCH(A115,Regions[State Name],0))</f>
        <v>ER</v>
      </c>
    </row>
    <row r="116" spans="1:8" x14ac:dyDescent="0.25">
      <c r="A116" s="43" t="s">
        <v>252</v>
      </c>
      <c r="B116" s="43" t="s">
        <v>209</v>
      </c>
      <c r="C116" s="43" t="s">
        <v>220</v>
      </c>
      <c r="D116" s="43" t="str">
        <f t="shared" si="2"/>
        <v xml:space="preserve">PULP </v>
      </c>
      <c r="E116" s="43" t="str">
        <f t="shared" si="3"/>
        <v>Industry_Rest</v>
      </c>
      <c r="F116" s="43">
        <v>2013</v>
      </c>
      <c r="G116" s="43">
        <v>8.5000000000000006E-2</v>
      </c>
      <c r="H116" s="43" t="str">
        <f>INDEX(Regions[Region], MATCH(A116,Regions[State Name],0))</f>
        <v>ER</v>
      </c>
    </row>
    <row r="117" spans="1:8" x14ac:dyDescent="0.25">
      <c r="A117" s="43" t="s">
        <v>252</v>
      </c>
      <c r="B117" s="43" t="s">
        <v>209</v>
      </c>
      <c r="C117" s="43" t="s">
        <v>223</v>
      </c>
      <c r="D117" s="43" t="str">
        <f t="shared" si="2"/>
        <v>TEXTI</v>
      </c>
      <c r="E117" s="43" t="str">
        <f t="shared" si="3"/>
        <v>Industry_Rest</v>
      </c>
      <c r="F117" s="43">
        <v>2013</v>
      </c>
      <c r="G117" s="43">
        <v>5.0000000000000001E-3</v>
      </c>
      <c r="H117" s="43" t="str">
        <f>INDEX(Regions[Region], MATCH(A117,Regions[State Name],0))</f>
        <v>ER</v>
      </c>
    </row>
    <row r="118" spans="1:8" x14ac:dyDescent="0.25">
      <c r="A118" s="43" t="s">
        <v>252</v>
      </c>
      <c r="B118" s="43" t="s">
        <v>209</v>
      </c>
      <c r="C118" s="43" t="s">
        <v>229</v>
      </c>
      <c r="D118" s="43" t="str">
        <f t="shared" si="2"/>
        <v>BRICK</v>
      </c>
      <c r="E118" s="43" t="str">
        <f t="shared" si="3"/>
        <v>Industry_Rest</v>
      </c>
      <c r="F118" s="43">
        <v>2013</v>
      </c>
      <c r="G118" s="43">
        <v>4.2000000000000003E-2</v>
      </c>
      <c r="H118" s="43" t="str">
        <f>INDEX(Regions[Region], MATCH(A118,Regions[State Name],0))</f>
        <v>ER</v>
      </c>
    </row>
    <row r="119" spans="1:8" x14ac:dyDescent="0.25">
      <c r="A119" s="43" t="s">
        <v>252</v>
      </c>
      <c r="B119" s="43" t="s">
        <v>209</v>
      </c>
      <c r="C119" s="43" t="s">
        <v>208</v>
      </c>
      <c r="D119" s="43" t="str">
        <f t="shared" si="2"/>
        <v>OTHER</v>
      </c>
      <c r="E119" s="43" t="str">
        <f t="shared" si="3"/>
        <v>Industry_Rest</v>
      </c>
      <c r="F119" s="43">
        <v>2013</v>
      </c>
      <c r="G119" s="43">
        <v>3.427</v>
      </c>
      <c r="H119" s="43" t="str">
        <f>INDEX(Regions[Region], MATCH(A119,Regions[State Name],0))</f>
        <v>ER</v>
      </c>
    </row>
    <row r="120" spans="1:8" x14ac:dyDescent="0.25">
      <c r="A120" s="43" t="s">
        <v>252</v>
      </c>
      <c r="B120" s="43" t="s">
        <v>209</v>
      </c>
      <c r="C120" s="43" t="s">
        <v>241</v>
      </c>
      <c r="D120" s="43" t="str">
        <f t="shared" si="2"/>
        <v>COLLI</v>
      </c>
      <c r="E120" s="43" t="str">
        <f t="shared" si="3"/>
        <v>Industry_Rest</v>
      </c>
      <c r="F120" s="43">
        <v>2013</v>
      </c>
      <c r="G120" s="43">
        <v>1E-3</v>
      </c>
      <c r="H120" s="43" t="str">
        <f>INDEX(Regions[Region], MATCH(A120,Regions[State Name],0))</f>
        <v>ER</v>
      </c>
    </row>
    <row r="121" spans="1:8" x14ac:dyDescent="0.25">
      <c r="A121" s="43" t="s">
        <v>252</v>
      </c>
      <c r="B121" s="43" t="s">
        <v>219</v>
      </c>
      <c r="C121" s="43" t="s">
        <v>215</v>
      </c>
      <c r="D121" s="43" t="str">
        <f t="shared" si="2"/>
        <v>POWER</v>
      </c>
      <c r="E121" s="43" t="str">
        <f t="shared" si="3"/>
        <v>Power</v>
      </c>
      <c r="F121" s="43">
        <v>2013</v>
      </c>
      <c r="G121" s="43">
        <v>0.28699999999999998</v>
      </c>
      <c r="H121" s="43" t="str">
        <f>INDEX(Regions[Region], MATCH(A121,Regions[State Name],0))</f>
        <v>ER</v>
      </c>
    </row>
    <row r="122" spans="1:8" x14ac:dyDescent="0.25">
      <c r="A122" s="43" t="s">
        <v>252</v>
      </c>
      <c r="B122" s="43" t="s">
        <v>219</v>
      </c>
      <c r="C122" s="43" t="s">
        <v>218</v>
      </c>
      <c r="D122" s="43" t="str">
        <f t="shared" si="2"/>
        <v>METAL</v>
      </c>
      <c r="E122" s="43" t="str">
        <f t="shared" si="3"/>
        <v>Industry_Steel</v>
      </c>
      <c r="F122" s="43">
        <v>2013</v>
      </c>
      <c r="G122" s="43">
        <v>0.51300000000000001</v>
      </c>
      <c r="H122" s="43" t="str">
        <f>INDEX(Regions[Region], MATCH(A122,Regions[State Name],0))</f>
        <v>ER</v>
      </c>
    </row>
    <row r="123" spans="1:8" x14ac:dyDescent="0.25">
      <c r="A123" s="43" t="s">
        <v>252</v>
      </c>
      <c r="B123" s="43" t="s">
        <v>214</v>
      </c>
      <c r="C123" s="43" t="s">
        <v>215</v>
      </c>
      <c r="D123" s="43" t="str">
        <f t="shared" si="2"/>
        <v>POWER</v>
      </c>
      <c r="E123" s="43" t="str">
        <f t="shared" si="3"/>
        <v>Power</v>
      </c>
      <c r="F123" s="43">
        <v>2014</v>
      </c>
      <c r="G123" s="43">
        <v>0.13500000000000001</v>
      </c>
      <c r="H123" s="43" t="str">
        <f>INDEX(Regions[Region], MATCH(A123,Regions[State Name],0))</f>
        <v>ER</v>
      </c>
    </row>
    <row r="124" spans="1:8" x14ac:dyDescent="0.25">
      <c r="A124" s="43" t="s">
        <v>252</v>
      </c>
      <c r="B124" s="43" t="s">
        <v>214</v>
      </c>
      <c r="C124" s="43" t="s">
        <v>210</v>
      </c>
      <c r="D124" s="43" t="str">
        <f t="shared" si="2"/>
        <v>POWER</v>
      </c>
      <c r="E124" s="43" t="str">
        <f t="shared" si="3"/>
        <v>Power</v>
      </c>
      <c r="F124" s="43">
        <v>2014</v>
      </c>
      <c r="G124" s="43">
        <v>0.629</v>
      </c>
      <c r="H124" s="43" t="str">
        <f>INDEX(Regions[Region], MATCH(A124,Regions[State Name],0))</f>
        <v>ER</v>
      </c>
    </row>
    <row r="125" spans="1:8" x14ac:dyDescent="0.25">
      <c r="A125" s="43" t="s">
        <v>252</v>
      </c>
      <c r="B125" s="43" t="s">
        <v>214</v>
      </c>
      <c r="C125" s="43" t="s">
        <v>218</v>
      </c>
      <c r="D125" s="43" t="str">
        <f t="shared" si="2"/>
        <v>METAL</v>
      </c>
      <c r="E125" s="43" t="str">
        <f t="shared" si="3"/>
        <v>Industry_Steel</v>
      </c>
      <c r="F125" s="43">
        <v>2014</v>
      </c>
      <c r="G125" s="43">
        <v>1E-3</v>
      </c>
      <c r="H125" s="43" t="str">
        <f>INDEX(Regions[Region], MATCH(A125,Regions[State Name],0))</f>
        <v>ER</v>
      </c>
    </row>
    <row r="126" spans="1:8" x14ac:dyDescent="0.25">
      <c r="A126" s="43" t="s">
        <v>252</v>
      </c>
      <c r="B126" s="43" t="s">
        <v>214</v>
      </c>
      <c r="C126" s="43" t="s">
        <v>179</v>
      </c>
      <c r="D126" s="43" t="str">
        <f t="shared" si="2"/>
        <v>SPONG</v>
      </c>
      <c r="E126" s="43" t="str">
        <f t="shared" si="3"/>
        <v>Industry_Rest</v>
      </c>
      <c r="F126" s="43">
        <v>2014</v>
      </c>
      <c r="G126" s="43">
        <v>2.5999999999999999E-2</v>
      </c>
      <c r="H126" s="43" t="str">
        <f>INDEX(Regions[Region], MATCH(A126,Regions[State Name],0))</f>
        <v>ER</v>
      </c>
    </row>
    <row r="127" spans="1:8" x14ac:dyDescent="0.25">
      <c r="A127" s="43" t="s">
        <v>252</v>
      </c>
      <c r="B127" s="43" t="s">
        <v>209</v>
      </c>
      <c r="C127" s="43" t="s">
        <v>215</v>
      </c>
      <c r="D127" s="43" t="str">
        <f t="shared" si="2"/>
        <v>POWER</v>
      </c>
      <c r="E127" s="43" t="str">
        <f t="shared" si="3"/>
        <v>Power</v>
      </c>
      <c r="F127" s="43">
        <v>2014</v>
      </c>
      <c r="G127" s="43">
        <v>36.508000000000003</v>
      </c>
      <c r="H127" s="43" t="str">
        <f>INDEX(Regions[Region], MATCH(A127,Regions[State Name],0))</f>
        <v>ER</v>
      </c>
    </row>
    <row r="128" spans="1:8" x14ac:dyDescent="0.25">
      <c r="A128" s="43" t="s">
        <v>252</v>
      </c>
      <c r="B128" s="43" t="s">
        <v>209</v>
      </c>
      <c r="C128" s="43" t="s">
        <v>210</v>
      </c>
      <c r="D128" s="43" t="str">
        <f t="shared" si="2"/>
        <v>POWER</v>
      </c>
      <c r="E128" s="43" t="str">
        <f t="shared" si="3"/>
        <v>Power</v>
      </c>
      <c r="F128" s="43">
        <v>2014</v>
      </c>
      <c r="G128" s="43">
        <v>4.4459999999999997</v>
      </c>
      <c r="H128" s="43" t="str">
        <f>INDEX(Regions[Region], MATCH(A128,Regions[State Name],0))</f>
        <v>ER</v>
      </c>
    </row>
    <row r="129" spans="1:8" x14ac:dyDescent="0.25">
      <c r="A129" s="43" t="s">
        <v>252</v>
      </c>
      <c r="B129" s="43" t="s">
        <v>209</v>
      </c>
      <c r="C129" s="43" t="s">
        <v>211</v>
      </c>
      <c r="D129" s="43" t="str">
        <f t="shared" si="2"/>
        <v>METAL</v>
      </c>
      <c r="E129" s="43" t="str">
        <f t="shared" si="3"/>
        <v>Industry_Steel</v>
      </c>
      <c r="F129" s="43">
        <v>2014</v>
      </c>
      <c r="G129" s="43">
        <v>4.4999999999999998E-2</v>
      </c>
      <c r="H129" s="43" t="str">
        <f>INDEX(Regions[Region], MATCH(A129,Regions[State Name],0))</f>
        <v>ER</v>
      </c>
    </row>
    <row r="130" spans="1:8" x14ac:dyDescent="0.25">
      <c r="A130" s="43" t="s">
        <v>252</v>
      </c>
      <c r="B130" s="43" t="s">
        <v>209</v>
      </c>
      <c r="C130" s="43" t="s">
        <v>218</v>
      </c>
      <c r="D130" s="43" t="str">
        <f t="shared" si="2"/>
        <v>METAL</v>
      </c>
      <c r="E130" s="43" t="str">
        <f t="shared" si="3"/>
        <v>Industry_Steel</v>
      </c>
      <c r="F130" s="43">
        <v>2014</v>
      </c>
      <c r="G130" s="43">
        <v>0.02</v>
      </c>
      <c r="H130" s="43" t="str">
        <f>INDEX(Regions[Region], MATCH(A130,Regions[State Name],0))</f>
        <v>ER</v>
      </c>
    </row>
    <row r="131" spans="1:8" x14ac:dyDescent="0.25">
      <c r="A131" s="43" t="s">
        <v>252</v>
      </c>
      <c r="B131" s="43" t="s">
        <v>209</v>
      </c>
      <c r="C131" s="43" t="s">
        <v>212</v>
      </c>
      <c r="D131" s="43" t="str">
        <f t="shared" ref="D131:D194" si="4">LEFT(C131,5)</f>
        <v>STEEL</v>
      </c>
      <c r="E131" s="43" t="str">
        <f t="shared" ref="E131:E194" si="5">IF(D131="POWER","Power", IF(OR(D131="STEEL",D131="METAL"), "Industry_Steel", "Industry_Rest"))</f>
        <v>Industry_Steel</v>
      </c>
      <c r="F131" s="43">
        <v>2014</v>
      </c>
      <c r="G131" s="43">
        <v>0.34699999999999998</v>
      </c>
      <c r="H131" s="43" t="str">
        <f>INDEX(Regions[Region], MATCH(A131,Regions[State Name],0))</f>
        <v>ER</v>
      </c>
    </row>
    <row r="132" spans="1:8" x14ac:dyDescent="0.25">
      <c r="A132" s="43" t="s">
        <v>252</v>
      </c>
      <c r="B132" s="43" t="s">
        <v>209</v>
      </c>
      <c r="C132" s="43" t="s">
        <v>213</v>
      </c>
      <c r="D132" s="43" t="str">
        <f t="shared" si="4"/>
        <v>CEMEN</v>
      </c>
      <c r="E132" s="43" t="str">
        <f t="shared" si="5"/>
        <v>Industry_Rest</v>
      </c>
      <c r="F132" s="43">
        <v>2014</v>
      </c>
      <c r="G132" s="43">
        <v>2.4E-2</v>
      </c>
      <c r="H132" s="43" t="str">
        <f>INDEX(Regions[Region], MATCH(A132,Regions[State Name],0))</f>
        <v>ER</v>
      </c>
    </row>
    <row r="133" spans="1:8" x14ac:dyDescent="0.25">
      <c r="A133" s="43" t="s">
        <v>252</v>
      </c>
      <c r="B133" s="43" t="s">
        <v>209</v>
      </c>
      <c r="C133" s="43" t="s">
        <v>179</v>
      </c>
      <c r="D133" s="43" t="str">
        <f t="shared" si="4"/>
        <v>SPONG</v>
      </c>
      <c r="E133" s="43" t="str">
        <f t="shared" si="5"/>
        <v>Industry_Rest</v>
      </c>
      <c r="F133" s="43">
        <v>2014</v>
      </c>
      <c r="G133" s="43">
        <v>1.1859999999999999</v>
      </c>
      <c r="H133" s="43" t="str">
        <f>INDEX(Regions[Region], MATCH(A133,Regions[State Name],0))</f>
        <v>ER</v>
      </c>
    </row>
    <row r="134" spans="1:8" x14ac:dyDescent="0.25">
      <c r="A134" s="43" t="s">
        <v>252</v>
      </c>
      <c r="B134" s="43" t="s">
        <v>209</v>
      </c>
      <c r="C134" s="43" t="s">
        <v>228</v>
      </c>
      <c r="D134" s="43" t="str">
        <f t="shared" si="4"/>
        <v>CHEMI</v>
      </c>
      <c r="E134" s="43" t="str">
        <f t="shared" si="5"/>
        <v>Industry_Rest</v>
      </c>
      <c r="F134" s="43">
        <v>2014</v>
      </c>
      <c r="G134" s="43">
        <v>0.02</v>
      </c>
      <c r="H134" s="43" t="str">
        <f>INDEX(Regions[Region], MATCH(A134,Regions[State Name],0))</f>
        <v>ER</v>
      </c>
    </row>
    <row r="135" spans="1:8" x14ac:dyDescent="0.25">
      <c r="A135" s="43" t="s">
        <v>252</v>
      </c>
      <c r="B135" s="43" t="s">
        <v>209</v>
      </c>
      <c r="C135" s="43" t="s">
        <v>220</v>
      </c>
      <c r="D135" s="43" t="str">
        <f t="shared" si="4"/>
        <v xml:space="preserve">PULP </v>
      </c>
      <c r="E135" s="43" t="str">
        <f t="shared" si="5"/>
        <v>Industry_Rest</v>
      </c>
      <c r="F135" s="43">
        <v>2014</v>
      </c>
      <c r="G135" s="43">
        <v>7.0999999999999994E-2</v>
      </c>
      <c r="H135" s="43" t="str">
        <f>INDEX(Regions[Region], MATCH(A135,Regions[State Name],0))</f>
        <v>ER</v>
      </c>
    </row>
    <row r="136" spans="1:8" x14ac:dyDescent="0.25">
      <c r="A136" s="43" t="s">
        <v>252</v>
      </c>
      <c r="B136" s="43" t="s">
        <v>209</v>
      </c>
      <c r="C136" s="43" t="s">
        <v>223</v>
      </c>
      <c r="D136" s="43" t="str">
        <f t="shared" si="4"/>
        <v>TEXTI</v>
      </c>
      <c r="E136" s="43" t="str">
        <f t="shared" si="5"/>
        <v>Industry_Rest</v>
      </c>
      <c r="F136" s="43">
        <v>2014</v>
      </c>
      <c r="G136" s="43">
        <v>3.0000000000000001E-3</v>
      </c>
      <c r="H136" s="43" t="str">
        <f>INDEX(Regions[Region], MATCH(A136,Regions[State Name],0))</f>
        <v>ER</v>
      </c>
    </row>
    <row r="137" spans="1:8" x14ac:dyDescent="0.25">
      <c r="A137" s="43" t="s">
        <v>252</v>
      </c>
      <c r="B137" s="43" t="s">
        <v>209</v>
      </c>
      <c r="C137" s="43" t="s">
        <v>229</v>
      </c>
      <c r="D137" s="43" t="str">
        <f t="shared" si="4"/>
        <v>BRICK</v>
      </c>
      <c r="E137" s="43" t="str">
        <f t="shared" si="5"/>
        <v>Industry_Rest</v>
      </c>
      <c r="F137" s="43">
        <v>2014</v>
      </c>
      <c r="G137" s="43">
        <v>1.7000000000000001E-2</v>
      </c>
      <c r="H137" s="43" t="str">
        <f>INDEX(Regions[Region], MATCH(A137,Regions[State Name],0))</f>
        <v>ER</v>
      </c>
    </row>
    <row r="138" spans="1:8" x14ac:dyDescent="0.25">
      <c r="A138" s="43" t="s">
        <v>252</v>
      </c>
      <c r="B138" s="43" t="s">
        <v>209</v>
      </c>
      <c r="C138" s="43" t="s">
        <v>208</v>
      </c>
      <c r="D138" s="43" t="str">
        <f t="shared" si="4"/>
        <v>OTHER</v>
      </c>
      <c r="E138" s="43" t="str">
        <f t="shared" si="5"/>
        <v>Industry_Rest</v>
      </c>
      <c r="F138" s="43">
        <v>2014</v>
      </c>
      <c r="G138" s="43">
        <v>3.036</v>
      </c>
      <c r="H138" s="43" t="str">
        <f>INDEX(Regions[Region], MATCH(A138,Regions[State Name],0))</f>
        <v>ER</v>
      </c>
    </row>
    <row r="139" spans="1:8" x14ac:dyDescent="0.25">
      <c r="A139" s="43" t="s">
        <v>252</v>
      </c>
      <c r="B139" s="43" t="s">
        <v>219</v>
      </c>
      <c r="C139" s="43" t="s">
        <v>215</v>
      </c>
      <c r="D139" s="43" t="str">
        <f t="shared" si="4"/>
        <v>POWER</v>
      </c>
      <c r="E139" s="43" t="str">
        <f t="shared" si="5"/>
        <v>Power</v>
      </c>
      <c r="F139" s="43">
        <v>2014</v>
      </c>
      <c r="G139" s="43">
        <v>4.0000000000000001E-3</v>
      </c>
      <c r="H139" s="43" t="str">
        <f>INDEX(Regions[Region], MATCH(A139,Regions[State Name],0))</f>
        <v>ER</v>
      </c>
    </row>
    <row r="140" spans="1:8" x14ac:dyDescent="0.25">
      <c r="A140" s="43" t="s">
        <v>252</v>
      </c>
      <c r="B140" s="43" t="s">
        <v>219</v>
      </c>
      <c r="C140" s="43" t="s">
        <v>218</v>
      </c>
      <c r="D140" s="43" t="str">
        <f t="shared" si="4"/>
        <v>METAL</v>
      </c>
      <c r="E140" s="43" t="str">
        <f t="shared" si="5"/>
        <v>Industry_Steel</v>
      </c>
      <c r="F140" s="43">
        <v>2014</v>
      </c>
      <c r="G140" s="43">
        <v>0.751</v>
      </c>
      <c r="H140" s="43" t="str">
        <f>INDEX(Regions[Region], MATCH(A140,Regions[State Name],0))</f>
        <v>ER</v>
      </c>
    </row>
    <row r="141" spans="1:8" x14ac:dyDescent="0.25">
      <c r="A141" s="43" t="s">
        <v>252</v>
      </c>
      <c r="B141" s="43" t="s">
        <v>209</v>
      </c>
      <c r="C141" s="43" t="s">
        <v>215</v>
      </c>
      <c r="D141" s="43" t="str">
        <f t="shared" si="4"/>
        <v>POWER</v>
      </c>
      <c r="E141" s="43" t="str">
        <f t="shared" si="5"/>
        <v>Power</v>
      </c>
      <c r="F141" s="43">
        <v>2015</v>
      </c>
      <c r="G141" s="43">
        <v>40.789000000000001</v>
      </c>
      <c r="H141" s="43" t="str">
        <f>INDEX(Regions[Region], MATCH(A141,Regions[State Name],0))</f>
        <v>ER</v>
      </c>
    </row>
    <row r="142" spans="1:8" x14ac:dyDescent="0.25">
      <c r="A142" s="43" t="s">
        <v>252</v>
      </c>
      <c r="B142" s="43" t="s">
        <v>209</v>
      </c>
      <c r="C142" s="43" t="s">
        <v>210</v>
      </c>
      <c r="D142" s="43" t="str">
        <f t="shared" si="4"/>
        <v>POWER</v>
      </c>
      <c r="E142" s="43" t="str">
        <f t="shared" si="5"/>
        <v>Power</v>
      </c>
      <c r="F142" s="43">
        <v>2015</v>
      </c>
      <c r="G142" s="43">
        <v>7.27</v>
      </c>
      <c r="H142" s="43" t="str">
        <f>INDEX(Regions[Region], MATCH(A142,Regions[State Name],0))</f>
        <v>ER</v>
      </c>
    </row>
    <row r="143" spans="1:8" x14ac:dyDescent="0.25">
      <c r="A143" s="43" t="s">
        <v>252</v>
      </c>
      <c r="B143" s="43" t="s">
        <v>209</v>
      </c>
      <c r="C143" s="43" t="s">
        <v>211</v>
      </c>
      <c r="D143" s="43" t="str">
        <f t="shared" si="4"/>
        <v>METAL</v>
      </c>
      <c r="E143" s="43" t="str">
        <f t="shared" si="5"/>
        <v>Industry_Steel</v>
      </c>
      <c r="F143" s="43">
        <v>2015</v>
      </c>
      <c r="G143" s="43">
        <v>0.108</v>
      </c>
      <c r="H143" s="43" t="str">
        <f>INDEX(Regions[Region], MATCH(A143,Regions[State Name],0))</f>
        <v>ER</v>
      </c>
    </row>
    <row r="144" spans="1:8" x14ac:dyDescent="0.25">
      <c r="A144" s="43" t="s">
        <v>252</v>
      </c>
      <c r="B144" s="43" t="s">
        <v>209</v>
      </c>
      <c r="C144" s="43" t="s">
        <v>218</v>
      </c>
      <c r="D144" s="43" t="str">
        <f t="shared" si="4"/>
        <v>METAL</v>
      </c>
      <c r="E144" s="43" t="str">
        <f t="shared" si="5"/>
        <v>Industry_Steel</v>
      </c>
      <c r="F144" s="43">
        <v>2015</v>
      </c>
      <c r="G144" s="43">
        <v>0.02</v>
      </c>
      <c r="H144" s="43" t="str">
        <f>INDEX(Regions[Region], MATCH(A144,Regions[State Name],0))</f>
        <v>ER</v>
      </c>
    </row>
    <row r="145" spans="1:8" x14ac:dyDescent="0.25">
      <c r="A145" s="43" t="s">
        <v>252</v>
      </c>
      <c r="B145" s="43" t="s">
        <v>209</v>
      </c>
      <c r="C145" s="43" t="s">
        <v>212</v>
      </c>
      <c r="D145" s="43" t="str">
        <f t="shared" si="4"/>
        <v>STEEL</v>
      </c>
      <c r="E145" s="43" t="str">
        <f t="shared" si="5"/>
        <v>Industry_Steel</v>
      </c>
      <c r="F145" s="43">
        <v>2015</v>
      </c>
      <c r="G145" s="43">
        <v>0.36799999999999999</v>
      </c>
      <c r="H145" s="43" t="str">
        <f>INDEX(Regions[Region], MATCH(A145,Regions[State Name],0))</f>
        <v>ER</v>
      </c>
    </row>
    <row r="146" spans="1:8" x14ac:dyDescent="0.25">
      <c r="A146" s="43" t="s">
        <v>252</v>
      </c>
      <c r="B146" s="43" t="s">
        <v>209</v>
      </c>
      <c r="C146" s="43" t="s">
        <v>213</v>
      </c>
      <c r="D146" s="43" t="str">
        <f t="shared" si="4"/>
        <v>CEMEN</v>
      </c>
      <c r="E146" s="43" t="str">
        <f t="shared" si="5"/>
        <v>Industry_Rest</v>
      </c>
      <c r="F146" s="43">
        <v>2015</v>
      </c>
      <c r="G146" s="43">
        <v>1.7999999999999999E-2</v>
      </c>
      <c r="H146" s="43" t="str">
        <f>INDEX(Regions[Region], MATCH(A146,Regions[State Name],0))</f>
        <v>ER</v>
      </c>
    </row>
    <row r="147" spans="1:8" x14ac:dyDescent="0.25">
      <c r="A147" s="43" t="s">
        <v>252</v>
      </c>
      <c r="B147" s="43" t="s">
        <v>209</v>
      </c>
      <c r="C147" s="43" t="s">
        <v>179</v>
      </c>
      <c r="D147" s="43" t="str">
        <f t="shared" si="4"/>
        <v>SPONG</v>
      </c>
      <c r="E147" s="43" t="str">
        <f t="shared" si="5"/>
        <v>Industry_Rest</v>
      </c>
      <c r="F147" s="43">
        <v>2015</v>
      </c>
      <c r="G147" s="43">
        <v>1.35</v>
      </c>
      <c r="H147" s="43" t="str">
        <f>INDEX(Regions[Region], MATCH(A147,Regions[State Name],0))</f>
        <v>ER</v>
      </c>
    </row>
    <row r="148" spans="1:8" x14ac:dyDescent="0.25">
      <c r="A148" s="43" t="s">
        <v>252</v>
      </c>
      <c r="B148" s="43" t="s">
        <v>209</v>
      </c>
      <c r="C148" s="43" t="s">
        <v>228</v>
      </c>
      <c r="D148" s="43" t="str">
        <f t="shared" si="4"/>
        <v>CHEMI</v>
      </c>
      <c r="E148" s="43" t="str">
        <f t="shared" si="5"/>
        <v>Industry_Rest</v>
      </c>
      <c r="F148" s="43">
        <v>2015</v>
      </c>
      <c r="G148" s="43">
        <v>1.4999999999999999E-2</v>
      </c>
      <c r="H148" s="43" t="str">
        <f>INDEX(Regions[Region], MATCH(A148,Regions[State Name],0))</f>
        <v>ER</v>
      </c>
    </row>
    <row r="149" spans="1:8" x14ac:dyDescent="0.25">
      <c r="A149" s="43" t="s">
        <v>252</v>
      </c>
      <c r="B149" s="43" t="s">
        <v>209</v>
      </c>
      <c r="C149" s="43" t="s">
        <v>220</v>
      </c>
      <c r="D149" s="43" t="str">
        <f t="shared" si="4"/>
        <v xml:space="preserve">PULP </v>
      </c>
      <c r="E149" s="43" t="str">
        <f t="shared" si="5"/>
        <v>Industry_Rest</v>
      </c>
      <c r="F149" s="43">
        <v>2015</v>
      </c>
      <c r="G149" s="43">
        <v>5.7000000000000002E-2</v>
      </c>
      <c r="H149" s="43" t="str">
        <f>INDEX(Regions[Region], MATCH(A149,Regions[State Name],0))</f>
        <v>ER</v>
      </c>
    </row>
    <row r="150" spans="1:8" x14ac:dyDescent="0.25">
      <c r="A150" s="43" t="s">
        <v>252</v>
      </c>
      <c r="B150" s="43" t="s">
        <v>209</v>
      </c>
      <c r="C150" s="43" t="s">
        <v>223</v>
      </c>
      <c r="D150" s="43" t="str">
        <f t="shared" si="4"/>
        <v>TEXTI</v>
      </c>
      <c r="E150" s="43" t="str">
        <f t="shared" si="5"/>
        <v>Industry_Rest</v>
      </c>
      <c r="F150" s="43">
        <v>2015</v>
      </c>
      <c r="G150" s="43">
        <v>3.0000000000000001E-3</v>
      </c>
      <c r="H150" s="43" t="str">
        <f>INDEX(Regions[Region], MATCH(A150,Regions[State Name],0))</f>
        <v>ER</v>
      </c>
    </row>
    <row r="151" spans="1:8" x14ac:dyDescent="0.25">
      <c r="A151" s="43" t="s">
        <v>252</v>
      </c>
      <c r="B151" s="43" t="s">
        <v>209</v>
      </c>
      <c r="C151" s="43" t="s">
        <v>229</v>
      </c>
      <c r="D151" s="43" t="str">
        <f t="shared" si="4"/>
        <v>BRICK</v>
      </c>
      <c r="E151" s="43" t="str">
        <f t="shared" si="5"/>
        <v>Industry_Rest</v>
      </c>
      <c r="F151" s="43">
        <v>2015</v>
      </c>
      <c r="G151" s="43">
        <v>2.9000000000000001E-2</v>
      </c>
      <c r="H151" s="43" t="str">
        <f>INDEX(Regions[Region], MATCH(A151,Regions[State Name],0))</f>
        <v>ER</v>
      </c>
    </row>
    <row r="152" spans="1:8" x14ac:dyDescent="0.25">
      <c r="A152" s="43" t="s">
        <v>252</v>
      </c>
      <c r="B152" s="43" t="s">
        <v>209</v>
      </c>
      <c r="C152" s="43" t="s">
        <v>208</v>
      </c>
      <c r="D152" s="43" t="str">
        <f t="shared" si="4"/>
        <v>OTHER</v>
      </c>
      <c r="E152" s="43" t="str">
        <f t="shared" si="5"/>
        <v>Industry_Rest</v>
      </c>
      <c r="F152" s="43">
        <v>2015</v>
      </c>
      <c r="G152" s="43">
        <v>2.0489999999999999</v>
      </c>
      <c r="H152" s="43" t="str">
        <f>INDEX(Regions[Region], MATCH(A152,Regions[State Name],0))</f>
        <v>ER</v>
      </c>
    </row>
    <row r="153" spans="1:8" x14ac:dyDescent="0.25">
      <c r="A153" s="43" t="s">
        <v>252</v>
      </c>
      <c r="B153" s="43" t="s">
        <v>219</v>
      </c>
      <c r="C153" s="43" t="s">
        <v>215</v>
      </c>
      <c r="D153" s="43" t="str">
        <f t="shared" si="4"/>
        <v>POWER</v>
      </c>
      <c r="E153" s="43" t="str">
        <f t="shared" si="5"/>
        <v>Power</v>
      </c>
      <c r="F153" s="43">
        <v>2015</v>
      </c>
      <c r="G153" s="43">
        <v>9.8000000000000004E-2</v>
      </c>
      <c r="H153" s="43" t="str">
        <f>INDEX(Regions[Region], MATCH(A153,Regions[State Name],0))</f>
        <v>ER</v>
      </c>
    </row>
    <row r="154" spans="1:8" x14ac:dyDescent="0.25">
      <c r="A154" s="43" t="s">
        <v>252</v>
      </c>
      <c r="B154" s="43" t="s">
        <v>219</v>
      </c>
      <c r="C154" s="43" t="s">
        <v>218</v>
      </c>
      <c r="D154" s="43" t="str">
        <f t="shared" si="4"/>
        <v>METAL</v>
      </c>
      <c r="E154" s="43" t="str">
        <f t="shared" si="5"/>
        <v>Industry_Steel</v>
      </c>
      <c r="F154" s="43">
        <v>2015</v>
      </c>
      <c r="G154" s="43">
        <v>0.41</v>
      </c>
      <c r="H154" s="43" t="str">
        <f>INDEX(Regions[Region], MATCH(A154,Regions[State Name],0))</f>
        <v>ER</v>
      </c>
    </row>
    <row r="155" spans="1:8" x14ac:dyDescent="0.25">
      <c r="A155" s="43" t="s">
        <v>252</v>
      </c>
      <c r="B155" s="43" t="s">
        <v>214</v>
      </c>
      <c r="C155" s="43" t="s">
        <v>215</v>
      </c>
      <c r="D155" s="43" t="str">
        <f t="shared" si="4"/>
        <v>POWER</v>
      </c>
      <c r="E155" s="43" t="str">
        <f t="shared" si="5"/>
        <v>Power</v>
      </c>
      <c r="F155" s="43">
        <v>2015</v>
      </c>
      <c r="G155" s="43">
        <v>0.30499999999999999</v>
      </c>
      <c r="H155" s="43" t="str">
        <f>INDEX(Regions[Region], MATCH(A155,Regions[State Name],0))</f>
        <v>ER</v>
      </c>
    </row>
    <row r="156" spans="1:8" x14ac:dyDescent="0.25">
      <c r="A156" s="43" t="s">
        <v>252</v>
      </c>
      <c r="B156" s="43" t="s">
        <v>214</v>
      </c>
      <c r="C156" s="43" t="s">
        <v>210</v>
      </c>
      <c r="D156" s="43" t="str">
        <f t="shared" si="4"/>
        <v>POWER</v>
      </c>
      <c r="E156" s="43" t="str">
        <f t="shared" si="5"/>
        <v>Power</v>
      </c>
      <c r="F156" s="43">
        <v>2015</v>
      </c>
      <c r="G156" s="43">
        <v>0.55200000000000005</v>
      </c>
      <c r="H156" s="43" t="str">
        <f>INDEX(Regions[Region], MATCH(A156,Regions[State Name],0))</f>
        <v>ER</v>
      </c>
    </row>
    <row r="157" spans="1:8" x14ac:dyDescent="0.25">
      <c r="A157" s="43" t="s">
        <v>252</v>
      </c>
      <c r="B157" s="43" t="s">
        <v>214</v>
      </c>
      <c r="C157" s="43" t="s">
        <v>179</v>
      </c>
      <c r="D157" s="43" t="str">
        <f t="shared" si="4"/>
        <v>SPONG</v>
      </c>
      <c r="E157" s="43" t="str">
        <f t="shared" si="5"/>
        <v>Industry_Rest</v>
      </c>
      <c r="F157" s="43">
        <v>2015</v>
      </c>
      <c r="G157" s="43">
        <v>6.4000000000000001E-2</v>
      </c>
      <c r="H157" s="43" t="str">
        <f>INDEX(Regions[Region], MATCH(A157,Regions[State Name],0))</f>
        <v>ER</v>
      </c>
    </row>
    <row r="158" spans="1:8" x14ac:dyDescent="0.25">
      <c r="A158" s="43" t="s">
        <v>252</v>
      </c>
      <c r="B158" s="43" t="s">
        <v>209</v>
      </c>
      <c r="C158" s="43" t="s">
        <v>215</v>
      </c>
      <c r="D158" s="43" t="str">
        <f t="shared" si="4"/>
        <v>POWER</v>
      </c>
      <c r="E158" s="43" t="str">
        <f t="shared" si="5"/>
        <v>Power</v>
      </c>
      <c r="F158" s="43">
        <v>2016</v>
      </c>
      <c r="G158" s="43">
        <v>43.593000000000004</v>
      </c>
      <c r="H158" s="43" t="str">
        <f>INDEX(Regions[Region], MATCH(A158,Regions[State Name],0))</f>
        <v>ER</v>
      </c>
    </row>
    <row r="159" spans="1:8" x14ac:dyDescent="0.25">
      <c r="A159" s="43" t="s">
        <v>252</v>
      </c>
      <c r="B159" s="43" t="s">
        <v>209</v>
      </c>
      <c r="C159" s="43" t="s">
        <v>210</v>
      </c>
      <c r="D159" s="43" t="str">
        <f t="shared" si="4"/>
        <v>POWER</v>
      </c>
      <c r="E159" s="43" t="str">
        <f t="shared" si="5"/>
        <v>Power</v>
      </c>
      <c r="F159" s="43">
        <v>2016</v>
      </c>
      <c r="G159" s="43">
        <v>0.22800000000000001</v>
      </c>
      <c r="H159" s="43" t="str">
        <f>INDEX(Regions[Region], MATCH(A159,Regions[State Name],0))</f>
        <v>ER</v>
      </c>
    </row>
    <row r="160" spans="1:8" x14ac:dyDescent="0.25">
      <c r="A160" s="43" t="s">
        <v>252</v>
      </c>
      <c r="B160" s="43" t="s">
        <v>209</v>
      </c>
      <c r="C160" s="43" t="s">
        <v>211</v>
      </c>
      <c r="D160" s="43" t="str">
        <f t="shared" si="4"/>
        <v>METAL</v>
      </c>
      <c r="E160" s="43" t="str">
        <f t="shared" si="5"/>
        <v>Industry_Steel</v>
      </c>
      <c r="F160" s="43">
        <v>2016</v>
      </c>
      <c r="G160" s="43">
        <v>3.9E-2</v>
      </c>
      <c r="H160" s="43" t="str">
        <f>INDEX(Regions[Region], MATCH(A160,Regions[State Name],0))</f>
        <v>ER</v>
      </c>
    </row>
    <row r="161" spans="1:8" x14ac:dyDescent="0.25">
      <c r="A161" s="43" t="s">
        <v>252</v>
      </c>
      <c r="B161" s="43" t="s">
        <v>209</v>
      </c>
      <c r="C161" s="43" t="s">
        <v>218</v>
      </c>
      <c r="D161" s="43" t="str">
        <f t="shared" si="4"/>
        <v>METAL</v>
      </c>
      <c r="E161" s="43" t="str">
        <f t="shared" si="5"/>
        <v>Industry_Steel</v>
      </c>
      <c r="F161" s="43">
        <v>2016</v>
      </c>
      <c r="G161" s="43">
        <v>2.3E-2</v>
      </c>
      <c r="H161" s="43" t="str">
        <f>INDEX(Regions[Region], MATCH(A161,Regions[State Name],0))</f>
        <v>ER</v>
      </c>
    </row>
    <row r="162" spans="1:8" x14ac:dyDescent="0.25">
      <c r="A162" s="43" t="s">
        <v>252</v>
      </c>
      <c r="B162" s="43" t="s">
        <v>209</v>
      </c>
      <c r="C162" s="43" t="s">
        <v>212</v>
      </c>
      <c r="D162" s="43" t="str">
        <f t="shared" si="4"/>
        <v>STEEL</v>
      </c>
      <c r="E162" s="43" t="str">
        <f t="shared" si="5"/>
        <v>Industry_Steel</v>
      </c>
      <c r="F162" s="43">
        <v>2016</v>
      </c>
      <c r="G162" s="43">
        <v>0.249</v>
      </c>
      <c r="H162" s="43" t="str">
        <f>INDEX(Regions[Region], MATCH(A162,Regions[State Name],0))</f>
        <v>ER</v>
      </c>
    </row>
    <row r="163" spans="1:8" x14ac:dyDescent="0.25">
      <c r="A163" s="43" t="s">
        <v>252</v>
      </c>
      <c r="B163" s="43" t="s">
        <v>209</v>
      </c>
      <c r="C163" s="43" t="s">
        <v>213</v>
      </c>
      <c r="D163" s="43" t="str">
        <f t="shared" si="4"/>
        <v>CEMEN</v>
      </c>
      <c r="E163" s="43" t="str">
        <f t="shared" si="5"/>
        <v>Industry_Rest</v>
      </c>
      <c r="F163" s="43">
        <v>2016</v>
      </c>
      <c r="G163" s="43">
        <v>7.0000000000000001E-3</v>
      </c>
      <c r="H163" s="43" t="str">
        <f>INDEX(Regions[Region], MATCH(A163,Regions[State Name],0))</f>
        <v>ER</v>
      </c>
    </row>
    <row r="164" spans="1:8" x14ac:dyDescent="0.25">
      <c r="A164" s="43" t="s">
        <v>252</v>
      </c>
      <c r="B164" s="43" t="s">
        <v>209</v>
      </c>
      <c r="C164" s="43" t="s">
        <v>179</v>
      </c>
      <c r="D164" s="43" t="str">
        <f t="shared" si="4"/>
        <v>SPONG</v>
      </c>
      <c r="E164" s="43" t="str">
        <f t="shared" si="5"/>
        <v>Industry_Rest</v>
      </c>
      <c r="F164" s="43">
        <v>2016</v>
      </c>
      <c r="G164" s="43">
        <v>0.63</v>
      </c>
      <c r="H164" s="43" t="str">
        <f>INDEX(Regions[Region], MATCH(A164,Regions[State Name],0))</f>
        <v>ER</v>
      </c>
    </row>
    <row r="165" spans="1:8" x14ac:dyDescent="0.25">
      <c r="A165" s="43" t="s">
        <v>252</v>
      </c>
      <c r="B165" s="43" t="s">
        <v>209</v>
      </c>
      <c r="C165" s="43" t="s">
        <v>220</v>
      </c>
      <c r="D165" s="43" t="str">
        <f t="shared" si="4"/>
        <v xml:space="preserve">PULP </v>
      </c>
      <c r="E165" s="43" t="str">
        <f t="shared" si="5"/>
        <v>Industry_Rest</v>
      </c>
      <c r="F165" s="43">
        <v>2016</v>
      </c>
      <c r="G165" s="43">
        <v>7.2999999999999995E-2</v>
      </c>
      <c r="H165" s="43" t="str">
        <f>INDEX(Regions[Region], MATCH(A165,Regions[State Name],0))</f>
        <v>ER</v>
      </c>
    </row>
    <row r="166" spans="1:8" x14ac:dyDescent="0.25">
      <c r="A166" s="43" t="s">
        <v>252</v>
      </c>
      <c r="B166" s="43" t="s">
        <v>209</v>
      </c>
      <c r="C166" s="43" t="s">
        <v>223</v>
      </c>
      <c r="D166" s="43" t="str">
        <f t="shared" si="4"/>
        <v>TEXTI</v>
      </c>
      <c r="E166" s="43" t="str">
        <f t="shared" si="5"/>
        <v>Industry_Rest</v>
      </c>
      <c r="F166" s="43">
        <v>2016</v>
      </c>
      <c r="G166" s="43">
        <v>3.0000000000000001E-3</v>
      </c>
      <c r="H166" s="43" t="str">
        <f>INDEX(Regions[Region], MATCH(A166,Regions[State Name],0))</f>
        <v>ER</v>
      </c>
    </row>
    <row r="167" spans="1:8" x14ac:dyDescent="0.25">
      <c r="A167" s="43" t="s">
        <v>252</v>
      </c>
      <c r="B167" s="43" t="s">
        <v>209</v>
      </c>
      <c r="C167" s="43" t="s">
        <v>229</v>
      </c>
      <c r="D167" s="43" t="str">
        <f t="shared" si="4"/>
        <v>BRICK</v>
      </c>
      <c r="E167" s="43" t="str">
        <f t="shared" si="5"/>
        <v>Industry_Rest</v>
      </c>
      <c r="F167" s="43">
        <v>2016</v>
      </c>
      <c r="G167" s="43">
        <v>0.01</v>
      </c>
      <c r="H167" s="43" t="str">
        <f>INDEX(Regions[Region], MATCH(A167,Regions[State Name],0))</f>
        <v>ER</v>
      </c>
    </row>
    <row r="168" spans="1:8" x14ac:dyDescent="0.25">
      <c r="A168" s="43" t="s">
        <v>252</v>
      </c>
      <c r="B168" s="43" t="s">
        <v>209</v>
      </c>
      <c r="C168" s="43" t="s">
        <v>208</v>
      </c>
      <c r="D168" s="43" t="str">
        <f t="shared" si="4"/>
        <v>OTHER</v>
      </c>
      <c r="E168" s="43" t="str">
        <f t="shared" si="5"/>
        <v>Industry_Rest</v>
      </c>
      <c r="F168" s="43">
        <v>2016</v>
      </c>
      <c r="G168" s="43">
        <v>1.9630000000000001</v>
      </c>
      <c r="H168" s="43" t="str">
        <f>INDEX(Regions[Region], MATCH(A168,Regions[State Name],0))</f>
        <v>ER</v>
      </c>
    </row>
    <row r="169" spans="1:8" x14ac:dyDescent="0.25">
      <c r="A169" s="43" t="s">
        <v>252</v>
      </c>
      <c r="B169" s="43" t="s">
        <v>209</v>
      </c>
      <c r="C169" s="43" t="s">
        <v>241</v>
      </c>
      <c r="D169" s="43" t="str">
        <f t="shared" si="4"/>
        <v>COLLI</v>
      </c>
      <c r="E169" s="43" t="str">
        <f t="shared" si="5"/>
        <v>Industry_Rest</v>
      </c>
      <c r="F169" s="43">
        <v>2016</v>
      </c>
      <c r="G169" s="43">
        <v>0.219</v>
      </c>
      <c r="H169" s="43" t="str">
        <f>INDEX(Regions[Region], MATCH(A169,Regions[State Name],0))</f>
        <v>ER</v>
      </c>
    </row>
    <row r="170" spans="1:8" x14ac:dyDescent="0.25">
      <c r="A170" s="43" t="s">
        <v>252</v>
      </c>
      <c r="B170" s="43" t="s">
        <v>219</v>
      </c>
      <c r="C170" s="43" t="s">
        <v>215</v>
      </c>
      <c r="D170" s="43" t="str">
        <f t="shared" si="4"/>
        <v>POWER</v>
      </c>
      <c r="E170" s="43" t="str">
        <f t="shared" si="5"/>
        <v>Power</v>
      </c>
      <c r="F170" s="43">
        <v>2016</v>
      </c>
      <c r="G170" s="43">
        <v>0.495</v>
      </c>
      <c r="H170" s="43" t="str">
        <f>INDEX(Regions[Region], MATCH(A170,Regions[State Name],0))</f>
        <v>ER</v>
      </c>
    </row>
    <row r="171" spans="1:8" x14ac:dyDescent="0.25">
      <c r="A171" s="43" t="s">
        <v>252</v>
      </c>
      <c r="B171" s="43" t="s">
        <v>219</v>
      </c>
      <c r="C171" s="43" t="s">
        <v>218</v>
      </c>
      <c r="D171" s="43" t="str">
        <f t="shared" si="4"/>
        <v>METAL</v>
      </c>
      <c r="E171" s="43" t="str">
        <f t="shared" si="5"/>
        <v>Industry_Steel</v>
      </c>
      <c r="F171" s="43">
        <v>2016</v>
      </c>
      <c r="G171" s="43">
        <v>1.2310000000000001</v>
      </c>
      <c r="H171" s="43" t="str">
        <f>INDEX(Regions[Region], MATCH(A171,Regions[State Name],0))</f>
        <v>ER</v>
      </c>
    </row>
    <row r="172" spans="1:8" x14ac:dyDescent="0.25">
      <c r="A172" s="43" t="s">
        <v>252</v>
      </c>
      <c r="B172" s="43" t="s">
        <v>214</v>
      </c>
      <c r="C172" s="43" t="s">
        <v>215</v>
      </c>
      <c r="D172" s="43" t="str">
        <f t="shared" si="4"/>
        <v>POWER</v>
      </c>
      <c r="E172" s="43" t="str">
        <f t="shared" si="5"/>
        <v>Power</v>
      </c>
      <c r="F172" s="43">
        <v>2016</v>
      </c>
      <c r="G172" s="43">
        <v>0.628</v>
      </c>
      <c r="H172" s="43" t="str">
        <f>INDEX(Regions[Region], MATCH(A172,Regions[State Name],0))</f>
        <v>ER</v>
      </c>
    </row>
    <row r="173" spans="1:8" x14ac:dyDescent="0.25">
      <c r="A173" s="43" t="s">
        <v>252</v>
      </c>
      <c r="B173" s="43" t="s">
        <v>214</v>
      </c>
      <c r="C173" s="43" t="s">
        <v>210</v>
      </c>
      <c r="D173" s="43" t="str">
        <f t="shared" si="4"/>
        <v>POWER</v>
      </c>
      <c r="E173" s="43" t="str">
        <f t="shared" si="5"/>
        <v>Power</v>
      </c>
      <c r="F173" s="43">
        <v>2016</v>
      </c>
      <c r="G173" s="43">
        <v>0.253</v>
      </c>
      <c r="H173" s="43" t="str">
        <f>INDEX(Regions[Region], MATCH(A173,Regions[State Name],0))</f>
        <v>ER</v>
      </c>
    </row>
    <row r="174" spans="1:8" x14ac:dyDescent="0.25">
      <c r="A174" s="43" t="s">
        <v>252</v>
      </c>
      <c r="B174" s="43" t="s">
        <v>214</v>
      </c>
      <c r="C174" s="43" t="s">
        <v>212</v>
      </c>
      <c r="D174" s="43" t="str">
        <f t="shared" si="4"/>
        <v>STEEL</v>
      </c>
      <c r="E174" s="43" t="str">
        <f t="shared" si="5"/>
        <v>Industry_Steel</v>
      </c>
      <c r="F174" s="43">
        <v>2016</v>
      </c>
      <c r="G174" s="43">
        <v>0.32400000000000001</v>
      </c>
      <c r="H174" s="43" t="str">
        <f>INDEX(Regions[Region], MATCH(A174,Regions[State Name],0))</f>
        <v>ER</v>
      </c>
    </row>
    <row r="175" spans="1:8" x14ac:dyDescent="0.25">
      <c r="A175" s="43" t="s">
        <v>252</v>
      </c>
      <c r="B175" s="43" t="s">
        <v>214</v>
      </c>
      <c r="C175" s="43" t="s">
        <v>208</v>
      </c>
      <c r="D175" s="43" t="str">
        <f t="shared" si="4"/>
        <v>OTHER</v>
      </c>
      <c r="E175" s="43" t="str">
        <f t="shared" si="5"/>
        <v>Industry_Rest</v>
      </c>
      <c r="F175" s="43">
        <v>2016</v>
      </c>
      <c r="G175" s="43">
        <v>8.0000000000000002E-3</v>
      </c>
      <c r="H175" s="43" t="str">
        <f>INDEX(Regions[Region], MATCH(A175,Regions[State Name],0))</f>
        <v>ER</v>
      </c>
    </row>
    <row r="176" spans="1:8" x14ac:dyDescent="0.25">
      <c r="A176" s="43" t="s">
        <v>252</v>
      </c>
      <c r="B176" s="43" t="s">
        <v>216</v>
      </c>
      <c r="C176" s="43" t="s">
        <v>215</v>
      </c>
      <c r="D176" s="43" t="str">
        <f t="shared" si="4"/>
        <v>POWER</v>
      </c>
      <c r="E176" s="43" t="str">
        <f t="shared" si="5"/>
        <v>Power</v>
      </c>
      <c r="F176" s="43">
        <v>2006</v>
      </c>
      <c r="G176" s="43">
        <v>30.321999999999999</v>
      </c>
      <c r="H176" s="43" t="str">
        <f>INDEX(Regions[Region], MATCH(A176,Regions[State Name],0))</f>
        <v>ER</v>
      </c>
    </row>
    <row r="177" spans="1:8" x14ac:dyDescent="0.25">
      <c r="A177" s="43" t="s">
        <v>252</v>
      </c>
      <c r="B177" s="43" t="s">
        <v>216</v>
      </c>
      <c r="C177" s="43" t="s">
        <v>210</v>
      </c>
      <c r="D177" s="43" t="str">
        <f t="shared" si="4"/>
        <v>POWER</v>
      </c>
      <c r="E177" s="43" t="str">
        <f t="shared" si="5"/>
        <v>Power</v>
      </c>
      <c r="F177" s="43">
        <v>2006</v>
      </c>
      <c r="G177" s="43">
        <v>3.1E-2</v>
      </c>
      <c r="H177" s="43" t="str">
        <f>INDEX(Regions[Region], MATCH(A177,Regions[State Name],0))</f>
        <v>ER</v>
      </c>
    </row>
    <row r="178" spans="1:8" x14ac:dyDescent="0.25">
      <c r="A178" s="43" t="s">
        <v>252</v>
      </c>
      <c r="B178" s="43" t="s">
        <v>216</v>
      </c>
      <c r="C178" s="43" t="s">
        <v>211</v>
      </c>
      <c r="D178" s="43" t="str">
        <f t="shared" si="4"/>
        <v>METAL</v>
      </c>
      <c r="E178" s="43" t="str">
        <f t="shared" si="5"/>
        <v>Industry_Steel</v>
      </c>
      <c r="F178" s="43">
        <v>2006</v>
      </c>
      <c r="G178" s="43">
        <v>0.186</v>
      </c>
      <c r="H178" s="43" t="str">
        <f>INDEX(Regions[Region], MATCH(A178,Regions[State Name],0))</f>
        <v>ER</v>
      </c>
    </row>
    <row r="179" spans="1:8" x14ac:dyDescent="0.25">
      <c r="A179" s="43" t="s">
        <v>252</v>
      </c>
      <c r="B179" s="43" t="s">
        <v>216</v>
      </c>
      <c r="C179" s="43" t="s">
        <v>218</v>
      </c>
      <c r="D179" s="43" t="str">
        <f t="shared" si="4"/>
        <v>METAL</v>
      </c>
      <c r="E179" s="43" t="str">
        <f t="shared" si="5"/>
        <v>Industry_Steel</v>
      </c>
      <c r="F179" s="43">
        <v>2006</v>
      </c>
      <c r="G179" s="43">
        <v>1.4350000000000001</v>
      </c>
      <c r="H179" s="43" t="str">
        <f>INDEX(Regions[Region], MATCH(A179,Regions[State Name],0))</f>
        <v>ER</v>
      </c>
    </row>
    <row r="180" spans="1:8" x14ac:dyDescent="0.25">
      <c r="A180" s="43" t="s">
        <v>252</v>
      </c>
      <c r="B180" s="43" t="s">
        <v>216</v>
      </c>
      <c r="C180" s="43" t="s">
        <v>212</v>
      </c>
      <c r="D180" s="43" t="str">
        <f t="shared" si="4"/>
        <v>STEEL</v>
      </c>
      <c r="E180" s="43" t="str">
        <f t="shared" si="5"/>
        <v>Industry_Steel</v>
      </c>
      <c r="F180" s="43">
        <v>2006</v>
      </c>
      <c r="G180" s="43">
        <v>1.2330000000000001</v>
      </c>
      <c r="H180" s="43" t="str">
        <f>INDEX(Regions[Region], MATCH(A180,Regions[State Name],0))</f>
        <v>ER</v>
      </c>
    </row>
    <row r="181" spans="1:8" x14ac:dyDescent="0.25">
      <c r="A181" s="43" t="s">
        <v>252</v>
      </c>
      <c r="B181" s="43" t="s">
        <v>216</v>
      </c>
      <c r="C181" s="43" t="s">
        <v>213</v>
      </c>
      <c r="D181" s="43" t="str">
        <f t="shared" si="4"/>
        <v>CEMEN</v>
      </c>
      <c r="E181" s="43" t="str">
        <f t="shared" si="5"/>
        <v>Industry_Rest</v>
      </c>
      <c r="F181" s="43">
        <v>2006</v>
      </c>
      <c r="G181" s="43">
        <v>8.0000000000000002E-3</v>
      </c>
      <c r="H181" s="43" t="str">
        <f>INDEX(Regions[Region], MATCH(A181,Regions[State Name],0))</f>
        <v>ER</v>
      </c>
    </row>
    <row r="182" spans="1:8" x14ac:dyDescent="0.25">
      <c r="A182" s="43" t="s">
        <v>252</v>
      </c>
      <c r="B182" s="43" t="s">
        <v>216</v>
      </c>
      <c r="C182" s="43" t="s">
        <v>179</v>
      </c>
      <c r="D182" s="43" t="str">
        <f t="shared" si="4"/>
        <v>SPONG</v>
      </c>
      <c r="E182" s="43" t="str">
        <f t="shared" si="5"/>
        <v>Industry_Rest</v>
      </c>
      <c r="F182" s="43">
        <v>2006</v>
      </c>
      <c r="G182" s="43">
        <v>1.2549999999999999</v>
      </c>
      <c r="H182" s="43" t="str">
        <f>INDEX(Regions[Region], MATCH(A182,Regions[State Name],0))</f>
        <v>ER</v>
      </c>
    </row>
    <row r="183" spans="1:8" x14ac:dyDescent="0.25">
      <c r="A183" s="43" t="s">
        <v>252</v>
      </c>
      <c r="B183" s="43" t="s">
        <v>216</v>
      </c>
      <c r="C183" s="43" t="s">
        <v>217</v>
      </c>
      <c r="D183" s="43" t="str">
        <f t="shared" si="4"/>
        <v>OTHER</v>
      </c>
      <c r="E183" s="43" t="str">
        <f t="shared" si="5"/>
        <v>Industry_Rest</v>
      </c>
      <c r="F183" s="43">
        <v>2006</v>
      </c>
      <c r="G183" s="43">
        <v>2.9000000000000001E-2</v>
      </c>
      <c r="H183" s="43" t="str">
        <f>INDEX(Regions[Region], MATCH(A183,Regions[State Name],0))</f>
        <v>ER</v>
      </c>
    </row>
    <row r="184" spans="1:8" x14ac:dyDescent="0.25">
      <c r="A184" s="43" t="s">
        <v>252</v>
      </c>
      <c r="B184" s="43" t="s">
        <v>216</v>
      </c>
      <c r="C184" s="43" t="s">
        <v>228</v>
      </c>
      <c r="D184" s="43" t="str">
        <f t="shared" si="4"/>
        <v>CHEMI</v>
      </c>
      <c r="E184" s="43" t="str">
        <f t="shared" si="5"/>
        <v>Industry_Rest</v>
      </c>
      <c r="F184" s="43">
        <v>2006</v>
      </c>
      <c r="G184" s="43">
        <v>2.4E-2</v>
      </c>
      <c r="H184" s="43" t="str">
        <f>INDEX(Regions[Region], MATCH(A184,Regions[State Name],0))</f>
        <v>ER</v>
      </c>
    </row>
    <row r="185" spans="1:8" x14ac:dyDescent="0.25">
      <c r="A185" s="43" t="s">
        <v>252</v>
      </c>
      <c r="B185" s="43" t="s">
        <v>216</v>
      </c>
      <c r="C185" s="43" t="s">
        <v>220</v>
      </c>
      <c r="D185" s="43" t="str">
        <f t="shared" si="4"/>
        <v xml:space="preserve">PULP </v>
      </c>
      <c r="E185" s="43" t="str">
        <f t="shared" si="5"/>
        <v>Industry_Rest</v>
      </c>
      <c r="F185" s="43">
        <v>2006</v>
      </c>
      <c r="G185" s="43">
        <v>7.3999999999999996E-2</v>
      </c>
      <c r="H185" s="43" t="str">
        <f>INDEX(Regions[Region], MATCH(A185,Regions[State Name],0))</f>
        <v>ER</v>
      </c>
    </row>
    <row r="186" spans="1:8" x14ac:dyDescent="0.25">
      <c r="A186" s="43" t="s">
        <v>252</v>
      </c>
      <c r="B186" s="43" t="s">
        <v>216</v>
      </c>
      <c r="C186" s="43" t="s">
        <v>223</v>
      </c>
      <c r="D186" s="43" t="str">
        <f t="shared" si="4"/>
        <v>TEXTI</v>
      </c>
      <c r="E186" s="43" t="str">
        <f t="shared" si="5"/>
        <v>Industry_Rest</v>
      </c>
      <c r="F186" s="43">
        <v>2006</v>
      </c>
      <c r="G186" s="43">
        <v>1.7999999999999999E-2</v>
      </c>
      <c r="H186" s="43" t="str">
        <f>INDEX(Regions[Region], MATCH(A186,Regions[State Name],0))</f>
        <v>ER</v>
      </c>
    </row>
    <row r="187" spans="1:8" x14ac:dyDescent="0.25">
      <c r="A187" s="43" t="s">
        <v>252</v>
      </c>
      <c r="B187" s="43" t="s">
        <v>216</v>
      </c>
      <c r="C187" s="43" t="s">
        <v>229</v>
      </c>
      <c r="D187" s="43" t="str">
        <f t="shared" si="4"/>
        <v>BRICK</v>
      </c>
      <c r="E187" s="43" t="str">
        <f t="shared" si="5"/>
        <v>Industry_Rest</v>
      </c>
      <c r="F187" s="43">
        <v>2006</v>
      </c>
      <c r="G187" s="43">
        <v>0.01</v>
      </c>
      <c r="H187" s="43" t="str">
        <f>INDEX(Regions[Region], MATCH(A187,Regions[State Name],0))</f>
        <v>ER</v>
      </c>
    </row>
    <row r="188" spans="1:8" x14ac:dyDescent="0.25">
      <c r="A188" s="43" t="s">
        <v>252</v>
      </c>
      <c r="B188" s="43" t="s">
        <v>216</v>
      </c>
      <c r="C188" s="43" t="s">
        <v>208</v>
      </c>
      <c r="D188" s="43" t="str">
        <f t="shared" si="4"/>
        <v>OTHER</v>
      </c>
      <c r="E188" s="43" t="str">
        <f t="shared" si="5"/>
        <v>Industry_Rest</v>
      </c>
      <c r="F188" s="43">
        <v>2006</v>
      </c>
      <c r="G188" s="43">
        <v>1.024</v>
      </c>
      <c r="H188" s="43" t="str">
        <f>INDEX(Regions[Region], MATCH(A188,Regions[State Name],0))</f>
        <v>ER</v>
      </c>
    </row>
    <row r="189" spans="1:8" x14ac:dyDescent="0.25">
      <c r="A189" s="43" t="s">
        <v>252</v>
      </c>
      <c r="B189" s="43" t="s">
        <v>216</v>
      </c>
      <c r="C189" s="43" t="s">
        <v>241</v>
      </c>
      <c r="D189" s="43" t="str">
        <f t="shared" si="4"/>
        <v>COLLI</v>
      </c>
      <c r="E189" s="43" t="str">
        <f t="shared" si="5"/>
        <v>Industry_Rest</v>
      </c>
      <c r="F189" s="43">
        <v>2006</v>
      </c>
      <c r="G189" s="43">
        <v>0.45200000000000001</v>
      </c>
      <c r="H189" s="43" t="str">
        <f>INDEX(Regions[Region], MATCH(A189,Regions[State Name],0))</f>
        <v>ER</v>
      </c>
    </row>
    <row r="190" spans="1:8" x14ac:dyDescent="0.25">
      <c r="A190" s="43" t="s">
        <v>252</v>
      </c>
      <c r="B190" s="43" t="s">
        <v>216</v>
      </c>
      <c r="C190" s="43" t="s">
        <v>249</v>
      </c>
      <c r="D190" s="43" t="str">
        <f t="shared" si="4"/>
        <v>COLLI</v>
      </c>
      <c r="E190" s="43" t="str">
        <f t="shared" si="5"/>
        <v>Industry_Rest</v>
      </c>
      <c r="F190" s="43">
        <v>2006</v>
      </c>
      <c r="G190" s="43">
        <v>0.01</v>
      </c>
      <c r="H190" s="43" t="str">
        <f>INDEX(Regions[Region], MATCH(A190,Regions[State Name],0))</f>
        <v>ER</v>
      </c>
    </row>
    <row r="191" spans="1:8" x14ac:dyDescent="0.25">
      <c r="A191" s="43" t="s">
        <v>252</v>
      </c>
      <c r="B191" s="43" t="s">
        <v>214</v>
      </c>
      <c r="C191" s="43" t="s">
        <v>215</v>
      </c>
      <c r="D191" s="43" t="str">
        <f t="shared" si="4"/>
        <v>POWER</v>
      </c>
      <c r="E191" s="43" t="str">
        <f t="shared" si="5"/>
        <v>Power</v>
      </c>
      <c r="F191" s="43">
        <v>2019</v>
      </c>
      <c r="G191" s="43">
        <v>1.4E-2</v>
      </c>
      <c r="H191" s="43" t="str">
        <f>INDEX(Regions[Region], MATCH(A191,Regions[State Name],0))</f>
        <v>ER</v>
      </c>
    </row>
    <row r="192" spans="1:8" x14ac:dyDescent="0.25">
      <c r="A192" s="43" t="s">
        <v>252</v>
      </c>
      <c r="B192" s="43" t="s">
        <v>214</v>
      </c>
      <c r="C192" s="43" t="s">
        <v>208</v>
      </c>
      <c r="D192" s="43" t="str">
        <f t="shared" si="4"/>
        <v>OTHER</v>
      </c>
      <c r="E192" s="43" t="str">
        <f t="shared" si="5"/>
        <v>Industry_Rest</v>
      </c>
      <c r="F192" s="43">
        <v>2019</v>
      </c>
      <c r="G192" s="43">
        <v>0.14099999999999999</v>
      </c>
      <c r="H192" s="43" t="str">
        <f>INDEX(Regions[Region], MATCH(A192,Regions[State Name],0))</f>
        <v>ER</v>
      </c>
    </row>
    <row r="193" spans="1:8" x14ac:dyDescent="0.25">
      <c r="A193" s="43" t="s">
        <v>252</v>
      </c>
      <c r="B193" s="43" t="s">
        <v>214</v>
      </c>
      <c r="C193" s="43" t="s">
        <v>212</v>
      </c>
      <c r="D193" s="43" t="str">
        <f t="shared" si="4"/>
        <v>STEEL</v>
      </c>
      <c r="E193" s="43" t="str">
        <f t="shared" si="5"/>
        <v>Industry_Steel</v>
      </c>
      <c r="F193" s="43">
        <v>2019</v>
      </c>
      <c r="G193" s="43">
        <v>0.17</v>
      </c>
      <c r="H193" s="43" t="str">
        <f>INDEX(Regions[Region], MATCH(A193,Regions[State Name],0))</f>
        <v>ER</v>
      </c>
    </row>
    <row r="194" spans="1:8" x14ac:dyDescent="0.25">
      <c r="A194" s="43" t="s">
        <v>252</v>
      </c>
      <c r="B194" s="43" t="s">
        <v>214</v>
      </c>
      <c r="C194" s="43" t="s">
        <v>210</v>
      </c>
      <c r="D194" s="43" t="str">
        <f t="shared" si="4"/>
        <v>POWER</v>
      </c>
      <c r="E194" s="43" t="str">
        <f t="shared" si="5"/>
        <v>Power</v>
      </c>
      <c r="F194" s="43">
        <v>2019</v>
      </c>
      <c r="G194" s="43">
        <v>0.19700000000000001</v>
      </c>
      <c r="H194" s="43" t="str">
        <f>INDEX(Regions[Region], MATCH(A194,Regions[State Name],0))</f>
        <v>ER</v>
      </c>
    </row>
    <row r="195" spans="1:8" x14ac:dyDescent="0.25">
      <c r="A195" s="43" t="s">
        <v>252</v>
      </c>
      <c r="B195" s="43" t="s">
        <v>209</v>
      </c>
      <c r="C195" s="43" t="s">
        <v>228</v>
      </c>
      <c r="D195" s="43" t="str">
        <f t="shared" ref="D195:D258" si="6">LEFT(C195,5)</f>
        <v>CHEMI</v>
      </c>
      <c r="E195" s="43" t="str">
        <f t="shared" ref="E195:E258" si="7">IF(D195="POWER","Power", IF(OR(D195="STEEL",D195="METAL"), "Industry_Steel", "Industry_Rest"))</f>
        <v>Industry_Rest</v>
      </c>
      <c r="F195" s="43">
        <v>2019</v>
      </c>
      <c r="G195" s="43">
        <v>2E-3</v>
      </c>
      <c r="H195" s="43" t="str">
        <f>INDEX(Regions[Region], MATCH(A195,Regions[State Name],0))</f>
        <v>ER</v>
      </c>
    </row>
    <row r="196" spans="1:8" x14ac:dyDescent="0.25">
      <c r="A196" s="43" t="s">
        <v>252</v>
      </c>
      <c r="B196" s="43" t="s">
        <v>209</v>
      </c>
      <c r="C196" s="43" t="s">
        <v>223</v>
      </c>
      <c r="D196" s="43" t="str">
        <f t="shared" si="6"/>
        <v>TEXTI</v>
      </c>
      <c r="E196" s="43" t="str">
        <f t="shared" si="7"/>
        <v>Industry_Rest</v>
      </c>
      <c r="F196" s="43">
        <v>2019</v>
      </c>
      <c r="G196" s="43">
        <v>2E-3</v>
      </c>
      <c r="H196" s="43" t="str">
        <f>INDEX(Regions[Region], MATCH(A196,Regions[State Name],0))</f>
        <v>ER</v>
      </c>
    </row>
    <row r="197" spans="1:8" x14ac:dyDescent="0.25">
      <c r="A197" s="43" t="s">
        <v>252</v>
      </c>
      <c r="B197" s="43" t="s">
        <v>209</v>
      </c>
      <c r="C197" s="43" t="s">
        <v>213</v>
      </c>
      <c r="D197" s="43" t="str">
        <f t="shared" si="6"/>
        <v>CEMEN</v>
      </c>
      <c r="E197" s="43" t="str">
        <f t="shared" si="7"/>
        <v>Industry_Rest</v>
      </c>
      <c r="F197" s="43">
        <v>2019</v>
      </c>
      <c r="G197" s="43">
        <v>3.0000000000000001E-3</v>
      </c>
      <c r="H197" s="43" t="str">
        <f>INDEX(Regions[Region], MATCH(A197,Regions[State Name],0))</f>
        <v>ER</v>
      </c>
    </row>
    <row r="198" spans="1:8" x14ac:dyDescent="0.25">
      <c r="A198" s="43" t="s">
        <v>252</v>
      </c>
      <c r="B198" s="43" t="s">
        <v>209</v>
      </c>
      <c r="C198" s="43" t="s">
        <v>229</v>
      </c>
      <c r="D198" s="43" t="str">
        <f t="shared" si="6"/>
        <v>BRICK</v>
      </c>
      <c r="E198" s="43" t="str">
        <f t="shared" si="7"/>
        <v>Industry_Rest</v>
      </c>
      <c r="F198" s="43">
        <v>2019</v>
      </c>
      <c r="G198" s="43">
        <v>1.2E-2</v>
      </c>
      <c r="H198" s="43" t="str">
        <f>INDEX(Regions[Region], MATCH(A198,Regions[State Name],0))</f>
        <v>ER</v>
      </c>
    </row>
    <row r="199" spans="1:8" x14ac:dyDescent="0.25">
      <c r="A199" s="43" t="s">
        <v>252</v>
      </c>
      <c r="B199" s="43" t="s">
        <v>209</v>
      </c>
      <c r="C199" s="43" t="s">
        <v>220</v>
      </c>
      <c r="D199" s="43" t="str">
        <f t="shared" si="6"/>
        <v xml:space="preserve">PULP </v>
      </c>
      <c r="E199" s="43" t="str">
        <f t="shared" si="7"/>
        <v>Industry_Rest</v>
      </c>
      <c r="F199" s="43">
        <v>2019</v>
      </c>
      <c r="G199" s="43">
        <v>3.3000000000000002E-2</v>
      </c>
      <c r="H199" s="43" t="str">
        <f>INDEX(Regions[Region], MATCH(A199,Regions[State Name],0))</f>
        <v>ER</v>
      </c>
    </row>
    <row r="200" spans="1:8" x14ac:dyDescent="0.25">
      <c r="A200" s="43" t="s">
        <v>252</v>
      </c>
      <c r="B200" s="43" t="s">
        <v>209</v>
      </c>
      <c r="C200" s="43" t="s">
        <v>241</v>
      </c>
      <c r="D200" s="43" t="str">
        <f t="shared" si="6"/>
        <v>COLLI</v>
      </c>
      <c r="E200" s="43" t="str">
        <f t="shared" si="7"/>
        <v>Industry_Rest</v>
      </c>
      <c r="F200" s="43">
        <v>2019</v>
      </c>
      <c r="G200" s="43">
        <v>0.184</v>
      </c>
      <c r="H200" s="43" t="str">
        <f>INDEX(Regions[Region], MATCH(A200,Regions[State Name],0))</f>
        <v>ER</v>
      </c>
    </row>
    <row r="201" spans="1:8" x14ac:dyDescent="0.25">
      <c r="A201" s="43" t="s">
        <v>252</v>
      </c>
      <c r="B201" s="43" t="s">
        <v>209</v>
      </c>
      <c r="C201" s="43" t="s">
        <v>211</v>
      </c>
      <c r="D201" s="43" t="str">
        <f t="shared" si="6"/>
        <v>METAL</v>
      </c>
      <c r="E201" s="43" t="str">
        <f t="shared" si="7"/>
        <v>Industry_Steel</v>
      </c>
      <c r="F201" s="43">
        <v>2019</v>
      </c>
      <c r="G201" s="43">
        <v>0.29899999999999999</v>
      </c>
      <c r="H201" s="43" t="str">
        <f>INDEX(Regions[Region], MATCH(A201,Regions[State Name],0))</f>
        <v>ER</v>
      </c>
    </row>
    <row r="202" spans="1:8" x14ac:dyDescent="0.25">
      <c r="A202" s="43" t="s">
        <v>252</v>
      </c>
      <c r="B202" s="43" t="s">
        <v>209</v>
      </c>
      <c r="C202" s="43" t="s">
        <v>210</v>
      </c>
      <c r="D202" s="43" t="str">
        <f t="shared" si="6"/>
        <v>POWER</v>
      </c>
      <c r="E202" s="43" t="str">
        <f t="shared" si="7"/>
        <v>Power</v>
      </c>
      <c r="F202" s="43">
        <v>2019</v>
      </c>
      <c r="G202" s="43">
        <v>0.44600000000000001</v>
      </c>
      <c r="H202" s="43" t="str">
        <f>INDEX(Regions[Region], MATCH(A202,Regions[State Name],0))</f>
        <v>ER</v>
      </c>
    </row>
    <row r="203" spans="1:8" x14ac:dyDescent="0.25">
      <c r="A203" s="43" t="s">
        <v>252</v>
      </c>
      <c r="B203" s="43" t="s">
        <v>209</v>
      </c>
      <c r="C203" s="43" t="s">
        <v>179</v>
      </c>
      <c r="D203" s="43" t="str">
        <f t="shared" si="6"/>
        <v>SPONG</v>
      </c>
      <c r="E203" s="43" t="str">
        <f t="shared" si="7"/>
        <v>Industry_Rest</v>
      </c>
      <c r="F203" s="43">
        <v>2019</v>
      </c>
      <c r="G203" s="43">
        <v>0.77300000000000002</v>
      </c>
      <c r="H203" s="43" t="str">
        <f>INDEX(Regions[Region], MATCH(A203,Regions[State Name],0))</f>
        <v>ER</v>
      </c>
    </row>
    <row r="204" spans="1:8" x14ac:dyDescent="0.25">
      <c r="A204" s="43" t="s">
        <v>252</v>
      </c>
      <c r="B204" s="43" t="s">
        <v>209</v>
      </c>
      <c r="C204" s="43" t="s">
        <v>208</v>
      </c>
      <c r="D204" s="43" t="str">
        <f t="shared" si="6"/>
        <v>OTHER</v>
      </c>
      <c r="E204" s="43" t="str">
        <f t="shared" si="7"/>
        <v>Industry_Rest</v>
      </c>
      <c r="F204" s="43">
        <v>2019</v>
      </c>
      <c r="G204" s="43">
        <v>2.0230000000000001</v>
      </c>
      <c r="H204" s="43" t="str">
        <f>INDEX(Regions[Region], MATCH(A204,Regions[State Name],0))</f>
        <v>ER</v>
      </c>
    </row>
    <row r="205" spans="1:8" x14ac:dyDescent="0.25">
      <c r="A205" s="43" t="s">
        <v>252</v>
      </c>
      <c r="B205" s="43" t="s">
        <v>209</v>
      </c>
      <c r="C205" s="43" t="s">
        <v>215</v>
      </c>
      <c r="D205" s="43" t="str">
        <f t="shared" si="6"/>
        <v>POWER</v>
      </c>
      <c r="E205" s="43" t="str">
        <f t="shared" si="7"/>
        <v>Power</v>
      </c>
      <c r="F205" s="43">
        <v>2019</v>
      </c>
      <c r="G205" s="43">
        <v>49.133000000000003</v>
      </c>
      <c r="H205" s="43" t="str">
        <f>INDEX(Regions[Region], MATCH(A205,Regions[State Name],0))</f>
        <v>ER</v>
      </c>
    </row>
    <row r="206" spans="1:8" x14ac:dyDescent="0.25">
      <c r="A206" s="43" t="s">
        <v>252</v>
      </c>
      <c r="B206" s="43" t="s">
        <v>219</v>
      </c>
      <c r="C206" s="43" t="s">
        <v>208</v>
      </c>
      <c r="D206" s="43" t="str">
        <f t="shared" si="6"/>
        <v>OTHER</v>
      </c>
      <c r="E206" s="43" t="str">
        <f t="shared" si="7"/>
        <v>Industry_Rest</v>
      </c>
      <c r="F206" s="43">
        <v>2019</v>
      </c>
      <c r="G206" s="43">
        <v>8.4000000000000005E-2</v>
      </c>
      <c r="H206" s="43" t="str">
        <f>INDEX(Regions[Region], MATCH(A206,Regions[State Name],0))</f>
        <v>ER</v>
      </c>
    </row>
    <row r="207" spans="1:8" x14ac:dyDescent="0.25">
      <c r="A207" s="43" t="s">
        <v>252</v>
      </c>
      <c r="B207" s="43" t="s">
        <v>219</v>
      </c>
      <c r="C207" s="43" t="s">
        <v>218</v>
      </c>
      <c r="D207" s="43" t="str">
        <f t="shared" si="6"/>
        <v>METAL</v>
      </c>
      <c r="E207" s="43" t="str">
        <f t="shared" si="7"/>
        <v>Industry_Steel</v>
      </c>
      <c r="F207" s="43">
        <v>2019</v>
      </c>
      <c r="G207" s="43">
        <v>0.61399999999999999</v>
      </c>
      <c r="H207" s="43" t="str">
        <f>INDEX(Regions[Region], MATCH(A207,Regions[State Name],0))</f>
        <v>ER</v>
      </c>
    </row>
    <row r="208" spans="1:8" x14ac:dyDescent="0.25">
      <c r="A208" s="43" t="s">
        <v>252</v>
      </c>
      <c r="B208" s="43" t="s">
        <v>219</v>
      </c>
      <c r="C208" s="43" t="s">
        <v>215</v>
      </c>
      <c r="D208" s="43" t="str">
        <f t="shared" si="6"/>
        <v>POWER</v>
      </c>
      <c r="E208" s="43" t="str">
        <f t="shared" si="7"/>
        <v>Power</v>
      </c>
      <c r="F208" s="43">
        <v>2019</v>
      </c>
      <c r="G208" s="43">
        <v>0.89600000000000002</v>
      </c>
      <c r="H208" s="43" t="str">
        <f>INDEX(Regions[Region], MATCH(A208,Regions[State Name],0))</f>
        <v>ER</v>
      </c>
    </row>
    <row r="209" spans="1:8" x14ac:dyDescent="0.25">
      <c r="A209" s="43" t="s">
        <v>252</v>
      </c>
      <c r="B209" s="43" t="s">
        <v>214</v>
      </c>
      <c r="C209" s="43" t="s">
        <v>215</v>
      </c>
      <c r="D209" s="43" t="str">
        <f t="shared" si="6"/>
        <v>POWER</v>
      </c>
      <c r="E209" s="43" t="str">
        <f t="shared" si="7"/>
        <v>Power</v>
      </c>
      <c r="F209" s="43">
        <v>2017</v>
      </c>
      <c r="G209" s="43">
        <v>0.38200000000000001</v>
      </c>
      <c r="H209" s="43" t="str">
        <f>INDEX(Regions[Region], MATCH(A209,Regions[State Name],0))</f>
        <v>ER</v>
      </c>
    </row>
    <row r="210" spans="1:8" x14ac:dyDescent="0.25">
      <c r="A210" s="43" t="s">
        <v>252</v>
      </c>
      <c r="B210" s="43" t="s">
        <v>214</v>
      </c>
      <c r="C210" s="43" t="s">
        <v>210</v>
      </c>
      <c r="D210" s="43" t="str">
        <f t="shared" si="6"/>
        <v>POWER</v>
      </c>
      <c r="E210" s="43" t="str">
        <f t="shared" si="7"/>
        <v>Power</v>
      </c>
      <c r="F210" s="43">
        <v>2017</v>
      </c>
      <c r="G210" s="43">
        <v>0.67200000000000004</v>
      </c>
      <c r="H210" s="43" t="str">
        <f>INDEX(Regions[Region], MATCH(A210,Regions[State Name],0))</f>
        <v>ER</v>
      </c>
    </row>
    <row r="211" spans="1:8" x14ac:dyDescent="0.25">
      <c r="A211" s="43" t="s">
        <v>252</v>
      </c>
      <c r="B211" s="43" t="s">
        <v>209</v>
      </c>
      <c r="C211" s="43" t="s">
        <v>213</v>
      </c>
      <c r="D211" s="43" t="str">
        <f t="shared" si="6"/>
        <v>CEMEN</v>
      </c>
      <c r="E211" s="43" t="str">
        <f t="shared" si="7"/>
        <v>Industry_Rest</v>
      </c>
      <c r="F211" s="43">
        <v>2017</v>
      </c>
      <c r="G211" s="43">
        <v>2E-3</v>
      </c>
      <c r="H211" s="43" t="str">
        <f>INDEX(Regions[Region], MATCH(A211,Regions[State Name],0))</f>
        <v>ER</v>
      </c>
    </row>
    <row r="212" spans="1:8" x14ac:dyDescent="0.25">
      <c r="A212" s="43" t="s">
        <v>252</v>
      </c>
      <c r="B212" s="43" t="s">
        <v>209</v>
      </c>
      <c r="C212" s="43" t="s">
        <v>228</v>
      </c>
      <c r="D212" s="43" t="str">
        <f t="shared" si="6"/>
        <v>CHEMI</v>
      </c>
      <c r="E212" s="43" t="str">
        <f t="shared" si="7"/>
        <v>Industry_Rest</v>
      </c>
      <c r="F212" s="43">
        <v>2017</v>
      </c>
      <c r="G212" s="43">
        <v>4.0000000000000001E-3</v>
      </c>
      <c r="H212" s="43" t="str">
        <f>INDEX(Regions[Region], MATCH(A212,Regions[State Name],0))</f>
        <v>ER</v>
      </c>
    </row>
    <row r="213" spans="1:8" x14ac:dyDescent="0.25">
      <c r="A213" s="43" t="s">
        <v>252</v>
      </c>
      <c r="B213" s="43" t="s">
        <v>209</v>
      </c>
      <c r="C213" s="43" t="s">
        <v>223</v>
      </c>
      <c r="D213" s="43" t="str">
        <f t="shared" si="6"/>
        <v>TEXTI</v>
      </c>
      <c r="E213" s="43" t="str">
        <f t="shared" si="7"/>
        <v>Industry_Rest</v>
      </c>
      <c r="F213" s="43">
        <v>2017</v>
      </c>
      <c r="G213" s="43">
        <v>4.0000000000000001E-3</v>
      </c>
      <c r="H213" s="43" t="str">
        <f>INDEX(Regions[Region], MATCH(A213,Regions[State Name],0))</f>
        <v>ER</v>
      </c>
    </row>
    <row r="214" spans="1:8" x14ac:dyDescent="0.25">
      <c r="A214" s="43" t="s">
        <v>252</v>
      </c>
      <c r="B214" s="43" t="s">
        <v>209</v>
      </c>
      <c r="C214" s="43" t="s">
        <v>229</v>
      </c>
      <c r="D214" s="43" t="str">
        <f t="shared" si="6"/>
        <v>BRICK</v>
      </c>
      <c r="E214" s="43" t="str">
        <f t="shared" si="7"/>
        <v>Industry_Rest</v>
      </c>
      <c r="F214" s="43">
        <v>2017</v>
      </c>
      <c r="G214" s="43">
        <v>1.2E-2</v>
      </c>
      <c r="H214" s="43" t="str">
        <f>INDEX(Regions[Region], MATCH(A214,Regions[State Name],0))</f>
        <v>ER</v>
      </c>
    </row>
    <row r="215" spans="1:8" x14ac:dyDescent="0.25">
      <c r="A215" s="43" t="s">
        <v>252</v>
      </c>
      <c r="B215" s="43" t="s">
        <v>209</v>
      </c>
      <c r="C215" s="43" t="s">
        <v>220</v>
      </c>
      <c r="D215" s="43" t="str">
        <f t="shared" si="6"/>
        <v xml:space="preserve">PULP </v>
      </c>
      <c r="E215" s="43" t="str">
        <f t="shared" si="7"/>
        <v>Industry_Rest</v>
      </c>
      <c r="F215" s="43">
        <v>2017</v>
      </c>
      <c r="G215" s="43">
        <v>1.4E-2</v>
      </c>
      <c r="H215" s="43" t="str">
        <f>INDEX(Regions[Region], MATCH(A215,Regions[State Name],0))</f>
        <v>ER</v>
      </c>
    </row>
    <row r="216" spans="1:8" x14ac:dyDescent="0.25">
      <c r="A216" s="43" t="s">
        <v>252</v>
      </c>
      <c r="B216" s="43" t="s">
        <v>209</v>
      </c>
      <c r="C216" s="43" t="s">
        <v>218</v>
      </c>
      <c r="D216" s="43" t="str">
        <f t="shared" si="6"/>
        <v>METAL</v>
      </c>
      <c r="E216" s="43" t="str">
        <f t="shared" si="7"/>
        <v>Industry_Steel</v>
      </c>
      <c r="F216" s="43">
        <v>2017</v>
      </c>
      <c r="G216" s="43">
        <v>0.02</v>
      </c>
      <c r="H216" s="43" t="str">
        <f>INDEX(Regions[Region], MATCH(A216,Regions[State Name],0))</f>
        <v>ER</v>
      </c>
    </row>
    <row r="217" spans="1:8" x14ac:dyDescent="0.25">
      <c r="A217" s="43" t="s">
        <v>252</v>
      </c>
      <c r="B217" s="43" t="s">
        <v>209</v>
      </c>
      <c r="C217" s="43" t="s">
        <v>212</v>
      </c>
      <c r="D217" s="43" t="str">
        <f t="shared" si="6"/>
        <v>STEEL</v>
      </c>
      <c r="E217" s="43" t="str">
        <f t="shared" si="7"/>
        <v>Industry_Steel</v>
      </c>
      <c r="F217" s="43">
        <v>2017</v>
      </c>
      <c r="G217" s="43">
        <v>5.6000000000000001E-2</v>
      </c>
      <c r="H217" s="43" t="str">
        <f>INDEX(Regions[Region], MATCH(A217,Regions[State Name],0))</f>
        <v>ER</v>
      </c>
    </row>
    <row r="218" spans="1:8" x14ac:dyDescent="0.25">
      <c r="A218" s="43" t="s">
        <v>252</v>
      </c>
      <c r="B218" s="43" t="s">
        <v>209</v>
      </c>
      <c r="C218" s="43" t="s">
        <v>211</v>
      </c>
      <c r="D218" s="43" t="str">
        <f t="shared" si="6"/>
        <v>METAL</v>
      </c>
      <c r="E218" s="43" t="str">
        <f t="shared" si="7"/>
        <v>Industry_Steel</v>
      </c>
      <c r="F218" s="43">
        <v>2017</v>
      </c>
      <c r="G218" s="43">
        <v>9.0999999999999998E-2</v>
      </c>
      <c r="H218" s="43" t="str">
        <f>INDEX(Regions[Region], MATCH(A218,Regions[State Name],0))</f>
        <v>ER</v>
      </c>
    </row>
    <row r="219" spans="1:8" x14ac:dyDescent="0.25">
      <c r="A219" s="43" t="s">
        <v>252</v>
      </c>
      <c r="B219" s="43" t="s">
        <v>209</v>
      </c>
      <c r="C219" s="43" t="s">
        <v>210</v>
      </c>
      <c r="D219" s="43" t="str">
        <f t="shared" si="6"/>
        <v>POWER</v>
      </c>
      <c r="E219" s="43" t="str">
        <f t="shared" si="7"/>
        <v>Power</v>
      </c>
      <c r="F219" s="43">
        <v>2017</v>
      </c>
      <c r="G219" s="43">
        <v>0.11700000000000001</v>
      </c>
      <c r="H219" s="43" t="str">
        <f>INDEX(Regions[Region], MATCH(A219,Regions[State Name],0))</f>
        <v>ER</v>
      </c>
    </row>
    <row r="220" spans="1:8" x14ac:dyDescent="0.25">
      <c r="A220" s="43" t="s">
        <v>252</v>
      </c>
      <c r="B220" s="43" t="s">
        <v>209</v>
      </c>
      <c r="C220" s="43" t="s">
        <v>241</v>
      </c>
      <c r="D220" s="43" t="str">
        <f t="shared" si="6"/>
        <v>COLLI</v>
      </c>
      <c r="E220" s="43" t="str">
        <f t="shared" si="7"/>
        <v>Industry_Rest</v>
      </c>
      <c r="F220" s="43">
        <v>2017</v>
      </c>
      <c r="G220" s="43">
        <v>0.20399999999999999</v>
      </c>
      <c r="H220" s="43" t="str">
        <f>INDEX(Regions[Region], MATCH(A220,Regions[State Name],0))</f>
        <v>ER</v>
      </c>
    </row>
    <row r="221" spans="1:8" x14ac:dyDescent="0.25">
      <c r="A221" s="43" t="s">
        <v>252</v>
      </c>
      <c r="B221" s="43" t="s">
        <v>209</v>
      </c>
      <c r="C221" s="43" t="s">
        <v>179</v>
      </c>
      <c r="D221" s="43" t="str">
        <f t="shared" si="6"/>
        <v>SPONG</v>
      </c>
      <c r="E221" s="43" t="str">
        <f t="shared" si="7"/>
        <v>Industry_Rest</v>
      </c>
      <c r="F221" s="43">
        <v>2017</v>
      </c>
      <c r="G221" s="43">
        <v>0.46899999999999997</v>
      </c>
      <c r="H221" s="43" t="str">
        <f>INDEX(Regions[Region], MATCH(A221,Regions[State Name],0))</f>
        <v>ER</v>
      </c>
    </row>
    <row r="222" spans="1:8" x14ac:dyDescent="0.25">
      <c r="A222" s="43" t="s">
        <v>252</v>
      </c>
      <c r="B222" s="43" t="s">
        <v>209</v>
      </c>
      <c r="C222" s="43" t="s">
        <v>208</v>
      </c>
      <c r="D222" s="43" t="str">
        <f t="shared" si="6"/>
        <v>OTHER</v>
      </c>
      <c r="E222" s="43" t="str">
        <f t="shared" si="7"/>
        <v>Industry_Rest</v>
      </c>
      <c r="F222" s="43">
        <v>2017</v>
      </c>
      <c r="G222" s="43">
        <v>2.1760000000000002</v>
      </c>
      <c r="H222" s="43" t="str">
        <f>INDEX(Regions[Region], MATCH(A222,Regions[State Name],0))</f>
        <v>ER</v>
      </c>
    </row>
    <row r="223" spans="1:8" x14ac:dyDescent="0.25">
      <c r="A223" s="43" t="s">
        <v>252</v>
      </c>
      <c r="B223" s="43" t="s">
        <v>209</v>
      </c>
      <c r="C223" s="43" t="s">
        <v>215</v>
      </c>
      <c r="D223" s="43" t="str">
        <f t="shared" si="6"/>
        <v>POWER</v>
      </c>
      <c r="E223" s="43" t="str">
        <f t="shared" si="7"/>
        <v>Power</v>
      </c>
      <c r="F223" s="43">
        <v>2017</v>
      </c>
      <c r="G223" s="43">
        <v>47.445</v>
      </c>
      <c r="H223" s="43" t="str">
        <f>INDEX(Regions[Region], MATCH(A223,Regions[State Name],0))</f>
        <v>ER</v>
      </c>
    </row>
    <row r="224" spans="1:8" x14ac:dyDescent="0.25">
      <c r="A224" s="43" t="s">
        <v>252</v>
      </c>
      <c r="B224" s="43" t="s">
        <v>219</v>
      </c>
      <c r="C224" s="43" t="s">
        <v>211</v>
      </c>
      <c r="D224" s="43" t="str">
        <f t="shared" si="6"/>
        <v>METAL</v>
      </c>
      <c r="E224" s="43" t="str">
        <f t="shared" si="7"/>
        <v>Industry_Steel</v>
      </c>
      <c r="F224" s="43">
        <v>2017</v>
      </c>
      <c r="G224" s="43">
        <v>0.11799999999999999</v>
      </c>
      <c r="H224" s="43" t="str">
        <f>INDEX(Regions[Region], MATCH(A224,Regions[State Name],0))</f>
        <v>ER</v>
      </c>
    </row>
    <row r="225" spans="1:8" x14ac:dyDescent="0.25">
      <c r="A225" s="43" t="s">
        <v>252</v>
      </c>
      <c r="B225" s="43" t="s">
        <v>219</v>
      </c>
      <c r="C225" s="43" t="s">
        <v>218</v>
      </c>
      <c r="D225" s="43" t="str">
        <f t="shared" si="6"/>
        <v>METAL</v>
      </c>
      <c r="E225" s="43" t="str">
        <f t="shared" si="7"/>
        <v>Industry_Steel</v>
      </c>
      <c r="F225" s="43">
        <v>2017</v>
      </c>
      <c r="G225" s="43">
        <v>0.74099999999999999</v>
      </c>
      <c r="H225" s="43" t="str">
        <f>INDEX(Regions[Region], MATCH(A225,Regions[State Name],0))</f>
        <v>ER</v>
      </c>
    </row>
    <row r="226" spans="1:8" x14ac:dyDescent="0.25">
      <c r="A226" s="43" t="s">
        <v>252</v>
      </c>
      <c r="B226" s="43" t="s">
        <v>219</v>
      </c>
      <c r="C226" s="43" t="s">
        <v>215</v>
      </c>
      <c r="D226" s="43" t="str">
        <f t="shared" si="6"/>
        <v>POWER</v>
      </c>
      <c r="E226" s="43" t="str">
        <f t="shared" si="7"/>
        <v>Power</v>
      </c>
      <c r="F226" s="43">
        <v>2017</v>
      </c>
      <c r="G226" s="43">
        <v>0.74399999999999999</v>
      </c>
      <c r="H226" s="43" t="str">
        <f>INDEX(Regions[Region], MATCH(A226,Regions[State Name],0))</f>
        <v>ER</v>
      </c>
    </row>
    <row r="227" spans="1:8" x14ac:dyDescent="0.25">
      <c r="A227" s="43" t="s">
        <v>252</v>
      </c>
      <c r="B227" s="43" t="s">
        <v>214</v>
      </c>
      <c r="C227" s="43" t="s">
        <v>215</v>
      </c>
      <c r="D227" s="43" t="str">
        <f t="shared" si="6"/>
        <v>POWER</v>
      </c>
      <c r="E227" s="43" t="str">
        <f t="shared" si="7"/>
        <v>Power</v>
      </c>
      <c r="F227" s="43">
        <v>2018</v>
      </c>
      <c r="G227" s="43">
        <v>0.108</v>
      </c>
      <c r="H227" s="43" t="str">
        <f>INDEX(Regions[Region], MATCH(A227,Regions[State Name],0))</f>
        <v>ER</v>
      </c>
    </row>
    <row r="228" spans="1:8" x14ac:dyDescent="0.25">
      <c r="A228" s="43" t="s">
        <v>252</v>
      </c>
      <c r="B228" s="43" t="s">
        <v>214</v>
      </c>
      <c r="C228" s="43" t="s">
        <v>212</v>
      </c>
      <c r="D228" s="43" t="str">
        <f t="shared" si="6"/>
        <v>STEEL</v>
      </c>
      <c r="E228" s="43" t="str">
        <f t="shared" si="7"/>
        <v>Industry_Steel</v>
      </c>
      <c r="F228" s="43">
        <v>2018</v>
      </c>
      <c r="G228" s="43">
        <v>0.23499999999999999</v>
      </c>
      <c r="H228" s="43" t="str">
        <f>INDEX(Regions[Region], MATCH(A228,Regions[State Name],0))</f>
        <v>ER</v>
      </c>
    </row>
    <row r="229" spans="1:8" x14ac:dyDescent="0.25">
      <c r="A229" s="43" t="s">
        <v>252</v>
      </c>
      <c r="B229" s="43" t="s">
        <v>214</v>
      </c>
      <c r="C229" s="43" t="s">
        <v>210</v>
      </c>
      <c r="D229" s="43" t="str">
        <f t="shared" si="6"/>
        <v>POWER</v>
      </c>
      <c r="E229" s="43" t="str">
        <f t="shared" si="7"/>
        <v>Power</v>
      </c>
      <c r="F229" s="43">
        <v>2018</v>
      </c>
      <c r="G229" s="43">
        <v>0.26600000000000001</v>
      </c>
      <c r="H229" s="43" t="str">
        <f>INDEX(Regions[Region], MATCH(A229,Regions[State Name],0))</f>
        <v>ER</v>
      </c>
    </row>
    <row r="230" spans="1:8" x14ac:dyDescent="0.25">
      <c r="A230" s="43" t="s">
        <v>252</v>
      </c>
      <c r="B230" s="43" t="s">
        <v>209</v>
      </c>
      <c r="C230" s="43" t="s">
        <v>211</v>
      </c>
      <c r="D230" s="43" t="str">
        <f t="shared" si="6"/>
        <v>METAL</v>
      </c>
      <c r="E230" s="43" t="str">
        <f t="shared" si="7"/>
        <v>Industry_Steel</v>
      </c>
      <c r="F230" s="43">
        <v>2018</v>
      </c>
      <c r="G230" s="43">
        <v>2E-3</v>
      </c>
      <c r="H230" s="43" t="str">
        <f>INDEX(Regions[Region], MATCH(A230,Regions[State Name],0))</f>
        <v>ER</v>
      </c>
    </row>
    <row r="231" spans="1:8" x14ac:dyDescent="0.25">
      <c r="A231" s="43" t="s">
        <v>252</v>
      </c>
      <c r="B231" s="43" t="s">
        <v>209</v>
      </c>
      <c r="C231" s="43" t="s">
        <v>213</v>
      </c>
      <c r="D231" s="43" t="str">
        <f t="shared" si="6"/>
        <v>CEMEN</v>
      </c>
      <c r="E231" s="43" t="str">
        <f t="shared" si="7"/>
        <v>Industry_Rest</v>
      </c>
      <c r="F231" s="43">
        <v>2018</v>
      </c>
      <c r="G231" s="43">
        <v>3.0000000000000001E-3</v>
      </c>
      <c r="H231" s="43" t="str">
        <f>INDEX(Regions[Region], MATCH(A231,Regions[State Name],0))</f>
        <v>ER</v>
      </c>
    </row>
    <row r="232" spans="1:8" x14ac:dyDescent="0.25">
      <c r="A232" s="43" t="s">
        <v>252</v>
      </c>
      <c r="B232" s="43" t="s">
        <v>209</v>
      </c>
      <c r="C232" s="43" t="s">
        <v>228</v>
      </c>
      <c r="D232" s="43" t="str">
        <f t="shared" si="6"/>
        <v>CHEMI</v>
      </c>
      <c r="E232" s="43" t="str">
        <f t="shared" si="7"/>
        <v>Industry_Rest</v>
      </c>
      <c r="F232" s="43">
        <v>2018</v>
      </c>
      <c r="G232" s="43">
        <v>3.0000000000000001E-3</v>
      </c>
      <c r="H232" s="43" t="str">
        <f>INDEX(Regions[Region], MATCH(A232,Regions[State Name],0))</f>
        <v>ER</v>
      </c>
    </row>
    <row r="233" spans="1:8" x14ac:dyDescent="0.25">
      <c r="A233" s="43" t="s">
        <v>252</v>
      </c>
      <c r="B233" s="43" t="s">
        <v>209</v>
      </c>
      <c r="C233" s="43" t="s">
        <v>223</v>
      </c>
      <c r="D233" s="43" t="str">
        <f t="shared" si="6"/>
        <v>TEXTI</v>
      </c>
      <c r="E233" s="43" t="str">
        <f t="shared" si="7"/>
        <v>Industry_Rest</v>
      </c>
      <c r="F233" s="43">
        <v>2018</v>
      </c>
      <c r="G233" s="43">
        <v>3.0000000000000001E-3</v>
      </c>
      <c r="H233" s="43" t="str">
        <f>INDEX(Regions[Region], MATCH(A233,Regions[State Name],0))</f>
        <v>ER</v>
      </c>
    </row>
    <row r="234" spans="1:8" x14ac:dyDescent="0.25">
      <c r="A234" s="43" t="s">
        <v>252</v>
      </c>
      <c r="B234" s="43" t="s">
        <v>209</v>
      </c>
      <c r="C234" s="43" t="s">
        <v>229</v>
      </c>
      <c r="D234" s="43" t="str">
        <f t="shared" si="6"/>
        <v>BRICK</v>
      </c>
      <c r="E234" s="43" t="str">
        <f t="shared" si="7"/>
        <v>Industry_Rest</v>
      </c>
      <c r="F234" s="43">
        <v>2018</v>
      </c>
      <c r="G234" s="43">
        <v>0.01</v>
      </c>
      <c r="H234" s="43" t="str">
        <f>INDEX(Regions[Region], MATCH(A234,Regions[State Name],0))</f>
        <v>ER</v>
      </c>
    </row>
    <row r="235" spans="1:8" x14ac:dyDescent="0.25">
      <c r="A235" s="43" t="s">
        <v>252</v>
      </c>
      <c r="B235" s="43" t="s">
        <v>209</v>
      </c>
      <c r="C235" s="43" t="s">
        <v>220</v>
      </c>
      <c r="D235" s="43" t="str">
        <f t="shared" si="6"/>
        <v xml:space="preserve">PULP </v>
      </c>
      <c r="E235" s="43" t="str">
        <f t="shared" si="7"/>
        <v>Industry_Rest</v>
      </c>
      <c r="F235" s="43">
        <v>2018</v>
      </c>
      <c r="G235" s="43">
        <v>3.7999999999999999E-2</v>
      </c>
      <c r="H235" s="43" t="str">
        <f>INDEX(Regions[Region], MATCH(A235,Regions[State Name],0))</f>
        <v>ER</v>
      </c>
    </row>
    <row r="236" spans="1:8" x14ac:dyDescent="0.25">
      <c r="A236" s="43" t="s">
        <v>252</v>
      </c>
      <c r="B236" s="43" t="s">
        <v>209</v>
      </c>
      <c r="C236" s="43" t="s">
        <v>210</v>
      </c>
      <c r="D236" s="43" t="str">
        <f t="shared" si="6"/>
        <v>POWER</v>
      </c>
      <c r="E236" s="43" t="str">
        <f t="shared" si="7"/>
        <v>Power</v>
      </c>
      <c r="F236" s="43">
        <v>2018</v>
      </c>
      <c r="G236" s="43">
        <v>0.189</v>
      </c>
      <c r="H236" s="43" t="str">
        <f>INDEX(Regions[Region], MATCH(A236,Regions[State Name],0))</f>
        <v>ER</v>
      </c>
    </row>
    <row r="237" spans="1:8" x14ac:dyDescent="0.25">
      <c r="A237" s="43" t="s">
        <v>252</v>
      </c>
      <c r="B237" s="43" t="s">
        <v>209</v>
      </c>
      <c r="C237" s="43" t="s">
        <v>241</v>
      </c>
      <c r="D237" s="43" t="str">
        <f t="shared" si="6"/>
        <v>COLLI</v>
      </c>
      <c r="E237" s="43" t="str">
        <f t="shared" si="7"/>
        <v>Industry_Rest</v>
      </c>
      <c r="F237" s="43">
        <v>2018</v>
      </c>
      <c r="G237" s="43">
        <v>0.191</v>
      </c>
      <c r="H237" s="43" t="str">
        <f>INDEX(Regions[Region], MATCH(A237,Regions[State Name],0))</f>
        <v>ER</v>
      </c>
    </row>
    <row r="238" spans="1:8" x14ac:dyDescent="0.25">
      <c r="A238" s="43" t="s">
        <v>252</v>
      </c>
      <c r="B238" s="43" t="s">
        <v>209</v>
      </c>
      <c r="C238" s="43" t="s">
        <v>179</v>
      </c>
      <c r="D238" s="43" t="str">
        <f t="shared" si="6"/>
        <v>SPONG</v>
      </c>
      <c r="E238" s="43" t="str">
        <f t="shared" si="7"/>
        <v>Industry_Rest</v>
      </c>
      <c r="F238" s="43">
        <v>2018</v>
      </c>
      <c r="G238" s="43">
        <v>0.48499999999999999</v>
      </c>
      <c r="H238" s="43" t="str">
        <f>INDEX(Regions[Region], MATCH(A238,Regions[State Name],0))</f>
        <v>ER</v>
      </c>
    </row>
    <row r="239" spans="1:8" x14ac:dyDescent="0.25">
      <c r="A239" s="43" t="s">
        <v>252</v>
      </c>
      <c r="B239" s="43" t="s">
        <v>209</v>
      </c>
      <c r="C239" s="43" t="s">
        <v>208</v>
      </c>
      <c r="D239" s="43" t="str">
        <f t="shared" si="6"/>
        <v>OTHER</v>
      </c>
      <c r="E239" s="43" t="str">
        <f t="shared" si="7"/>
        <v>Industry_Rest</v>
      </c>
      <c r="F239" s="43">
        <v>2018</v>
      </c>
      <c r="G239" s="43">
        <v>2.5739999999999998</v>
      </c>
      <c r="H239" s="43" t="str">
        <f>INDEX(Regions[Region], MATCH(A239,Regions[State Name],0))</f>
        <v>ER</v>
      </c>
    </row>
    <row r="240" spans="1:8" x14ac:dyDescent="0.25">
      <c r="A240" s="43" t="s">
        <v>252</v>
      </c>
      <c r="B240" s="43" t="s">
        <v>209</v>
      </c>
      <c r="C240" s="43" t="s">
        <v>215</v>
      </c>
      <c r="D240" s="43" t="str">
        <f t="shared" si="6"/>
        <v>POWER</v>
      </c>
      <c r="E240" s="43" t="str">
        <f t="shared" si="7"/>
        <v>Power</v>
      </c>
      <c r="F240" s="43">
        <v>2018</v>
      </c>
      <c r="G240" s="43">
        <v>44.478000000000002</v>
      </c>
      <c r="H240" s="43" t="str">
        <f>INDEX(Regions[Region], MATCH(A240,Regions[State Name],0))</f>
        <v>ER</v>
      </c>
    </row>
    <row r="241" spans="1:8" x14ac:dyDescent="0.25">
      <c r="A241" s="43" t="s">
        <v>252</v>
      </c>
      <c r="B241" s="43" t="s">
        <v>219</v>
      </c>
      <c r="C241" s="43" t="s">
        <v>211</v>
      </c>
      <c r="D241" s="43" t="str">
        <f t="shared" si="6"/>
        <v>METAL</v>
      </c>
      <c r="E241" s="43" t="str">
        <f t="shared" si="7"/>
        <v>Industry_Steel</v>
      </c>
      <c r="F241" s="43">
        <v>2018</v>
      </c>
      <c r="G241" s="43">
        <v>0.10199999999999999</v>
      </c>
      <c r="H241" s="43" t="str">
        <f>INDEX(Regions[Region], MATCH(A241,Regions[State Name],0))</f>
        <v>ER</v>
      </c>
    </row>
    <row r="242" spans="1:8" x14ac:dyDescent="0.25">
      <c r="A242" s="43" t="s">
        <v>252</v>
      </c>
      <c r="B242" s="43" t="s">
        <v>219</v>
      </c>
      <c r="C242" s="43" t="s">
        <v>218</v>
      </c>
      <c r="D242" s="43" t="str">
        <f t="shared" si="6"/>
        <v>METAL</v>
      </c>
      <c r="E242" s="43" t="str">
        <f t="shared" si="7"/>
        <v>Industry_Steel</v>
      </c>
      <c r="F242" s="43">
        <v>2018</v>
      </c>
      <c r="G242" s="43">
        <v>0.64700000000000002</v>
      </c>
      <c r="H242" s="43" t="str">
        <f>INDEX(Regions[Region], MATCH(A242,Regions[State Name],0))</f>
        <v>ER</v>
      </c>
    </row>
    <row r="243" spans="1:8" x14ac:dyDescent="0.25">
      <c r="A243" s="43" t="s">
        <v>252</v>
      </c>
      <c r="B243" s="43" t="s">
        <v>219</v>
      </c>
      <c r="C243" s="43" t="s">
        <v>215</v>
      </c>
      <c r="D243" s="43" t="str">
        <f t="shared" si="6"/>
        <v>POWER</v>
      </c>
      <c r="E243" s="43" t="str">
        <f t="shared" si="7"/>
        <v>Power</v>
      </c>
      <c r="F243" s="43">
        <v>2018</v>
      </c>
      <c r="G243" s="43">
        <v>0.88900000000000001</v>
      </c>
      <c r="H243" s="43" t="str">
        <f>INDEX(Regions[Region], MATCH(A243,Regions[State Name],0))</f>
        <v>ER</v>
      </c>
    </row>
    <row r="244" spans="1:8" x14ac:dyDescent="0.25">
      <c r="A244" s="43" t="s">
        <v>251</v>
      </c>
      <c r="B244" s="43" t="s">
        <v>214</v>
      </c>
      <c r="C244" s="43" t="s">
        <v>215</v>
      </c>
      <c r="D244" s="43" t="str">
        <f t="shared" si="6"/>
        <v>POWER</v>
      </c>
      <c r="E244" s="43" t="str">
        <f t="shared" si="7"/>
        <v>Power</v>
      </c>
      <c r="F244" s="43">
        <v>2007</v>
      </c>
      <c r="G244" s="43">
        <v>0.628</v>
      </c>
      <c r="H244" s="43" t="str">
        <f>INDEX(Regions[Region], MATCH(A244,Regions[State Name],0))</f>
        <v>ER</v>
      </c>
    </row>
    <row r="245" spans="1:8" x14ac:dyDescent="0.25">
      <c r="A245" s="43" t="s">
        <v>251</v>
      </c>
      <c r="B245" s="43" t="s">
        <v>214</v>
      </c>
      <c r="C245" s="43" t="s">
        <v>210</v>
      </c>
      <c r="D245" s="43" t="str">
        <f t="shared" si="6"/>
        <v>POWER</v>
      </c>
      <c r="E245" s="43" t="str">
        <f t="shared" si="7"/>
        <v>Power</v>
      </c>
      <c r="F245" s="43">
        <v>2007</v>
      </c>
      <c r="G245" s="43">
        <v>2.1269999999999998</v>
      </c>
      <c r="H245" s="43" t="str">
        <f>INDEX(Regions[Region], MATCH(A245,Regions[State Name],0))</f>
        <v>ER</v>
      </c>
    </row>
    <row r="246" spans="1:8" x14ac:dyDescent="0.25">
      <c r="A246" s="43" t="s">
        <v>251</v>
      </c>
      <c r="B246" s="43" t="s">
        <v>214</v>
      </c>
      <c r="C246" s="43" t="s">
        <v>212</v>
      </c>
      <c r="D246" s="43" t="str">
        <f t="shared" si="6"/>
        <v>STEEL</v>
      </c>
      <c r="E246" s="43" t="str">
        <f t="shared" si="7"/>
        <v>Industry_Steel</v>
      </c>
      <c r="F246" s="43">
        <v>2007</v>
      </c>
      <c r="G246" s="43">
        <v>0.746</v>
      </c>
      <c r="H246" s="43" t="str">
        <f>INDEX(Regions[Region], MATCH(A246,Regions[State Name],0))</f>
        <v>ER</v>
      </c>
    </row>
    <row r="247" spans="1:8" x14ac:dyDescent="0.25">
      <c r="A247" s="43" t="s">
        <v>251</v>
      </c>
      <c r="B247" s="43" t="s">
        <v>214</v>
      </c>
      <c r="C247" s="43" t="s">
        <v>179</v>
      </c>
      <c r="D247" s="43" t="str">
        <f t="shared" si="6"/>
        <v>SPONG</v>
      </c>
      <c r="E247" s="43" t="str">
        <f t="shared" si="7"/>
        <v>Industry_Rest</v>
      </c>
      <c r="F247" s="43">
        <v>2007</v>
      </c>
      <c r="G247" s="43">
        <v>7.1999999999999995E-2</v>
      </c>
      <c r="H247" s="43" t="str">
        <f>INDEX(Regions[Region], MATCH(A247,Regions[State Name],0))</f>
        <v>ER</v>
      </c>
    </row>
    <row r="248" spans="1:8" x14ac:dyDescent="0.25">
      <c r="A248" s="43" t="s">
        <v>251</v>
      </c>
      <c r="B248" s="43" t="s">
        <v>214</v>
      </c>
      <c r="C248" s="43" t="s">
        <v>208</v>
      </c>
      <c r="D248" s="43" t="str">
        <f t="shared" si="6"/>
        <v>OTHER</v>
      </c>
      <c r="E248" s="43" t="str">
        <f t="shared" si="7"/>
        <v>Industry_Rest</v>
      </c>
      <c r="F248" s="43">
        <v>2007</v>
      </c>
      <c r="G248" s="43">
        <v>0.115</v>
      </c>
      <c r="H248" s="43" t="str">
        <f>INDEX(Regions[Region], MATCH(A248,Regions[State Name],0))</f>
        <v>ER</v>
      </c>
    </row>
    <row r="249" spans="1:8" x14ac:dyDescent="0.25">
      <c r="A249" s="43" t="s">
        <v>251</v>
      </c>
      <c r="B249" s="43" t="s">
        <v>209</v>
      </c>
      <c r="C249" s="43" t="s">
        <v>215</v>
      </c>
      <c r="D249" s="43" t="str">
        <f t="shared" si="6"/>
        <v>POWER</v>
      </c>
      <c r="E249" s="43" t="str">
        <f t="shared" si="7"/>
        <v>Power</v>
      </c>
      <c r="F249" s="43">
        <v>2007</v>
      </c>
      <c r="G249" s="43">
        <v>5.3440000000000003</v>
      </c>
      <c r="H249" s="43" t="str">
        <f>INDEX(Regions[Region], MATCH(A249,Regions[State Name],0))</f>
        <v>ER</v>
      </c>
    </row>
    <row r="250" spans="1:8" x14ac:dyDescent="0.25">
      <c r="A250" s="43" t="s">
        <v>251</v>
      </c>
      <c r="B250" s="43" t="s">
        <v>209</v>
      </c>
      <c r="C250" s="43" t="s">
        <v>210</v>
      </c>
      <c r="D250" s="43" t="str">
        <f t="shared" si="6"/>
        <v>POWER</v>
      </c>
      <c r="E250" s="43" t="str">
        <f t="shared" si="7"/>
        <v>Power</v>
      </c>
      <c r="F250" s="43">
        <v>2007</v>
      </c>
      <c r="G250" s="43">
        <v>0.129</v>
      </c>
      <c r="H250" s="43" t="str">
        <f>INDEX(Regions[Region], MATCH(A250,Regions[State Name],0))</f>
        <v>ER</v>
      </c>
    </row>
    <row r="251" spans="1:8" x14ac:dyDescent="0.25">
      <c r="A251" s="43" t="s">
        <v>251</v>
      </c>
      <c r="B251" s="43" t="s">
        <v>209</v>
      </c>
      <c r="C251" s="43" t="s">
        <v>211</v>
      </c>
      <c r="D251" s="43" t="str">
        <f t="shared" si="6"/>
        <v>METAL</v>
      </c>
      <c r="E251" s="43" t="str">
        <f t="shared" si="7"/>
        <v>Industry_Steel</v>
      </c>
      <c r="F251" s="43">
        <v>2007</v>
      </c>
      <c r="G251" s="43">
        <v>1.2999999999999999E-2</v>
      </c>
      <c r="H251" s="43" t="str">
        <f>INDEX(Regions[Region], MATCH(A251,Regions[State Name],0))</f>
        <v>ER</v>
      </c>
    </row>
    <row r="252" spans="1:8" x14ac:dyDescent="0.25">
      <c r="A252" s="43" t="s">
        <v>251</v>
      </c>
      <c r="B252" s="43" t="s">
        <v>209</v>
      </c>
      <c r="C252" s="43" t="s">
        <v>218</v>
      </c>
      <c r="D252" s="43" t="str">
        <f t="shared" si="6"/>
        <v>METAL</v>
      </c>
      <c r="E252" s="43" t="str">
        <f t="shared" si="7"/>
        <v>Industry_Steel</v>
      </c>
      <c r="F252" s="43">
        <v>2007</v>
      </c>
      <c r="G252" s="43">
        <v>0.92700000000000005</v>
      </c>
      <c r="H252" s="43" t="str">
        <f>INDEX(Regions[Region], MATCH(A252,Regions[State Name],0))</f>
        <v>ER</v>
      </c>
    </row>
    <row r="253" spans="1:8" x14ac:dyDescent="0.25">
      <c r="A253" s="43" t="s">
        <v>251</v>
      </c>
      <c r="B253" s="43" t="s">
        <v>209</v>
      </c>
      <c r="C253" s="43" t="s">
        <v>212</v>
      </c>
      <c r="D253" s="43" t="str">
        <f t="shared" si="6"/>
        <v>STEEL</v>
      </c>
      <c r="E253" s="43" t="str">
        <f t="shared" si="7"/>
        <v>Industry_Steel</v>
      </c>
      <c r="F253" s="43">
        <v>2007</v>
      </c>
      <c r="G253" s="43">
        <v>2.3E-2</v>
      </c>
      <c r="H253" s="43" t="str">
        <f>INDEX(Regions[Region], MATCH(A253,Regions[State Name],0))</f>
        <v>ER</v>
      </c>
    </row>
    <row r="254" spans="1:8" x14ac:dyDescent="0.25">
      <c r="A254" s="43" t="s">
        <v>251</v>
      </c>
      <c r="B254" s="43" t="s">
        <v>209</v>
      </c>
      <c r="C254" s="43" t="s">
        <v>213</v>
      </c>
      <c r="D254" s="43" t="str">
        <f t="shared" si="6"/>
        <v>CEMEN</v>
      </c>
      <c r="E254" s="43" t="str">
        <f t="shared" si="7"/>
        <v>Industry_Rest</v>
      </c>
      <c r="F254" s="43">
        <v>2007</v>
      </c>
      <c r="G254" s="43">
        <v>0.115</v>
      </c>
      <c r="H254" s="43" t="str">
        <f>INDEX(Regions[Region], MATCH(A254,Regions[State Name],0))</f>
        <v>ER</v>
      </c>
    </row>
    <row r="255" spans="1:8" x14ac:dyDescent="0.25">
      <c r="A255" s="43" t="s">
        <v>251</v>
      </c>
      <c r="B255" s="43" t="s">
        <v>209</v>
      </c>
      <c r="C255" s="43" t="s">
        <v>179</v>
      </c>
      <c r="D255" s="43" t="str">
        <f t="shared" si="6"/>
        <v>SPONG</v>
      </c>
      <c r="E255" s="43" t="str">
        <f t="shared" si="7"/>
        <v>Industry_Rest</v>
      </c>
      <c r="F255" s="43">
        <v>2007</v>
      </c>
      <c r="G255" s="43">
        <v>0.76600000000000001</v>
      </c>
      <c r="H255" s="43" t="str">
        <f>INDEX(Regions[Region], MATCH(A255,Regions[State Name],0))</f>
        <v>ER</v>
      </c>
    </row>
    <row r="256" spans="1:8" x14ac:dyDescent="0.25">
      <c r="A256" s="43" t="s">
        <v>251</v>
      </c>
      <c r="B256" s="43" t="s">
        <v>209</v>
      </c>
      <c r="C256" s="43" t="s">
        <v>217</v>
      </c>
      <c r="D256" s="43" t="str">
        <f t="shared" si="6"/>
        <v>OTHER</v>
      </c>
      <c r="E256" s="43" t="str">
        <f t="shared" si="7"/>
        <v>Industry_Rest</v>
      </c>
      <c r="F256" s="43">
        <v>2007</v>
      </c>
      <c r="G256" s="43">
        <v>4.9000000000000002E-2</v>
      </c>
      <c r="H256" s="43" t="str">
        <f>INDEX(Regions[Region], MATCH(A256,Regions[State Name],0))</f>
        <v>ER</v>
      </c>
    </row>
    <row r="257" spans="1:8" x14ac:dyDescent="0.25">
      <c r="A257" s="43" t="s">
        <v>251</v>
      </c>
      <c r="B257" s="43" t="s">
        <v>209</v>
      </c>
      <c r="C257" s="43" t="s">
        <v>228</v>
      </c>
      <c r="D257" s="43" t="str">
        <f t="shared" si="6"/>
        <v>CHEMI</v>
      </c>
      <c r="E257" s="43" t="str">
        <f t="shared" si="7"/>
        <v>Industry_Rest</v>
      </c>
      <c r="F257" s="43">
        <v>2007</v>
      </c>
      <c r="G257" s="43">
        <v>8.9999999999999993E-3</v>
      </c>
      <c r="H257" s="43" t="str">
        <f>INDEX(Regions[Region], MATCH(A257,Regions[State Name],0))</f>
        <v>ER</v>
      </c>
    </row>
    <row r="258" spans="1:8" x14ac:dyDescent="0.25">
      <c r="A258" s="43" t="s">
        <v>251</v>
      </c>
      <c r="B258" s="43" t="s">
        <v>209</v>
      </c>
      <c r="C258" s="43" t="s">
        <v>229</v>
      </c>
      <c r="D258" s="43" t="str">
        <f t="shared" si="6"/>
        <v>BRICK</v>
      </c>
      <c r="E258" s="43" t="str">
        <f t="shared" si="7"/>
        <v>Industry_Rest</v>
      </c>
      <c r="F258" s="43">
        <v>2007</v>
      </c>
      <c r="G258" s="43">
        <v>0.36899999999999999</v>
      </c>
      <c r="H258" s="43" t="str">
        <f>INDEX(Regions[Region], MATCH(A258,Regions[State Name],0))</f>
        <v>ER</v>
      </c>
    </row>
    <row r="259" spans="1:8" x14ac:dyDescent="0.25">
      <c r="A259" s="43" t="s">
        <v>251</v>
      </c>
      <c r="B259" s="43" t="s">
        <v>209</v>
      </c>
      <c r="C259" s="43" t="s">
        <v>208</v>
      </c>
      <c r="D259" s="43" t="str">
        <f t="shared" ref="D259:D322" si="8">LEFT(C259,5)</f>
        <v>OTHER</v>
      </c>
      <c r="E259" s="43" t="str">
        <f t="shared" ref="E259:E322" si="9">IF(D259="POWER","Power", IF(OR(D259="STEEL",D259="METAL"), "Industry_Steel", "Industry_Rest"))</f>
        <v>Industry_Rest</v>
      </c>
      <c r="F259" s="43">
        <v>2007</v>
      </c>
      <c r="G259" s="43">
        <v>3.6970000000000001</v>
      </c>
      <c r="H259" s="43" t="str">
        <f>INDEX(Regions[Region], MATCH(A259,Regions[State Name],0))</f>
        <v>ER</v>
      </c>
    </row>
    <row r="260" spans="1:8" x14ac:dyDescent="0.25">
      <c r="A260" s="43" t="s">
        <v>251</v>
      </c>
      <c r="B260" s="43" t="s">
        <v>209</v>
      </c>
      <c r="C260" s="43" t="s">
        <v>241</v>
      </c>
      <c r="D260" s="43" t="str">
        <f t="shared" si="8"/>
        <v>COLLI</v>
      </c>
      <c r="E260" s="43" t="str">
        <f t="shared" si="9"/>
        <v>Industry_Rest</v>
      </c>
      <c r="F260" s="43">
        <v>2007</v>
      </c>
      <c r="G260" s="43">
        <v>0.24199999999999999</v>
      </c>
      <c r="H260" s="43" t="str">
        <f>INDEX(Regions[Region], MATCH(A260,Regions[State Name],0))</f>
        <v>ER</v>
      </c>
    </row>
    <row r="261" spans="1:8" x14ac:dyDescent="0.25">
      <c r="A261" s="43" t="s">
        <v>251</v>
      </c>
      <c r="B261" s="43" t="s">
        <v>219</v>
      </c>
      <c r="C261" s="43" t="s">
        <v>215</v>
      </c>
      <c r="D261" s="43" t="str">
        <f t="shared" si="8"/>
        <v>POWER</v>
      </c>
      <c r="E261" s="43" t="str">
        <f t="shared" si="9"/>
        <v>Power</v>
      </c>
      <c r="F261" s="43">
        <v>2007</v>
      </c>
      <c r="G261" s="43">
        <v>0.876</v>
      </c>
      <c r="H261" s="43" t="str">
        <f>INDEX(Regions[Region], MATCH(A261,Regions[State Name],0))</f>
        <v>ER</v>
      </c>
    </row>
    <row r="262" spans="1:8" x14ac:dyDescent="0.25">
      <c r="A262" s="43" t="s">
        <v>251</v>
      </c>
      <c r="B262" s="43" t="s">
        <v>219</v>
      </c>
      <c r="C262" s="43" t="s">
        <v>218</v>
      </c>
      <c r="D262" s="43" t="str">
        <f t="shared" si="8"/>
        <v>METAL</v>
      </c>
      <c r="E262" s="43" t="str">
        <f t="shared" si="9"/>
        <v>Industry_Steel</v>
      </c>
      <c r="F262" s="43">
        <v>2007</v>
      </c>
      <c r="G262" s="43">
        <v>3.4540000000000002</v>
      </c>
      <c r="H262" s="43" t="str">
        <f>INDEX(Regions[Region], MATCH(A262,Regions[State Name],0))</f>
        <v>ER</v>
      </c>
    </row>
    <row r="263" spans="1:8" x14ac:dyDescent="0.25">
      <c r="A263" s="43" t="s">
        <v>251</v>
      </c>
      <c r="B263" s="43" t="s">
        <v>214</v>
      </c>
      <c r="C263" s="43" t="s">
        <v>215</v>
      </c>
      <c r="D263" s="43" t="str">
        <f t="shared" si="8"/>
        <v>POWER</v>
      </c>
      <c r="E263" s="43" t="str">
        <f t="shared" si="9"/>
        <v>Power</v>
      </c>
      <c r="F263" s="43">
        <v>2008</v>
      </c>
      <c r="G263" s="43">
        <v>0.16</v>
      </c>
      <c r="H263" s="43" t="str">
        <f>INDEX(Regions[Region], MATCH(A263,Regions[State Name],0))</f>
        <v>ER</v>
      </c>
    </row>
    <row r="264" spans="1:8" x14ac:dyDescent="0.25">
      <c r="A264" s="43" t="s">
        <v>251</v>
      </c>
      <c r="B264" s="43" t="s">
        <v>214</v>
      </c>
      <c r="C264" s="43" t="s">
        <v>210</v>
      </c>
      <c r="D264" s="43" t="str">
        <f t="shared" si="8"/>
        <v>POWER</v>
      </c>
      <c r="E264" s="43" t="str">
        <f t="shared" si="9"/>
        <v>Power</v>
      </c>
      <c r="F264" s="43">
        <v>2008</v>
      </c>
      <c r="G264" s="43">
        <v>3.774</v>
      </c>
      <c r="H264" s="43" t="str">
        <f>INDEX(Regions[Region], MATCH(A264,Regions[State Name],0))</f>
        <v>ER</v>
      </c>
    </row>
    <row r="265" spans="1:8" x14ac:dyDescent="0.25">
      <c r="A265" s="43" t="s">
        <v>251</v>
      </c>
      <c r="B265" s="43" t="s">
        <v>214</v>
      </c>
      <c r="C265" s="43" t="s">
        <v>208</v>
      </c>
      <c r="D265" s="43" t="str">
        <f t="shared" si="8"/>
        <v>OTHER</v>
      </c>
      <c r="E265" s="43" t="str">
        <f t="shared" si="9"/>
        <v>Industry_Rest</v>
      </c>
      <c r="F265" s="43">
        <v>2008</v>
      </c>
      <c r="G265" s="43">
        <v>0.151</v>
      </c>
      <c r="H265" s="43" t="str">
        <f>INDEX(Regions[Region], MATCH(A265,Regions[State Name],0))</f>
        <v>ER</v>
      </c>
    </row>
    <row r="266" spans="1:8" x14ac:dyDescent="0.25">
      <c r="A266" s="43" t="s">
        <v>251</v>
      </c>
      <c r="B266" s="43" t="s">
        <v>209</v>
      </c>
      <c r="C266" s="43" t="s">
        <v>215</v>
      </c>
      <c r="D266" s="43" t="str">
        <f t="shared" si="8"/>
        <v>POWER</v>
      </c>
      <c r="E266" s="43" t="str">
        <f t="shared" si="9"/>
        <v>Power</v>
      </c>
      <c r="F266" s="43">
        <v>2008</v>
      </c>
      <c r="G266" s="43">
        <v>6.2160000000000002</v>
      </c>
      <c r="H266" s="43" t="str">
        <f>INDEX(Regions[Region], MATCH(A266,Regions[State Name],0))</f>
        <v>ER</v>
      </c>
    </row>
    <row r="267" spans="1:8" x14ac:dyDescent="0.25">
      <c r="A267" s="43" t="s">
        <v>251</v>
      </c>
      <c r="B267" s="43" t="s">
        <v>209</v>
      </c>
      <c r="C267" s="43" t="s">
        <v>210</v>
      </c>
      <c r="D267" s="43" t="str">
        <f t="shared" si="8"/>
        <v>POWER</v>
      </c>
      <c r="E267" s="43" t="str">
        <f t="shared" si="9"/>
        <v>Power</v>
      </c>
      <c r="F267" s="43">
        <v>2008</v>
      </c>
      <c r="G267" s="43">
        <v>1.0589999999999999</v>
      </c>
      <c r="H267" s="43" t="str">
        <f>INDEX(Regions[Region], MATCH(A267,Regions[State Name],0))</f>
        <v>ER</v>
      </c>
    </row>
    <row r="268" spans="1:8" x14ac:dyDescent="0.25">
      <c r="A268" s="43" t="s">
        <v>251</v>
      </c>
      <c r="B268" s="43" t="s">
        <v>209</v>
      </c>
      <c r="C268" s="43" t="s">
        <v>218</v>
      </c>
      <c r="D268" s="43" t="str">
        <f t="shared" si="8"/>
        <v>METAL</v>
      </c>
      <c r="E268" s="43" t="str">
        <f t="shared" si="9"/>
        <v>Industry_Steel</v>
      </c>
      <c r="F268" s="43">
        <v>2008</v>
      </c>
      <c r="G268" s="43">
        <v>0.215</v>
      </c>
      <c r="H268" s="43" t="str">
        <f>INDEX(Regions[Region], MATCH(A268,Regions[State Name],0))</f>
        <v>ER</v>
      </c>
    </row>
    <row r="269" spans="1:8" x14ac:dyDescent="0.25">
      <c r="A269" s="43" t="s">
        <v>251</v>
      </c>
      <c r="B269" s="43" t="s">
        <v>209</v>
      </c>
      <c r="C269" s="43" t="s">
        <v>213</v>
      </c>
      <c r="D269" s="43" t="str">
        <f t="shared" si="8"/>
        <v>CEMEN</v>
      </c>
      <c r="E269" s="43" t="str">
        <f t="shared" si="9"/>
        <v>Industry_Rest</v>
      </c>
      <c r="F269" s="43">
        <v>2008</v>
      </c>
      <c r="G269" s="43">
        <v>0.106</v>
      </c>
      <c r="H269" s="43" t="str">
        <f>INDEX(Regions[Region], MATCH(A269,Regions[State Name],0))</f>
        <v>ER</v>
      </c>
    </row>
    <row r="270" spans="1:8" x14ac:dyDescent="0.25">
      <c r="A270" s="43" t="s">
        <v>251</v>
      </c>
      <c r="B270" s="43" t="s">
        <v>209</v>
      </c>
      <c r="C270" s="43" t="s">
        <v>179</v>
      </c>
      <c r="D270" s="43" t="str">
        <f t="shared" si="8"/>
        <v>SPONG</v>
      </c>
      <c r="E270" s="43" t="str">
        <f t="shared" si="9"/>
        <v>Industry_Rest</v>
      </c>
      <c r="F270" s="43">
        <v>2008</v>
      </c>
      <c r="G270" s="43">
        <v>1.3260000000000001</v>
      </c>
      <c r="H270" s="43" t="str">
        <f>INDEX(Regions[Region], MATCH(A270,Regions[State Name],0))</f>
        <v>ER</v>
      </c>
    </row>
    <row r="271" spans="1:8" x14ac:dyDescent="0.25">
      <c r="A271" s="43" t="s">
        <v>251</v>
      </c>
      <c r="B271" s="43" t="s">
        <v>209</v>
      </c>
      <c r="C271" s="43" t="s">
        <v>217</v>
      </c>
      <c r="D271" s="43" t="str">
        <f t="shared" si="8"/>
        <v>OTHER</v>
      </c>
      <c r="E271" s="43" t="str">
        <f t="shared" si="9"/>
        <v>Industry_Rest</v>
      </c>
      <c r="F271" s="43">
        <v>2008</v>
      </c>
      <c r="G271" s="43">
        <v>2.7E-2</v>
      </c>
      <c r="H271" s="43" t="str">
        <f>INDEX(Regions[Region], MATCH(A271,Regions[State Name],0))</f>
        <v>ER</v>
      </c>
    </row>
    <row r="272" spans="1:8" x14ac:dyDescent="0.25">
      <c r="A272" s="43" t="s">
        <v>251</v>
      </c>
      <c r="B272" s="43" t="s">
        <v>209</v>
      </c>
      <c r="C272" s="43" t="s">
        <v>228</v>
      </c>
      <c r="D272" s="43" t="str">
        <f t="shared" si="8"/>
        <v>CHEMI</v>
      </c>
      <c r="E272" s="43" t="str">
        <f t="shared" si="9"/>
        <v>Industry_Rest</v>
      </c>
      <c r="F272" s="43">
        <v>2008</v>
      </c>
      <c r="G272" s="43">
        <v>2E-3</v>
      </c>
      <c r="H272" s="43" t="str">
        <f>INDEX(Regions[Region], MATCH(A272,Regions[State Name],0))</f>
        <v>ER</v>
      </c>
    </row>
    <row r="273" spans="1:8" x14ac:dyDescent="0.25">
      <c r="A273" s="43" t="s">
        <v>251</v>
      </c>
      <c r="B273" s="43" t="s">
        <v>209</v>
      </c>
      <c r="C273" s="43" t="s">
        <v>208</v>
      </c>
      <c r="D273" s="43" t="str">
        <f t="shared" si="8"/>
        <v>OTHER</v>
      </c>
      <c r="E273" s="43" t="str">
        <f t="shared" si="9"/>
        <v>Industry_Rest</v>
      </c>
      <c r="F273" s="43">
        <v>2008</v>
      </c>
      <c r="G273" s="43">
        <v>3.9750000000000001</v>
      </c>
      <c r="H273" s="43" t="str">
        <f>INDEX(Regions[Region], MATCH(A273,Regions[State Name],0))</f>
        <v>ER</v>
      </c>
    </row>
    <row r="274" spans="1:8" x14ac:dyDescent="0.25">
      <c r="A274" s="43" t="s">
        <v>251</v>
      </c>
      <c r="B274" s="43" t="s">
        <v>209</v>
      </c>
      <c r="C274" s="43" t="s">
        <v>241</v>
      </c>
      <c r="D274" s="43" t="str">
        <f t="shared" si="8"/>
        <v>COLLI</v>
      </c>
      <c r="E274" s="43" t="str">
        <f t="shared" si="9"/>
        <v>Industry_Rest</v>
      </c>
      <c r="F274" s="43">
        <v>2008</v>
      </c>
      <c r="G274" s="43">
        <v>0.221</v>
      </c>
      <c r="H274" s="43" t="str">
        <f>INDEX(Regions[Region], MATCH(A274,Regions[State Name],0))</f>
        <v>ER</v>
      </c>
    </row>
    <row r="275" spans="1:8" x14ac:dyDescent="0.25">
      <c r="A275" s="43" t="s">
        <v>251</v>
      </c>
      <c r="B275" s="43" t="s">
        <v>219</v>
      </c>
      <c r="C275" s="43" t="s">
        <v>215</v>
      </c>
      <c r="D275" s="43" t="str">
        <f t="shared" si="8"/>
        <v>POWER</v>
      </c>
      <c r="E275" s="43" t="str">
        <f t="shared" si="9"/>
        <v>Power</v>
      </c>
      <c r="F275" s="43">
        <v>2008</v>
      </c>
      <c r="G275" s="43">
        <v>0.82399999999999995</v>
      </c>
      <c r="H275" s="43" t="str">
        <f>INDEX(Regions[Region], MATCH(A275,Regions[State Name],0))</f>
        <v>ER</v>
      </c>
    </row>
    <row r="276" spans="1:8" x14ac:dyDescent="0.25">
      <c r="A276" s="43" t="s">
        <v>251</v>
      </c>
      <c r="B276" s="43" t="s">
        <v>219</v>
      </c>
      <c r="C276" s="43" t="s">
        <v>218</v>
      </c>
      <c r="D276" s="43" t="str">
        <f t="shared" si="8"/>
        <v>METAL</v>
      </c>
      <c r="E276" s="43" t="str">
        <f t="shared" si="9"/>
        <v>Industry_Steel</v>
      </c>
      <c r="F276" s="43">
        <v>2008</v>
      </c>
      <c r="G276" s="43">
        <v>3.8210000000000002</v>
      </c>
      <c r="H276" s="43" t="str">
        <f>INDEX(Regions[Region], MATCH(A276,Regions[State Name],0))</f>
        <v>ER</v>
      </c>
    </row>
    <row r="277" spans="1:8" x14ac:dyDescent="0.25">
      <c r="A277" s="43" t="s">
        <v>251</v>
      </c>
      <c r="B277" s="43" t="s">
        <v>214</v>
      </c>
      <c r="C277" s="43" t="s">
        <v>210</v>
      </c>
      <c r="D277" s="43" t="str">
        <f t="shared" si="8"/>
        <v>POWER</v>
      </c>
      <c r="E277" s="43" t="str">
        <f t="shared" si="9"/>
        <v>Power</v>
      </c>
      <c r="F277" s="43">
        <v>2009</v>
      </c>
      <c r="G277" s="43">
        <v>2.5760000000000001</v>
      </c>
      <c r="H277" s="43" t="str">
        <f>INDEX(Regions[Region], MATCH(A277,Regions[State Name],0))</f>
        <v>ER</v>
      </c>
    </row>
    <row r="278" spans="1:8" x14ac:dyDescent="0.25">
      <c r="A278" s="43" t="s">
        <v>251</v>
      </c>
      <c r="B278" s="43" t="s">
        <v>214</v>
      </c>
      <c r="C278" s="43" t="s">
        <v>212</v>
      </c>
      <c r="D278" s="43" t="str">
        <f t="shared" si="8"/>
        <v>STEEL</v>
      </c>
      <c r="E278" s="43" t="str">
        <f t="shared" si="9"/>
        <v>Industry_Steel</v>
      </c>
      <c r="F278" s="43">
        <v>2009</v>
      </c>
      <c r="G278" s="43">
        <v>0.85099999999999998</v>
      </c>
      <c r="H278" s="43" t="str">
        <f>INDEX(Regions[Region], MATCH(A278,Regions[State Name],0))</f>
        <v>ER</v>
      </c>
    </row>
    <row r="279" spans="1:8" x14ac:dyDescent="0.25">
      <c r="A279" s="43" t="s">
        <v>251</v>
      </c>
      <c r="B279" s="43" t="s">
        <v>214</v>
      </c>
      <c r="C279" s="43" t="s">
        <v>217</v>
      </c>
      <c r="D279" s="43" t="str">
        <f t="shared" si="8"/>
        <v>OTHER</v>
      </c>
      <c r="E279" s="43" t="str">
        <f t="shared" si="9"/>
        <v>Industry_Rest</v>
      </c>
      <c r="F279" s="43">
        <v>2009</v>
      </c>
      <c r="G279" s="43">
        <v>5.8000000000000003E-2</v>
      </c>
      <c r="H279" s="43" t="str">
        <f>INDEX(Regions[Region], MATCH(A279,Regions[State Name],0))</f>
        <v>ER</v>
      </c>
    </row>
    <row r="280" spans="1:8" x14ac:dyDescent="0.25">
      <c r="A280" s="43" t="s">
        <v>251</v>
      </c>
      <c r="B280" s="43" t="s">
        <v>209</v>
      </c>
      <c r="C280" s="43" t="s">
        <v>215</v>
      </c>
      <c r="D280" s="43" t="str">
        <f t="shared" si="8"/>
        <v>POWER</v>
      </c>
      <c r="E280" s="43" t="str">
        <f t="shared" si="9"/>
        <v>Power</v>
      </c>
      <c r="F280" s="43">
        <v>2009</v>
      </c>
      <c r="G280" s="43">
        <v>6.5369999999999999</v>
      </c>
      <c r="H280" s="43" t="str">
        <f>INDEX(Regions[Region], MATCH(A280,Regions[State Name],0))</f>
        <v>ER</v>
      </c>
    </row>
    <row r="281" spans="1:8" x14ac:dyDescent="0.25">
      <c r="A281" s="43" t="s">
        <v>251</v>
      </c>
      <c r="B281" s="43" t="s">
        <v>209</v>
      </c>
      <c r="C281" s="43" t="s">
        <v>210</v>
      </c>
      <c r="D281" s="43" t="str">
        <f t="shared" si="8"/>
        <v>POWER</v>
      </c>
      <c r="E281" s="43" t="str">
        <f t="shared" si="9"/>
        <v>Power</v>
      </c>
      <c r="F281" s="43">
        <v>2009</v>
      </c>
      <c r="G281" s="43">
        <v>1.167</v>
      </c>
      <c r="H281" s="43" t="str">
        <f>INDEX(Regions[Region], MATCH(A281,Regions[State Name],0))</f>
        <v>ER</v>
      </c>
    </row>
    <row r="282" spans="1:8" x14ac:dyDescent="0.25">
      <c r="A282" s="43" t="s">
        <v>251</v>
      </c>
      <c r="B282" s="43" t="s">
        <v>209</v>
      </c>
      <c r="C282" s="43" t="s">
        <v>211</v>
      </c>
      <c r="D282" s="43" t="str">
        <f t="shared" si="8"/>
        <v>METAL</v>
      </c>
      <c r="E282" s="43" t="str">
        <f t="shared" si="9"/>
        <v>Industry_Steel</v>
      </c>
      <c r="F282" s="43">
        <v>2009</v>
      </c>
      <c r="G282" s="43">
        <v>0.58299999999999996</v>
      </c>
      <c r="H282" s="43" t="str">
        <f>INDEX(Regions[Region], MATCH(A282,Regions[State Name],0))</f>
        <v>ER</v>
      </c>
    </row>
    <row r="283" spans="1:8" x14ac:dyDescent="0.25">
      <c r="A283" s="43" t="s">
        <v>251</v>
      </c>
      <c r="B283" s="43" t="s">
        <v>209</v>
      </c>
      <c r="C283" s="43" t="s">
        <v>218</v>
      </c>
      <c r="D283" s="43" t="str">
        <f t="shared" si="8"/>
        <v>METAL</v>
      </c>
      <c r="E283" s="43" t="str">
        <f t="shared" si="9"/>
        <v>Industry_Steel</v>
      </c>
      <c r="F283" s="43">
        <v>2009</v>
      </c>
      <c r="G283" s="43">
        <v>0.183</v>
      </c>
      <c r="H283" s="43" t="str">
        <f>INDEX(Regions[Region], MATCH(A283,Regions[State Name],0))</f>
        <v>ER</v>
      </c>
    </row>
    <row r="284" spans="1:8" x14ac:dyDescent="0.25">
      <c r="A284" s="43" t="s">
        <v>251</v>
      </c>
      <c r="B284" s="43" t="s">
        <v>209</v>
      </c>
      <c r="C284" s="43" t="s">
        <v>213</v>
      </c>
      <c r="D284" s="43" t="str">
        <f t="shared" si="8"/>
        <v>CEMEN</v>
      </c>
      <c r="E284" s="43" t="str">
        <f t="shared" si="9"/>
        <v>Industry_Rest</v>
      </c>
      <c r="F284" s="43">
        <v>2009</v>
      </c>
      <c r="G284" s="43">
        <v>5.6000000000000001E-2</v>
      </c>
      <c r="H284" s="43" t="str">
        <f>INDEX(Regions[Region], MATCH(A284,Regions[State Name],0))</f>
        <v>ER</v>
      </c>
    </row>
    <row r="285" spans="1:8" x14ac:dyDescent="0.25">
      <c r="A285" s="43" t="s">
        <v>251</v>
      </c>
      <c r="B285" s="43" t="s">
        <v>209</v>
      </c>
      <c r="C285" s="43" t="s">
        <v>179</v>
      </c>
      <c r="D285" s="43" t="str">
        <f t="shared" si="8"/>
        <v>SPONG</v>
      </c>
      <c r="E285" s="43" t="str">
        <f t="shared" si="9"/>
        <v>Industry_Rest</v>
      </c>
      <c r="F285" s="43">
        <v>2009</v>
      </c>
      <c r="G285" s="43">
        <v>0.89200000000000002</v>
      </c>
      <c r="H285" s="43" t="str">
        <f>INDEX(Regions[Region], MATCH(A285,Regions[State Name],0))</f>
        <v>ER</v>
      </c>
    </row>
    <row r="286" spans="1:8" x14ac:dyDescent="0.25">
      <c r="A286" s="43" t="s">
        <v>251</v>
      </c>
      <c r="B286" s="43" t="s">
        <v>209</v>
      </c>
      <c r="C286" s="43" t="s">
        <v>208</v>
      </c>
      <c r="D286" s="43" t="str">
        <f t="shared" si="8"/>
        <v>OTHER</v>
      </c>
      <c r="E286" s="43" t="str">
        <f t="shared" si="9"/>
        <v>Industry_Rest</v>
      </c>
      <c r="F286" s="43">
        <v>2009</v>
      </c>
      <c r="G286" s="43">
        <v>5.4779999999999998</v>
      </c>
      <c r="H286" s="43" t="str">
        <f>INDEX(Regions[Region], MATCH(A286,Regions[State Name],0))</f>
        <v>ER</v>
      </c>
    </row>
    <row r="287" spans="1:8" x14ac:dyDescent="0.25">
      <c r="A287" s="43" t="s">
        <v>251</v>
      </c>
      <c r="B287" s="43" t="s">
        <v>209</v>
      </c>
      <c r="C287" s="43" t="s">
        <v>241</v>
      </c>
      <c r="D287" s="43" t="str">
        <f t="shared" si="8"/>
        <v>COLLI</v>
      </c>
      <c r="E287" s="43" t="str">
        <f t="shared" si="9"/>
        <v>Industry_Rest</v>
      </c>
      <c r="F287" s="43">
        <v>2009</v>
      </c>
      <c r="G287" s="43">
        <v>0.19600000000000001</v>
      </c>
      <c r="H287" s="43" t="str">
        <f>INDEX(Regions[Region], MATCH(A287,Regions[State Name],0))</f>
        <v>ER</v>
      </c>
    </row>
    <row r="288" spans="1:8" x14ac:dyDescent="0.25">
      <c r="A288" s="43" t="s">
        <v>251</v>
      </c>
      <c r="B288" s="43" t="s">
        <v>219</v>
      </c>
      <c r="C288" s="43" t="s">
        <v>215</v>
      </c>
      <c r="D288" s="43" t="str">
        <f t="shared" si="8"/>
        <v>POWER</v>
      </c>
      <c r="E288" s="43" t="str">
        <f t="shared" si="9"/>
        <v>Power</v>
      </c>
      <c r="F288" s="43">
        <v>2009</v>
      </c>
      <c r="G288" s="43">
        <v>0.54200000000000004</v>
      </c>
      <c r="H288" s="43" t="str">
        <f>INDEX(Regions[Region], MATCH(A288,Regions[State Name],0))</f>
        <v>ER</v>
      </c>
    </row>
    <row r="289" spans="1:8" x14ac:dyDescent="0.25">
      <c r="A289" s="43" t="s">
        <v>251</v>
      </c>
      <c r="B289" s="43" t="s">
        <v>219</v>
      </c>
      <c r="C289" s="43" t="s">
        <v>210</v>
      </c>
      <c r="D289" s="43" t="str">
        <f t="shared" si="8"/>
        <v>POWER</v>
      </c>
      <c r="E289" s="43" t="str">
        <f t="shared" si="9"/>
        <v>Power</v>
      </c>
      <c r="F289" s="43">
        <v>2009</v>
      </c>
      <c r="G289" s="43">
        <v>0.14299999999999999</v>
      </c>
      <c r="H289" s="43" t="str">
        <f>INDEX(Regions[Region], MATCH(A289,Regions[State Name],0))</f>
        <v>ER</v>
      </c>
    </row>
    <row r="290" spans="1:8" x14ac:dyDescent="0.25">
      <c r="A290" s="43" t="s">
        <v>251</v>
      </c>
      <c r="B290" s="43" t="s">
        <v>219</v>
      </c>
      <c r="C290" s="43" t="s">
        <v>218</v>
      </c>
      <c r="D290" s="43" t="str">
        <f t="shared" si="8"/>
        <v>METAL</v>
      </c>
      <c r="E290" s="43" t="str">
        <f t="shared" si="9"/>
        <v>Industry_Steel</v>
      </c>
      <c r="F290" s="43">
        <v>2009</v>
      </c>
      <c r="G290" s="43">
        <v>3.1549999999999998</v>
      </c>
      <c r="H290" s="43" t="str">
        <f>INDEX(Regions[Region], MATCH(A290,Regions[State Name],0))</f>
        <v>ER</v>
      </c>
    </row>
    <row r="291" spans="1:8" x14ac:dyDescent="0.25">
      <c r="A291" s="43" t="s">
        <v>251</v>
      </c>
      <c r="B291" s="43" t="s">
        <v>214</v>
      </c>
      <c r="C291" s="43" t="s">
        <v>215</v>
      </c>
      <c r="D291" s="43" t="str">
        <f t="shared" si="8"/>
        <v>POWER</v>
      </c>
      <c r="E291" s="43" t="str">
        <f t="shared" si="9"/>
        <v>Power</v>
      </c>
      <c r="F291" s="43">
        <v>2010</v>
      </c>
      <c r="G291" s="43">
        <v>1.9119999999999999</v>
      </c>
      <c r="H291" s="43" t="str">
        <f>INDEX(Regions[Region], MATCH(A291,Regions[State Name],0))</f>
        <v>ER</v>
      </c>
    </row>
    <row r="292" spans="1:8" x14ac:dyDescent="0.25">
      <c r="A292" s="43" t="s">
        <v>251</v>
      </c>
      <c r="B292" s="43" t="s">
        <v>214</v>
      </c>
      <c r="C292" s="43" t="s">
        <v>210</v>
      </c>
      <c r="D292" s="43" t="str">
        <f t="shared" si="8"/>
        <v>POWER</v>
      </c>
      <c r="E292" s="43" t="str">
        <f t="shared" si="9"/>
        <v>Power</v>
      </c>
      <c r="F292" s="43">
        <v>2010</v>
      </c>
      <c r="G292" s="43">
        <v>0.13800000000000001</v>
      </c>
      <c r="H292" s="43" t="str">
        <f>INDEX(Regions[Region], MATCH(A292,Regions[State Name],0))</f>
        <v>ER</v>
      </c>
    </row>
    <row r="293" spans="1:8" x14ac:dyDescent="0.25">
      <c r="A293" s="43" t="s">
        <v>251</v>
      </c>
      <c r="B293" s="43" t="s">
        <v>214</v>
      </c>
      <c r="C293" s="43" t="s">
        <v>212</v>
      </c>
      <c r="D293" s="43" t="str">
        <f t="shared" si="8"/>
        <v>STEEL</v>
      </c>
      <c r="E293" s="43" t="str">
        <f t="shared" si="9"/>
        <v>Industry_Steel</v>
      </c>
      <c r="F293" s="43">
        <v>2010</v>
      </c>
      <c r="G293" s="43">
        <v>0.74199999999999999</v>
      </c>
      <c r="H293" s="43" t="str">
        <f>INDEX(Regions[Region], MATCH(A293,Regions[State Name],0))</f>
        <v>ER</v>
      </c>
    </row>
    <row r="294" spans="1:8" x14ac:dyDescent="0.25">
      <c r="A294" s="43" t="s">
        <v>251</v>
      </c>
      <c r="B294" s="43" t="s">
        <v>214</v>
      </c>
      <c r="C294" s="43" t="s">
        <v>208</v>
      </c>
      <c r="D294" s="43" t="str">
        <f t="shared" si="8"/>
        <v>OTHER</v>
      </c>
      <c r="E294" s="43" t="str">
        <f t="shared" si="9"/>
        <v>Industry_Rest</v>
      </c>
      <c r="F294" s="43">
        <v>2010</v>
      </c>
      <c r="G294" s="43">
        <v>0.189</v>
      </c>
      <c r="H294" s="43" t="str">
        <f>INDEX(Regions[Region], MATCH(A294,Regions[State Name],0))</f>
        <v>ER</v>
      </c>
    </row>
    <row r="295" spans="1:8" x14ac:dyDescent="0.25">
      <c r="A295" s="43" t="s">
        <v>251</v>
      </c>
      <c r="B295" s="43" t="s">
        <v>209</v>
      </c>
      <c r="C295" s="43" t="s">
        <v>215</v>
      </c>
      <c r="D295" s="43" t="str">
        <f t="shared" si="8"/>
        <v>POWER</v>
      </c>
      <c r="E295" s="43" t="str">
        <f t="shared" si="9"/>
        <v>Power</v>
      </c>
      <c r="F295" s="43">
        <v>2010</v>
      </c>
      <c r="G295" s="43">
        <v>7.319</v>
      </c>
      <c r="H295" s="43" t="str">
        <f>INDEX(Regions[Region], MATCH(A295,Regions[State Name],0))</f>
        <v>ER</v>
      </c>
    </row>
    <row r="296" spans="1:8" x14ac:dyDescent="0.25">
      <c r="A296" s="43" t="s">
        <v>251</v>
      </c>
      <c r="B296" s="43" t="s">
        <v>209</v>
      </c>
      <c r="C296" s="43" t="s">
        <v>210</v>
      </c>
      <c r="D296" s="43" t="str">
        <f t="shared" si="8"/>
        <v>POWER</v>
      </c>
      <c r="E296" s="43" t="str">
        <f t="shared" si="9"/>
        <v>Power</v>
      </c>
      <c r="F296" s="43">
        <v>2010</v>
      </c>
      <c r="G296" s="43">
        <v>1.282</v>
      </c>
      <c r="H296" s="43" t="str">
        <f>INDEX(Regions[Region], MATCH(A296,Regions[State Name],0))</f>
        <v>ER</v>
      </c>
    </row>
    <row r="297" spans="1:8" x14ac:dyDescent="0.25">
      <c r="A297" s="43" t="s">
        <v>251</v>
      </c>
      <c r="B297" s="43" t="s">
        <v>209</v>
      </c>
      <c r="C297" s="43" t="s">
        <v>211</v>
      </c>
      <c r="D297" s="43" t="str">
        <f t="shared" si="8"/>
        <v>METAL</v>
      </c>
      <c r="E297" s="43" t="str">
        <f t="shared" si="9"/>
        <v>Industry_Steel</v>
      </c>
      <c r="F297" s="43">
        <v>2010</v>
      </c>
      <c r="G297" s="43">
        <v>0.57699999999999996</v>
      </c>
      <c r="H297" s="43" t="str">
        <f>INDEX(Regions[Region], MATCH(A297,Regions[State Name],0))</f>
        <v>ER</v>
      </c>
    </row>
    <row r="298" spans="1:8" x14ac:dyDescent="0.25">
      <c r="A298" s="43" t="s">
        <v>251</v>
      </c>
      <c r="B298" s="43" t="s">
        <v>209</v>
      </c>
      <c r="C298" s="43" t="s">
        <v>218</v>
      </c>
      <c r="D298" s="43" t="str">
        <f t="shared" si="8"/>
        <v>METAL</v>
      </c>
      <c r="E298" s="43" t="str">
        <f t="shared" si="9"/>
        <v>Industry_Steel</v>
      </c>
      <c r="F298" s="43">
        <v>2010</v>
      </c>
      <c r="G298" s="43">
        <v>0.188</v>
      </c>
      <c r="H298" s="43" t="str">
        <f>INDEX(Regions[Region], MATCH(A298,Regions[State Name],0))</f>
        <v>ER</v>
      </c>
    </row>
    <row r="299" spans="1:8" x14ac:dyDescent="0.25">
      <c r="A299" s="43" t="s">
        <v>251</v>
      </c>
      <c r="B299" s="43" t="s">
        <v>209</v>
      </c>
      <c r="C299" s="43" t="s">
        <v>212</v>
      </c>
      <c r="D299" s="43" t="str">
        <f t="shared" si="8"/>
        <v>STEEL</v>
      </c>
      <c r="E299" s="43" t="str">
        <f t="shared" si="9"/>
        <v>Industry_Steel</v>
      </c>
      <c r="F299" s="43">
        <v>2010</v>
      </c>
      <c r="G299" s="43">
        <v>5.8000000000000003E-2</v>
      </c>
      <c r="H299" s="43" t="str">
        <f>INDEX(Regions[Region], MATCH(A299,Regions[State Name],0))</f>
        <v>ER</v>
      </c>
    </row>
    <row r="300" spans="1:8" x14ac:dyDescent="0.25">
      <c r="A300" s="43" t="s">
        <v>251</v>
      </c>
      <c r="B300" s="43" t="s">
        <v>209</v>
      </c>
      <c r="C300" s="43" t="s">
        <v>213</v>
      </c>
      <c r="D300" s="43" t="str">
        <f t="shared" si="8"/>
        <v>CEMEN</v>
      </c>
      <c r="E300" s="43" t="str">
        <f t="shared" si="9"/>
        <v>Industry_Rest</v>
      </c>
      <c r="F300" s="43">
        <v>2010</v>
      </c>
      <c r="G300" s="43">
        <v>5.5E-2</v>
      </c>
      <c r="H300" s="43" t="str">
        <f>INDEX(Regions[Region], MATCH(A300,Regions[State Name],0))</f>
        <v>ER</v>
      </c>
    </row>
    <row r="301" spans="1:8" x14ac:dyDescent="0.25">
      <c r="A301" s="43" t="s">
        <v>251</v>
      </c>
      <c r="B301" s="43" t="s">
        <v>209</v>
      </c>
      <c r="C301" s="43" t="s">
        <v>179</v>
      </c>
      <c r="D301" s="43" t="str">
        <f t="shared" si="8"/>
        <v>SPONG</v>
      </c>
      <c r="E301" s="43" t="str">
        <f t="shared" si="9"/>
        <v>Industry_Rest</v>
      </c>
      <c r="F301" s="43">
        <v>2010</v>
      </c>
      <c r="G301" s="43">
        <v>1.536</v>
      </c>
      <c r="H301" s="43" t="str">
        <f>INDEX(Regions[Region], MATCH(A301,Regions[State Name],0))</f>
        <v>ER</v>
      </c>
    </row>
    <row r="302" spans="1:8" x14ac:dyDescent="0.25">
      <c r="A302" s="43" t="s">
        <v>251</v>
      </c>
      <c r="B302" s="43" t="s">
        <v>209</v>
      </c>
      <c r="C302" s="43" t="s">
        <v>228</v>
      </c>
      <c r="D302" s="43" t="str">
        <f t="shared" si="8"/>
        <v>CHEMI</v>
      </c>
      <c r="E302" s="43" t="str">
        <f t="shared" si="9"/>
        <v>Industry_Rest</v>
      </c>
      <c r="F302" s="43">
        <v>2010</v>
      </c>
      <c r="G302" s="43">
        <v>1.0999999999999999E-2</v>
      </c>
      <c r="H302" s="43" t="str">
        <f>INDEX(Regions[Region], MATCH(A302,Regions[State Name],0))</f>
        <v>ER</v>
      </c>
    </row>
    <row r="303" spans="1:8" x14ac:dyDescent="0.25">
      <c r="A303" s="43" t="s">
        <v>251</v>
      </c>
      <c r="B303" s="43" t="s">
        <v>209</v>
      </c>
      <c r="C303" s="43" t="s">
        <v>229</v>
      </c>
      <c r="D303" s="43" t="str">
        <f t="shared" si="8"/>
        <v>BRICK</v>
      </c>
      <c r="E303" s="43" t="str">
        <f t="shared" si="9"/>
        <v>Industry_Rest</v>
      </c>
      <c r="F303" s="43">
        <v>2010</v>
      </c>
      <c r="G303" s="43">
        <v>0.16700000000000001</v>
      </c>
      <c r="H303" s="43" t="str">
        <f>INDEX(Regions[Region], MATCH(A303,Regions[State Name],0))</f>
        <v>ER</v>
      </c>
    </row>
    <row r="304" spans="1:8" x14ac:dyDescent="0.25">
      <c r="A304" s="43" t="s">
        <v>251</v>
      </c>
      <c r="B304" s="43" t="s">
        <v>209</v>
      </c>
      <c r="C304" s="43" t="s">
        <v>208</v>
      </c>
      <c r="D304" s="43" t="str">
        <f t="shared" si="8"/>
        <v>OTHER</v>
      </c>
      <c r="E304" s="43" t="str">
        <f t="shared" si="9"/>
        <v>Industry_Rest</v>
      </c>
      <c r="F304" s="43">
        <v>2010</v>
      </c>
      <c r="G304" s="43">
        <v>5.6029999999999998</v>
      </c>
      <c r="H304" s="43" t="str">
        <f>INDEX(Regions[Region], MATCH(A304,Regions[State Name],0))</f>
        <v>ER</v>
      </c>
    </row>
    <row r="305" spans="1:8" x14ac:dyDescent="0.25">
      <c r="A305" s="43" t="s">
        <v>251</v>
      </c>
      <c r="B305" s="43" t="s">
        <v>209</v>
      </c>
      <c r="C305" s="43" t="s">
        <v>241</v>
      </c>
      <c r="D305" s="43" t="str">
        <f t="shared" si="8"/>
        <v>COLLI</v>
      </c>
      <c r="E305" s="43" t="str">
        <f t="shared" si="9"/>
        <v>Industry_Rest</v>
      </c>
      <c r="F305" s="43">
        <v>2010</v>
      </c>
      <c r="G305" s="43">
        <v>0.16300000000000001</v>
      </c>
      <c r="H305" s="43" t="str">
        <f>INDEX(Regions[Region], MATCH(A305,Regions[State Name],0))</f>
        <v>ER</v>
      </c>
    </row>
    <row r="306" spans="1:8" x14ac:dyDescent="0.25">
      <c r="A306" s="43" t="s">
        <v>251</v>
      </c>
      <c r="B306" s="43" t="s">
        <v>219</v>
      </c>
      <c r="C306" s="43" t="s">
        <v>215</v>
      </c>
      <c r="D306" s="43" t="str">
        <f t="shared" si="8"/>
        <v>POWER</v>
      </c>
      <c r="E306" s="43" t="str">
        <f t="shared" si="9"/>
        <v>Power</v>
      </c>
      <c r="F306" s="43">
        <v>2010</v>
      </c>
      <c r="G306" s="43">
        <v>0.94199999999999995</v>
      </c>
      <c r="H306" s="43" t="str">
        <f>INDEX(Regions[Region], MATCH(A306,Regions[State Name],0))</f>
        <v>ER</v>
      </c>
    </row>
    <row r="307" spans="1:8" x14ac:dyDescent="0.25">
      <c r="A307" s="43" t="s">
        <v>251</v>
      </c>
      <c r="B307" s="43" t="s">
        <v>219</v>
      </c>
      <c r="C307" s="43" t="s">
        <v>210</v>
      </c>
      <c r="D307" s="43" t="str">
        <f t="shared" si="8"/>
        <v>POWER</v>
      </c>
      <c r="E307" s="43" t="str">
        <f t="shared" si="9"/>
        <v>Power</v>
      </c>
      <c r="F307" s="43">
        <v>2010</v>
      </c>
      <c r="G307" s="43">
        <v>7.0999999999999994E-2</v>
      </c>
      <c r="H307" s="43" t="str">
        <f>INDEX(Regions[Region], MATCH(A307,Regions[State Name],0))</f>
        <v>ER</v>
      </c>
    </row>
    <row r="308" spans="1:8" x14ac:dyDescent="0.25">
      <c r="A308" s="43" t="s">
        <v>251</v>
      </c>
      <c r="B308" s="43" t="s">
        <v>219</v>
      </c>
      <c r="C308" s="43" t="s">
        <v>218</v>
      </c>
      <c r="D308" s="43" t="str">
        <f t="shared" si="8"/>
        <v>METAL</v>
      </c>
      <c r="E308" s="43" t="str">
        <f t="shared" si="9"/>
        <v>Industry_Steel</v>
      </c>
      <c r="F308" s="43">
        <v>2010</v>
      </c>
      <c r="G308" s="43">
        <v>2.891</v>
      </c>
      <c r="H308" s="43" t="str">
        <f>INDEX(Regions[Region], MATCH(A308,Regions[State Name],0))</f>
        <v>ER</v>
      </c>
    </row>
    <row r="309" spans="1:8" x14ac:dyDescent="0.25">
      <c r="A309" s="43" t="s">
        <v>251</v>
      </c>
      <c r="B309" s="43" t="s">
        <v>214</v>
      </c>
      <c r="C309" s="43" t="s">
        <v>215</v>
      </c>
      <c r="D309" s="43" t="str">
        <f t="shared" si="8"/>
        <v>POWER</v>
      </c>
      <c r="E309" s="43" t="str">
        <f t="shared" si="9"/>
        <v>Power</v>
      </c>
      <c r="F309" s="43">
        <v>2011</v>
      </c>
      <c r="G309" s="43">
        <v>2.0569999999999999</v>
      </c>
      <c r="H309" s="43" t="str">
        <f>INDEX(Regions[Region], MATCH(A309,Regions[State Name],0))</f>
        <v>ER</v>
      </c>
    </row>
    <row r="310" spans="1:8" x14ac:dyDescent="0.25">
      <c r="A310" s="43" t="s">
        <v>251</v>
      </c>
      <c r="B310" s="43" t="s">
        <v>214</v>
      </c>
      <c r="C310" s="43" t="s">
        <v>210</v>
      </c>
      <c r="D310" s="43" t="str">
        <f t="shared" si="8"/>
        <v>POWER</v>
      </c>
      <c r="E310" s="43" t="str">
        <f t="shared" si="9"/>
        <v>Power</v>
      </c>
      <c r="F310" s="43">
        <v>2011</v>
      </c>
      <c r="G310" s="43">
        <v>0.11</v>
      </c>
      <c r="H310" s="43" t="str">
        <f>INDEX(Regions[Region], MATCH(A310,Regions[State Name],0))</f>
        <v>ER</v>
      </c>
    </row>
    <row r="311" spans="1:8" x14ac:dyDescent="0.25">
      <c r="A311" s="43" t="s">
        <v>251</v>
      </c>
      <c r="B311" s="43" t="s">
        <v>214</v>
      </c>
      <c r="C311" s="43" t="s">
        <v>218</v>
      </c>
      <c r="D311" s="43" t="str">
        <f t="shared" si="8"/>
        <v>METAL</v>
      </c>
      <c r="E311" s="43" t="str">
        <f t="shared" si="9"/>
        <v>Industry_Steel</v>
      </c>
      <c r="F311" s="43">
        <v>2011</v>
      </c>
      <c r="G311" s="43">
        <v>0.54300000000000004</v>
      </c>
      <c r="H311" s="43" t="str">
        <f>INDEX(Regions[Region], MATCH(A311,Regions[State Name],0))</f>
        <v>ER</v>
      </c>
    </row>
    <row r="312" spans="1:8" x14ac:dyDescent="0.25">
      <c r="A312" s="43" t="s">
        <v>251</v>
      </c>
      <c r="B312" s="43" t="s">
        <v>214</v>
      </c>
      <c r="C312" s="43" t="s">
        <v>208</v>
      </c>
      <c r="D312" s="43" t="str">
        <f t="shared" si="8"/>
        <v>OTHER</v>
      </c>
      <c r="E312" s="43" t="str">
        <f t="shared" si="9"/>
        <v>Industry_Rest</v>
      </c>
      <c r="F312" s="43">
        <v>2011</v>
      </c>
      <c r="G312" s="43">
        <v>0.11799999999999999</v>
      </c>
      <c r="H312" s="43" t="str">
        <f>INDEX(Regions[Region], MATCH(A312,Regions[State Name],0))</f>
        <v>ER</v>
      </c>
    </row>
    <row r="313" spans="1:8" x14ac:dyDescent="0.25">
      <c r="A313" s="43" t="s">
        <v>251</v>
      </c>
      <c r="B313" s="43" t="s">
        <v>209</v>
      </c>
      <c r="C313" s="43" t="s">
        <v>215</v>
      </c>
      <c r="D313" s="43" t="str">
        <f t="shared" si="8"/>
        <v>POWER</v>
      </c>
      <c r="E313" s="43" t="str">
        <f t="shared" si="9"/>
        <v>Power</v>
      </c>
      <c r="F313" s="43">
        <v>2011</v>
      </c>
      <c r="G313" s="43">
        <v>14.456</v>
      </c>
      <c r="H313" s="43" t="str">
        <f>INDEX(Regions[Region], MATCH(A313,Regions[State Name],0))</f>
        <v>ER</v>
      </c>
    </row>
    <row r="314" spans="1:8" x14ac:dyDescent="0.25">
      <c r="A314" s="43" t="s">
        <v>251</v>
      </c>
      <c r="B314" s="43" t="s">
        <v>209</v>
      </c>
      <c r="C314" s="43" t="s">
        <v>210</v>
      </c>
      <c r="D314" s="43" t="str">
        <f t="shared" si="8"/>
        <v>POWER</v>
      </c>
      <c r="E314" s="43" t="str">
        <f t="shared" si="9"/>
        <v>Power</v>
      </c>
      <c r="F314" s="43">
        <v>2011</v>
      </c>
      <c r="G314" s="43">
        <v>1.4950000000000001</v>
      </c>
      <c r="H314" s="43" t="str">
        <f>INDEX(Regions[Region], MATCH(A314,Regions[State Name],0))</f>
        <v>ER</v>
      </c>
    </row>
    <row r="315" spans="1:8" x14ac:dyDescent="0.25">
      <c r="A315" s="43" t="s">
        <v>251</v>
      </c>
      <c r="B315" s="43" t="s">
        <v>209</v>
      </c>
      <c r="C315" s="43" t="s">
        <v>211</v>
      </c>
      <c r="D315" s="43" t="str">
        <f t="shared" si="8"/>
        <v>METAL</v>
      </c>
      <c r="E315" s="43" t="str">
        <f t="shared" si="9"/>
        <v>Industry_Steel</v>
      </c>
      <c r="F315" s="43">
        <v>2011</v>
      </c>
      <c r="G315" s="43">
        <v>0.44500000000000001</v>
      </c>
      <c r="H315" s="43" t="str">
        <f>INDEX(Regions[Region], MATCH(A315,Regions[State Name],0))</f>
        <v>ER</v>
      </c>
    </row>
    <row r="316" spans="1:8" x14ac:dyDescent="0.25">
      <c r="A316" s="43" t="s">
        <v>251</v>
      </c>
      <c r="B316" s="43" t="s">
        <v>209</v>
      </c>
      <c r="C316" s="43" t="s">
        <v>218</v>
      </c>
      <c r="D316" s="43" t="str">
        <f t="shared" si="8"/>
        <v>METAL</v>
      </c>
      <c r="E316" s="43" t="str">
        <f t="shared" si="9"/>
        <v>Industry_Steel</v>
      </c>
      <c r="F316" s="43">
        <v>2011</v>
      </c>
      <c r="G316" s="43">
        <v>1.2</v>
      </c>
      <c r="H316" s="43" t="str">
        <f>INDEX(Regions[Region], MATCH(A316,Regions[State Name],0))</f>
        <v>ER</v>
      </c>
    </row>
    <row r="317" spans="1:8" x14ac:dyDescent="0.25">
      <c r="A317" s="43" t="s">
        <v>251</v>
      </c>
      <c r="B317" s="43" t="s">
        <v>209</v>
      </c>
      <c r="C317" s="43" t="s">
        <v>213</v>
      </c>
      <c r="D317" s="43" t="str">
        <f t="shared" si="8"/>
        <v>CEMEN</v>
      </c>
      <c r="E317" s="43" t="str">
        <f t="shared" si="9"/>
        <v>Industry_Rest</v>
      </c>
      <c r="F317" s="43">
        <v>2011</v>
      </c>
      <c r="G317" s="43">
        <v>7.4999999999999997E-2</v>
      </c>
      <c r="H317" s="43" t="str">
        <f>INDEX(Regions[Region], MATCH(A317,Regions[State Name],0))</f>
        <v>ER</v>
      </c>
    </row>
    <row r="318" spans="1:8" x14ac:dyDescent="0.25">
      <c r="A318" s="43" t="s">
        <v>251</v>
      </c>
      <c r="B318" s="43" t="s">
        <v>209</v>
      </c>
      <c r="C318" s="43" t="s">
        <v>225</v>
      </c>
      <c r="D318" s="43" t="str">
        <f t="shared" si="8"/>
        <v>FERTI</v>
      </c>
      <c r="E318" s="43" t="str">
        <f t="shared" si="9"/>
        <v>Industry_Rest</v>
      </c>
      <c r="F318" s="43">
        <v>2011</v>
      </c>
      <c r="G318" s="43">
        <v>0.16</v>
      </c>
      <c r="H318" s="43" t="str">
        <f>INDEX(Regions[Region], MATCH(A318,Regions[State Name],0))</f>
        <v>ER</v>
      </c>
    </row>
    <row r="319" spans="1:8" x14ac:dyDescent="0.25">
      <c r="A319" s="43" t="s">
        <v>251</v>
      </c>
      <c r="B319" s="43" t="s">
        <v>209</v>
      </c>
      <c r="C319" s="43" t="s">
        <v>179</v>
      </c>
      <c r="D319" s="43" t="str">
        <f t="shared" si="8"/>
        <v>SPONG</v>
      </c>
      <c r="E319" s="43" t="str">
        <f t="shared" si="9"/>
        <v>Industry_Rest</v>
      </c>
      <c r="F319" s="43">
        <v>2011</v>
      </c>
      <c r="G319" s="43">
        <v>1.6970000000000001</v>
      </c>
      <c r="H319" s="43" t="str">
        <f>INDEX(Regions[Region], MATCH(A319,Regions[State Name],0))</f>
        <v>ER</v>
      </c>
    </row>
    <row r="320" spans="1:8" x14ac:dyDescent="0.25">
      <c r="A320" s="43" t="s">
        <v>251</v>
      </c>
      <c r="B320" s="43" t="s">
        <v>209</v>
      </c>
      <c r="C320" s="43" t="s">
        <v>228</v>
      </c>
      <c r="D320" s="43" t="str">
        <f t="shared" si="8"/>
        <v>CHEMI</v>
      </c>
      <c r="E320" s="43" t="str">
        <f t="shared" si="9"/>
        <v>Industry_Rest</v>
      </c>
      <c r="F320" s="43">
        <v>2011</v>
      </c>
      <c r="G320" s="43">
        <v>2.4E-2</v>
      </c>
      <c r="H320" s="43" t="str">
        <f>INDEX(Regions[Region], MATCH(A320,Regions[State Name],0))</f>
        <v>ER</v>
      </c>
    </row>
    <row r="321" spans="1:8" x14ac:dyDescent="0.25">
      <c r="A321" s="43" t="s">
        <v>251</v>
      </c>
      <c r="B321" s="43" t="s">
        <v>209</v>
      </c>
      <c r="C321" s="43" t="s">
        <v>229</v>
      </c>
      <c r="D321" s="43" t="str">
        <f t="shared" si="8"/>
        <v>BRICK</v>
      </c>
      <c r="E321" s="43" t="str">
        <f t="shared" si="9"/>
        <v>Industry_Rest</v>
      </c>
      <c r="F321" s="43">
        <v>2011</v>
      </c>
      <c r="G321" s="43">
        <v>0.159</v>
      </c>
      <c r="H321" s="43" t="str">
        <f>INDEX(Regions[Region], MATCH(A321,Regions[State Name],0))</f>
        <v>ER</v>
      </c>
    </row>
    <row r="322" spans="1:8" x14ac:dyDescent="0.25">
      <c r="A322" s="43" t="s">
        <v>251</v>
      </c>
      <c r="B322" s="43" t="s">
        <v>209</v>
      </c>
      <c r="C322" s="43" t="s">
        <v>208</v>
      </c>
      <c r="D322" s="43" t="str">
        <f t="shared" si="8"/>
        <v>OTHER</v>
      </c>
      <c r="E322" s="43" t="str">
        <f t="shared" si="9"/>
        <v>Industry_Rest</v>
      </c>
      <c r="F322" s="43">
        <v>2011</v>
      </c>
      <c r="G322" s="43">
        <v>4.3840000000000003</v>
      </c>
      <c r="H322" s="43" t="str">
        <f>INDEX(Regions[Region], MATCH(A322,Regions[State Name],0))</f>
        <v>ER</v>
      </c>
    </row>
    <row r="323" spans="1:8" x14ac:dyDescent="0.25">
      <c r="A323" s="43" t="s">
        <v>251</v>
      </c>
      <c r="B323" s="43" t="s">
        <v>209</v>
      </c>
      <c r="C323" s="43" t="s">
        <v>241</v>
      </c>
      <c r="D323" s="43" t="str">
        <f t="shared" ref="D323:D386" si="10">LEFT(C323,5)</f>
        <v>COLLI</v>
      </c>
      <c r="E323" s="43" t="str">
        <f t="shared" ref="E323:E386" si="11">IF(D323="POWER","Power", IF(OR(D323="STEEL",D323="METAL"), "Industry_Steel", "Industry_Rest"))</f>
        <v>Industry_Rest</v>
      </c>
      <c r="F323" s="43">
        <v>2011</v>
      </c>
      <c r="G323" s="43">
        <v>4.3999999999999997E-2</v>
      </c>
      <c r="H323" s="43" t="str">
        <f>INDEX(Regions[Region], MATCH(A323,Regions[State Name],0))</f>
        <v>ER</v>
      </c>
    </row>
    <row r="324" spans="1:8" x14ac:dyDescent="0.25">
      <c r="A324" s="43" t="s">
        <v>251</v>
      </c>
      <c r="B324" s="43" t="s">
        <v>219</v>
      </c>
      <c r="C324" s="43" t="s">
        <v>215</v>
      </c>
      <c r="D324" s="43" t="str">
        <f t="shared" si="10"/>
        <v>POWER</v>
      </c>
      <c r="E324" s="43" t="str">
        <f t="shared" si="11"/>
        <v>Power</v>
      </c>
      <c r="F324" s="43">
        <v>2011</v>
      </c>
      <c r="G324" s="43">
        <v>0.83699999999999997</v>
      </c>
      <c r="H324" s="43" t="str">
        <f>INDEX(Regions[Region], MATCH(A324,Regions[State Name],0))</f>
        <v>ER</v>
      </c>
    </row>
    <row r="325" spans="1:8" x14ac:dyDescent="0.25">
      <c r="A325" s="43" t="s">
        <v>251</v>
      </c>
      <c r="B325" s="43" t="s">
        <v>219</v>
      </c>
      <c r="C325" s="43" t="s">
        <v>210</v>
      </c>
      <c r="D325" s="43" t="str">
        <f t="shared" si="10"/>
        <v>POWER</v>
      </c>
      <c r="E325" s="43" t="str">
        <f t="shared" si="11"/>
        <v>Power</v>
      </c>
      <c r="F325" s="43">
        <v>2011</v>
      </c>
      <c r="G325" s="43">
        <v>0.03</v>
      </c>
      <c r="H325" s="43" t="str">
        <f>INDEX(Regions[Region], MATCH(A325,Regions[State Name],0))</f>
        <v>ER</v>
      </c>
    </row>
    <row r="326" spans="1:8" x14ac:dyDescent="0.25">
      <c r="A326" s="43" t="s">
        <v>251</v>
      </c>
      <c r="B326" s="43" t="s">
        <v>219</v>
      </c>
      <c r="C326" s="43" t="s">
        <v>218</v>
      </c>
      <c r="D326" s="43" t="str">
        <f t="shared" si="10"/>
        <v>METAL</v>
      </c>
      <c r="E326" s="43" t="str">
        <f t="shared" si="11"/>
        <v>Industry_Steel</v>
      </c>
      <c r="F326" s="43">
        <v>2011</v>
      </c>
      <c r="G326" s="43">
        <v>3.0409999999999999</v>
      </c>
      <c r="H326" s="43" t="str">
        <f>INDEX(Regions[Region], MATCH(A326,Regions[State Name],0))</f>
        <v>ER</v>
      </c>
    </row>
    <row r="327" spans="1:8" x14ac:dyDescent="0.25">
      <c r="A327" s="43" t="s">
        <v>251</v>
      </c>
      <c r="B327" s="43" t="s">
        <v>214</v>
      </c>
      <c r="C327" s="43" t="s">
        <v>210</v>
      </c>
      <c r="D327" s="43" t="str">
        <f t="shared" si="10"/>
        <v>POWER</v>
      </c>
      <c r="E327" s="43" t="str">
        <f t="shared" si="11"/>
        <v>Power</v>
      </c>
      <c r="F327" s="43">
        <v>2012</v>
      </c>
      <c r="G327" s="43">
        <v>3.0430000000000001</v>
      </c>
      <c r="H327" s="43" t="str">
        <f>INDEX(Regions[Region], MATCH(A327,Regions[State Name],0))</f>
        <v>ER</v>
      </c>
    </row>
    <row r="328" spans="1:8" x14ac:dyDescent="0.25">
      <c r="A328" s="43" t="s">
        <v>251</v>
      </c>
      <c r="B328" s="43" t="s">
        <v>214</v>
      </c>
      <c r="C328" s="43" t="s">
        <v>212</v>
      </c>
      <c r="D328" s="43" t="str">
        <f t="shared" si="10"/>
        <v>STEEL</v>
      </c>
      <c r="E328" s="43" t="str">
        <f t="shared" si="11"/>
        <v>Industry_Steel</v>
      </c>
      <c r="F328" s="43">
        <v>2012</v>
      </c>
      <c r="G328" s="43">
        <v>1.0999999999999999E-2</v>
      </c>
      <c r="H328" s="43" t="str">
        <f>INDEX(Regions[Region], MATCH(A328,Regions[State Name],0))</f>
        <v>ER</v>
      </c>
    </row>
    <row r="329" spans="1:8" x14ac:dyDescent="0.25">
      <c r="A329" s="43" t="s">
        <v>251</v>
      </c>
      <c r="B329" s="43" t="s">
        <v>209</v>
      </c>
      <c r="C329" s="43" t="s">
        <v>215</v>
      </c>
      <c r="D329" s="43" t="str">
        <f t="shared" si="10"/>
        <v>POWER</v>
      </c>
      <c r="E329" s="43" t="str">
        <f t="shared" si="11"/>
        <v>Power</v>
      </c>
      <c r="F329" s="43">
        <v>2012</v>
      </c>
      <c r="G329" s="43">
        <v>8.5690000000000008</v>
      </c>
      <c r="H329" s="43" t="str">
        <f>INDEX(Regions[Region], MATCH(A329,Regions[State Name],0))</f>
        <v>ER</v>
      </c>
    </row>
    <row r="330" spans="1:8" x14ac:dyDescent="0.25">
      <c r="A330" s="43" t="s">
        <v>251</v>
      </c>
      <c r="B330" s="43" t="s">
        <v>209</v>
      </c>
      <c r="C330" s="43" t="s">
        <v>210</v>
      </c>
      <c r="D330" s="43" t="str">
        <f t="shared" si="10"/>
        <v>POWER</v>
      </c>
      <c r="E330" s="43" t="str">
        <f t="shared" si="11"/>
        <v>Power</v>
      </c>
      <c r="F330" s="43">
        <v>2012</v>
      </c>
      <c r="G330" s="43">
        <v>1.2709999999999999</v>
      </c>
      <c r="H330" s="43" t="str">
        <f>INDEX(Regions[Region], MATCH(A330,Regions[State Name],0))</f>
        <v>ER</v>
      </c>
    </row>
    <row r="331" spans="1:8" x14ac:dyDescent="0.25">
      <c r="A331" s="43" t="s">
        <v>251</v>
      </c>
      <c r="B331" s="43" t="s">
        <v>209</v>
      </c>
      <c r="C331" s="43" t="s">
        <v>211</v>
      </c>
      <c r="D331" s="43" t="str">
        <f t="shared" si="10"/>
        <v>METAL</v>
      </c>
      <c r="E331" s="43" t="str">
        <f t="shared" si="11"/>
        <v>Industry_Steel</v>
      </c>
      <c r="F331" s="43">
        <v>2012</v>
      </c>
      <c r="G331" s="43">
        <v>0.221</v>
      </c>
      <c r="H331" s="43" t="str">
        <f>INDEX(Regions[Region], MATCH(A331,Regions[State Name],0))</f>
        <v>ER</v>
      </c>
    </row>
    <row r="332" spans="1:8" x14ac:dyDescent="0.25">
      <c r="A332" s="43" t="s">
        <v>251</v>
      </c>
      <c r="B332" s="43" t="s">
        <v>209</v>
      </c>
      <c r="C332" s="43" t="s">
        <v>218</v>
      </c>
      <c r="D332" s="43" t="str">
        <f t="shared" si="10"/>
        <v>METAL</v>
      </c>
      <c r="E332" s="43" t="str">
        <f t="shared" si="11"/>
        <v>Industry_Steel</v>
      </c>
      <c r="F332" s="43">
        <v>2012</v>
      </c>
      <c r="G332" s="43">
        <v>2.3E-2</v>
      </c>
      <c r="H332" s="43" t="str">
        <f>INDEX(Regions[Region], MATCH(A332,Regions[State Name],0))</f>
        <v>ER</v>
      </c>
    </row>
    <row r="333" spans="1:8" x14ac:dyDescent="0.25">
      <c r="A333" s="43" t="s">
        <v>251</v>
      </c>
      <c r="B333" s="43" t="s">
        <v>209</v>
      </c>
      <c r="C333" s="43" t="s">
        <v>213</v>
      </c>
      <c r="D333" s="43" t="str">
        <f t="shared" si="10"/>
        <v>CEMEN</v>
      </c>
      <c r="E333" s="43" t="str">
        <f t="shared" si="11"/>
        <v>Industry_Rest</v>
      </c>
      <c r="F333" s="43">
        <v>2012</v>
      </c>
      <c r="G333" s="43">
        <v>0.108</v>
      </c>
      <c r="H333" s="43" t="str">
        <f>INDEX(Regions[Region], MATCH(A333,Regions[State Name],0))</f>
        <v>ER</v>
      </c>
    </row>
    <row r="334" spans="1:8" x14ac:dyDescent="0.25">
      <c r="A334" s="43" t="s">
        <v>251</v>
      </c>
      <c r="B334" s="43" t="s">
        <v>209</v>
      </c>
      <c r="C334" s="43" t="s">
        <v>225</v>
      </c>
      <c r="D334" s="43" t="str">
        <f t="shared" si="10"/>
        <v>FERTI</v>
      </c>
      <c r="E334" s="43" t="str">
        <f t="shared" si="11"/>
        <v>Industry_Rest</v>
      </c>
      <c r="F334" s="43">
        <v>2012</v>
      </c>
      <c r="G334" s="43">
        <v>3.5000000000000003E-2</v>
      </c>
      <c r="H334" s="43" t="str">
        <f>INDEX(Regions[Region], MATCH(A334,Regions[State Name],0))</f>
        <v>ER</v>
      </c>
    </row>
    <row r="335" spans="1:8" x14ac:dyDescent="0.25">
      <c r="A335" s="43" t="s">
        <v>251</v>
      </c>
      <c r="B335" s="43" t="s">
        <v>209</v>
      </c>
      <c r="C335" s="43" t="s">
        <v>179</v>
      </c>
      <c r="D335" s="43" t="str">
        <f t="shared" si="10"/>
        <v>SPONG</v>
      </c>
      <c r="E335" s="43" t="str">
        <f t="shared" si="11"/>
        <v>Industry_Rest</v>
      </c>
      <c r="F335" s="43">
        <v>2012</v>
      </c>
      <c r="G335" s="43">
        <v>1.3120000000000001</v>
      </c>
      <c r="H335" s="43" t="str">
        <f>INDEX(Regions[Region], MATCH(A335,Regions[State Name],0))</f>
        <v>ER</v>
      </c>
    </row>
    <row r="336" spans="1:8" x14ac:dyDescent="0.25">
      <c r="A336" s="43" t="s">
        <v>251</v>
      </c>
      <c r="B336" s="43" t="s">
        <v>209</v>
      </c>
      <c r="C336" s="43" t="s">
        <v>228</v>
      </c>
      <c r="D336" s="43" t="str">
        <f t="shared" si="10"/>
        <v>CHEMI</v>
      </c>
      <c r="E336" s="43" t="str">
        <f t="shared" si="11"/>
        <v>Industry_Rest</v>
      </c>
      <c r="F336" s="43">
        <v>2012</v>
      </c>
      <c r="G336" s="43">
        <v>5.0000000000000001E-3</v>
      </c>
      <c r="H336" s="43" t="str">
        <f>INDEX(Regions[Region], MATCH(A336,Regions[State Name],0))</f>
        <v>ER</v>
      </c>
    </row>
    <row r="337" spans="1:8" x14ac:dyDescent="0.25">
      <c r="A337" s="43" t="s">
        <v>251</v>
      </c>
      <c r="B337" s="43" t="s">
        <v>209</v>
      </c>
      <c r="C337" s="43" t="s">
        <v>229</v>
      </c>
      <c r="D337" s="43" t="str">
        <f t="shared" si="10"/>
        <v>BRICK</v>
      </c>
      <c r="E337" s="43" t="str">
        <f t="shared" si="11"/>
        <v>Industry_Rest</v>
      </c>
      <c r="F337" s="43">
        <v>2012</v>
      </c>
      <c r="G337" s="43">
        <v>5.8999999999999997E-2</v>
      </c>
      <c r="H337" s="43" t="str">
        <f>INDEX(Regions[Region], MATCH(A337,Regions[State Name],0))</f>
        <v>ER</v>
      </c>
    </row>
    <row r="338" spans="1:8" x14ac:dyDescent="0.25">
      <c r="A338" s="43" t="s">
        <v>251</v>
      </c>
      <c r="B338" s="43" t="s">
        <v>209</v>
      </c>
      <c r="C338" s="43" t="s">
        <v>208</v>
      </c>
      <c r="D338" s="43" t="str">
        <f t="shared" si="10"/>
        <v>OTHER</v>
      </c>
      <c r="E338" s="43" t="str">
        <f t="shared" si="11"/>
        <v>Industry_Rest</v>
      </c>
      <c r="F338" s="43">
        <v>2012</v>
      </c>
      <c r="G338" s="43">
        <v>6.4</v>
      </c>
      <c r="H338" s="43" t="str">
        <f>INDEX(Regions[Region], MATCH(A338,Regions[State Name],0))</f>
        <v>ER</v>
      </c>
    </row>
    <row r="339" spans="1:8" x14ac:dyDescent="0.25">
      <c r="A339" s="43" t="s">
        <v>251</v>
      </c>
      <c r="B339" s="43" t="s">
        <v>209</v>
      </c>
      <c r="C339" s="43" t="s">
        <v>241</v>
      </c>
      <c r="D339" s="43" t="str">
        <f t="shared" si="10"/>
        <v>COLLI</v>
      </c>
      <c r="E339" s="43" t="str">
        <f t="shared" si="11"/>
        <v>Industry_Rest</v>
      </c>
      <c r="F339" s="43">
        <v>2012</v>
      </c>
      <c r="G339" s="43">
        <v>0.02</v>
      </c>
      <c r="H339" s="43" t="str">
        <f>INDEX(Regions[Region], MATCH(A339,Regions[State Name],0))</f>
        <v>ER</v>
      </c>
    </row>
    <row r="340" spans="1:8" x14ac:dyDescent="0.25">
      <c r="A340" s="43" t="s">
        <v>251</v>
      </c>
      <c r="B340" s="43" t="s">
        <v>219</v>
      </c>
      <c r="C340" s="43" t="s">
        <v>215</v>
      </c>
      <c r="D340" s="43" t="str">
        <f t="shared" si="10"/>
        <v>POWER</v>
      </c>
      <c r="E340" s="43" t="str">
        <f t="shared" si="11"/>
        <v>Power</v>
      </c>
      <c r="F340" s="43">
        <v>2012</v>
      </c>
      <c r="G340" s="43">
        <v>1.6579999999999999</v>
      </c>
      <c r="H340" s="43" t="str">
        <f>INDEX(Regions[Region], MATCH(A340,Regions[State Name],0))</f>
        <v>ER</v>
      </c>
    </row>
    <row r="341" spans="1:8" x14ac:dyDescent="0.25">
      <c r="A341" s="43" t="s">
        <v>251</v>
      </c>
      <c r="B341" s="43" t="s">
        <v>219</v>
      </c>
      <c r="C341" s="43" t="s">
        <v>210</v>
      </c>
      <c r="D341" s="43" t="str">
        <f t="shared" si="10"/>
        <v>POWER</v>
      </c>
      <c r="E341" s="43" t="str">
        <f t="shared" si="11"/>
        <v>Power</v>
      </c>
      <c r="F341" s="43">
        <v>2012</v>
      </c>
      <c r="G341" s="43">
        <v>1.1339999999999999</v>
      </c>
      <c r="H341" s="43" t="str">
        <f>INDEX(Regions[Region], MATCH(A341,Regions[State Name],0))</f>
        <v>ER</v>
      </c>
    </row>
    <row r="342" spans="1:8" x14ac:dyDescent="0.25">
      <c r="A342" s="43" t="s">
        <v>251</v>
      </c>
      <c r="B342" s="43" t="s">
        <v>219</v>
      </c>
      <c r="C342" s="43" t="s">
        <v>218</v>
      </c>
      <c r="D342" s="43" t="str">
        <f t="shared" si="10"/>
        <v>METAL</v>
      </c>
      <c r="E342" s="43" t="str">
        <f t="shared" si="11"/>
        <v>Industry_Steel</v>
      </c>
      <c r="F342" s="43">
        <v>2012</v>
      </c>
      <c r="G342" s="43">
        <v>2.556</v>
      </c>
      <c r="H342" s="43" t="str">
        <f>INDEX(Regions[Region], MATCH(A342,Regions[State Name],0))</f>
        <v>ER</v>
      </c>
    </row>
    <row r="343" spans="1:8" x14ac:dyDescent="0.25">
      <c r="A343" s="43" t="s">
        <v>251</v>
      </c>
      <c r="B343" s="43" t="s">
        <v>214</v>
      </c>
      <c r="C343" s="43" t="s">
        <v>215</v>
      </c>
      <c r="D343" s="43" t="str">
        <f t="shared" si="10"/>
        <v>POWER</v>
      </c>
      <c r="E343" s="43" t="str">
        <f t="shared" si="11"/>
        <v>Power</v>
      </c>
      <c r="F343" s="43">
        <v>2013</v>
      </c>
      <c r="G343" s="43">
        <v>2.4900000000000002</v>
      </c>
      <c r="H343" s="43" t="str">
        <f>INDEX(Regions[Region], MATCH(A343,Regions[State Name],0))</f>
        <v>ER</v>
      </c>
    </row>
    <row r="344" spans="1:8" x14ac:dyDescent="0.25">
      <c r="A344" s="43" t="s">
        <v>251</v>
      </c>
      <c r="B344" s="43" t="s">
        <v>214</v>
      </c>
      <c r="C344" s="43" t="s">
        <v>210</v>
      </c>
      <c r="D344" s="43" t="str">
        <f t="shared" si="10"/>
        <v>POWER</v>
      </c>
      <c r="E344" s="43" t="str">
        <f t="shared" si="11"/>
        <v>Power</v>
      </c>
      <c r="F344" s="43">
        <v>2013</v>
      </c>
      <c r="G344" s="43">
        <v>1.244</v>
      </c>
      <c r="H344" s="43" t="str">
        <f>INDEX(Regions[Region], MATCH(A344,Regions[State Name],0))</f>
        <v>ER</v>
      </c>
    </row>
    <row r="345" spans="1:8" x14ac:dyDescent="0.25">
      <c r="A345" s="43" t="s">
        <v>251</v>
      </c>
      <c r="B345" s="43" t="s">
        <v>209</v>
      </c>
      <c r="C345" s="43" t="s">
        <v>215</v>
      </c>
      <c r="D345" s="43" t="str">
        <f t="shared" si="10"/>
        <v>POWER</v>
      </c>
      <c r="E345" s="43" t="str">
        <f t="shared" si="11"/>
        <v>Power</v>
      </c>
      <c r="F345" s="43">
        <v>2013</v>
      </c>
      <c r="G345" s="43">
        <v>13.218999999999999</v>
      </c>
      <c r="H345" s="43" t="str">
        <f>INDEX(Regions[Region], MATCH(A345,Regions[State Name],0))</f>
        <v>ER</v>
      </c>
    </row>
    <row r="346" spans="1:8" x14ac:dyDescent="0.25">
      <c r="A346" s="43" t="s">
        <v>251</v>
      </c>
      <c r="B346" s="43" t="s">
        <v>209</v>
      </c>
      <c r="C346" s="43" t="s">
        <v>210</v>
      </c>
      <c r="D346" s="43" t="str">
        <f t="shared" si="10"/>
        <v>POWER</v>
      </c>
      <c r="E346" s="43" t="str">
        <f t="shared" si="11"/>
        <v>Power</v>
      </c>
      <c r="F346" s="43">
        <v>2013</v>
      </c>
      <c r="G346" s="43">
        <v>1.7370000000000001</v>
      </c>
      <c r="H346" s="43" t="str">
        <f>INDEX(Regions[Region], MATCH(A346,Regions[State Name],0))</f>
        <v>ER</v>
      </c>
    </row>
    <row r="347" spans="1:8" x14ac:dyDescent="0.25">
      <c r="A347" s="43" t="s">
        <v>251</v>
      </c>
      <c r="B347" s="43" t="s">
        <v>209</v>
      </c>
      <c r="C347" s="43" t="s">
        <v>211</v>
      </c>
      <c r="D347" s="43" t="str">
        <f t="shared" si="10"/>
        <v>METAL</v>
      </c>
      <c r="E347" s="43" t="str">
        <f t="shared" si="11"/>
        <v>Industry_Steel</v>
      </c>
      <c r="F347" s="43">
        <v>2013</v>
      </c>
      <c r="G347" s="43">
        <v>4.0000000000000001E-3</v>
      </c>
      <c r="H347" s="43" t="str">
        <f>INDEX(Regions[Region], MATCH(A347,Regions[State Name],0))</f>
        <v>ER</v>
      </c>
    </row>
    <row r="348" spans="1:8" x14ac:dyDescent="0.25">
      <c r="A348" s="43" t="s">
        <v>251</v>
      </c>
      <c r="B348" s="43" t="s">
        <v>209</v>
      </c>
      <c r="C348" s="43" t="s">
        <v>218</v>
      </c>
      <c r="D348" s="43" t="str">
        <f t="shared" si="10"/>
        <v>METAL</v>
      </c>
      <c r="E348" s="43" t="str">
        <f t="shared" si="11"/>
        <v>Industry_Steel</v>
      </c>
      <c r="F348" s="43">
        <v>2013</v>
      </c>
      <c r="G348" s="43">
        <v>0.47299999999999998</v>
      </c>
      <c r="H348" s="43" t="str">
        <f>INDEX(Regions[Region], MATCH(A348,Regions[State Name],0))</f>
        <v>ER</v>
      </c>
    </row>
    <row r="349" spans="1:8" x14ac:dyDescent="0.25">
      <c r="A349" s="43" t="s">
        <v>251</v>
      </c>
      <c r="B349" s="43" t="s">
        <v>209</v>
      </c>
      <c r="C349" s="43" t="s">
        <v>213</v>
      </c>
      <c r="D349" s="43" t="str">
        <f t="shared" si="10"/>
        <v>CEMEN</v>
      </c>
      <c r="E349" s="43" t="str">
        <f t="shared" si="11"/>
        <v>Industry_Rest</v>
      </c>
      <c r="F349" s="43">
        <v>2013</v>
      </c>
      <c r="G349" s="43">
        <v>0.106</v>
      </c>
      <c r="H349" s="43" t="str">
        <f>INDEX(Regions[Region], MATCH(A349,Regions[State Name],0))</f>
        <v>ER</v>
      </c>
    </row>
    <row r="350" spans="1:8" x14ac:dyDescent="0.25">
      <c r="A350" s="43" t="s">
        <v>251</v>
      </c>
      <c r="B350" s="43" t="s">
        <v>209</v>
      </c>
      <c r="C350" s="43" t="s">
        <v>179</v>
      </c>
      <c r="D350" s="43" t="str">
        <f t="shared" si="10"/>
        <v>SPONG</v>
      </c>
      <c r="E350" s="43" t="str">
        <f t="shared" si="11"/>
        <v>Industry_Rest</v>
      </c>
      <c r="F350" s="43">
        <v>2013</v>
      </c>
      <c r="G350" s="43">
        <v>1.474</v>
      </c>
      <c r="H350" s="43" t="str">
        <f>INDEX(Regions[Region], MATCH(A350,Regions[State Name],0))</f>
        <v>ER</v>
      </c>
    </row>
    <row r="351" spans="1:8" x14ac:dyDescent="0.25">
      <c r="A351" s="43" t="s">
        <v>251</v>
      </c>
      <c r="B351" s="43" t="s">
        <v>209</v>
      </c>
      <c r="C351" s="43" t="s">
        <v>228</v>
      </c>
      <c r="D351" s="43" t="str">
        <f t="shared" si="10"/>
        <v>CHEMI</v>
      </c>
      <c r="E351" s="43" t="str">
        <f t="shared" si="11"/>
        <v>Industry_Rest</v>
      </c>
      <c r="F351" s="43">
        <v>2013</v>
      </c>
      <c r="G351" s="43">
        <v>5.0000000000000001E-3</v>
      </c>
      <c r="H351" s="43" t="str">
        <f>INDEX(Regions[Region], MATCH(A351,Regions[State Name],0))</f>
        <v>ER</v>
      </c>
    </row>
    <row r="352" spans="1:8" x14ac:dyDescent="0.25">
      <c r="A352" s="43" t="s">
        <v>251</v>
      </c>
      <c r="B352" s="43" t="s">
        <v>209</v>
      </c>
      <c r="C352" s="43" t="s">
        <v>229</v>
      </c>
      <c r="D352" s="43" t="str">
        <f t="shared" si="10"/>
        <v>BRICK</v>
      </c>
      <c r="E352" s="43" t="str">
        <f t="shared" si="11"/>
        <v>Industry_Rest</v>
      </c>
      <c r="F352" s="43">
        <v>2013</v>
      </c>
      <c r="G352" s="43">
        <v>8.0000000000000002E-3</v>
      </c>
      <c r="H352" s="43" t="str">
        <f>INDEX(Regions[Region], MATCH(A352,Regions[State Name],0))</f>
        <v>ER</v>
      </c>
    </row>
    <row r="353" spans="1:8" x14ac:dyDescent="0.25">
      <c r="A353" s="43" t="s">
        <v>251</v>
      </c>
      <c r="B353" s="43" t="s">
        <v>209</v>
      </c>
      <c r="C353" s="43" t="s">
        <v>208</v>
      </c>
      <c r="D353" s="43" t="str">
        <f t="shared" si="10"/>
        <v>OTHER</v>
      </c>
      <c r="E353" s="43" t="str">
        <f t="shared" si="11"/>
        <v>Industry_Rest</v>
      </c>
      <c r="F353" s="43">
        <v>2013</v>
      </c>
      <c r="G353" s="43">
        <v>6.9960000000000004</v>
      </c>
      <c r="H353" s="43" t="str">
        <f>INDEX(Regions[Region], MATCH(A353,Regions[State Name],0))</f>
        <v>ER</v>
      </c>
    </row>
    <row r="354" spans="1:8" x14ac:dyDescent="0.25">
      <c r="A354" s="43" t="s">
        <v>251</v>
      </c>
      <c r="B354" s="43" t="s">
        <v>209</v>
      </c>
      <c r="C354" s="43" t="s">
        <v>241</v>
      </c>
      <c r="D354" s="43" t="str">
        <f t="shared" si="10"/>
        <v>COLLI</v>
      </c>
      <c r="E354" s="43" t="str">
        <f t="shared" si="11"/>
        <v>Industry_Rest</v>
      </c>
      <c r="F354" s="43">
        <v>2013</v>
      </c>
      <c r="G354" s="43">
        <v>1.2999999999999999E-2</v>
      </c>
      <c r="H354" s="43" t="str">
        <f>INDEX(Regions[Region], MATCH(A354,Regions[State Name],0))</f>
        <v>ER</v>
      </c>
    </row>
    <row r="355" spans="1:8" x14ac:dyDescent="0.25">
      <c r="A355" s="43" t="s">
        <v>251</v>
      </c>
      <c r="B355" s="43" t="s">
        <v>219</v>
      </c>
      <c r="C355" s="43" t="s">
        <v>215</v>
      </c>
      <c r="D355" s="43" t="str">
        <f t="shared" si="10"/>
        <v>POWER</v>
      </c>
      <c r="E355" s="43" t="str">
        <f t="shared" si="11"/>
        <v>Power</v>
      </c>
      <c r="F355" s="43">
        <v>2013</v>
      </c>
      <c r="G355" s="43">
        <v>0.98299999999999998</v>
      </c>
      <c r="H355" s="43" t="str">
        <f>INDEX(Regions[Region], MATCH(A355,Regions[State Name],0))</f>
        <v>ER</v>
      </c>
    </row>
    <row r="356" spans="1:8" x14ac:dyDescent="0.25">
      <c r="A356" s="43" t="s">
        <v>251</v>
      </c>
      <c r="B356" s="43" t="s">
        <v>219</v>
      </c>
      <c r="C356" s="43" t="s">
        <v>210</v>
      </c>
      <c r="D356" s="43" t="str">
        <f t="shared" si="10"/>
        <v>POWER</v>
      </c>
      <c r="E356" s="43" t="str">
        <f t="shared" si="11"/>
        <v>Power</v>
      </c>
      <c r="F356" s="43">
        <v>2013</v>
      </c>
      <c r="G356" s="43">
        <v>0.31</v>
      </c>
      <c r="H356" s="43" t="str">
        <f>INDEX(Regions[Region], MATCH(A356,Regions[State Name],0))</f>
        <v>ER</v>
      </c>
    </row>
    <row r="357" spans="1:8" x14ac:dyDescent="0.25">
      <c r="A357" s="43" t="s">
        <v>251</v>
      </c>
      <c r="B357" s="43" t="s">
        <v>219</v>
      </c>
      <c r="C357" s="43" t="s">
        <v>218</v>
      </c>
      <c r="D357" s="43" t="str">
        <f t="shared" si="10"/>
        <v>METAL</v>
      </c>
      <c r="E357" s="43" t="str">
        <f t="shared" si="11"/>
        <v>Industry_Steel</v>
      </c>
      <c r="F357" s="43">
        <v>2013</v>
      </c>
      <c r="G357" s="43">
        <v>3.6909999999999998</v>
      </c>
      <c r="H357" s="43" t="str">
        <f>INDEX(Regions[Region], MATCH(A357,Regions[State Name],0))</f>
        <v>ER</v>
      </c>
    </row>
    <row r="358" spans="1:8" x14ac:dyDescent="0.25">
      <c r="A358" s="43" t="s">
        <v>251</v>
      </c>
      <c r="B358" s="43" t="s">
        <v>214</v>
      </c>
      <c r="C358" s="43" t="s">
        <v>215</v>
      </c>
      <c r="D358" s="43" t="str">
        <f t="shared" si="10"/>
        <v>POWER</v>
      </c>
      <c r="E358" s="43" t="str">
        <f t="shared" si="11"/>
        <v>Power</v>
      </c>
      <c r="F358" s="43">
        <v>2014</v>
      </c>
      <c r="G358" s="43">
        <v>1.9</v>
      </c>
      <c r="H358" s="43" t="str">
        <f>INDEX(Regions[Region], MATCH(A358,Regions[State Name],0))</f>
        <v>ER</v>
      </c>
    </row>
    <row r="359" spans="1:8" x14ac:dyDescent="0.25">
      <c r="A359" s="43" t="s">
        <v>251</v>
      </c>
      <c r="B359" s="43" t="s">
        <v>214</v>
      </c>
      <c r="C359" s="43" t="s">
        <v>210</v>
      </c>
      <c r="D359" s="43" t="str">
        <f t="shared" si="10"/>
        <v>POWER</v>
      </c>
      <c r="E359" s="43" t="str">
        <f t="shared" si="11"/>
        <v>Power</v>
      </c>
      <c r="F359" s="43">
        <v>2014</v>
      </c>
      <c r="G359" s="43">
        <v>1.222</v>
      </c>
      <c r="H359" s="43" t="str">
        <f>INDEX(Regions[Region], MATCH(A359,Regions[State Name],0))</f>
        <v>ER</v>
      </c>
    </row>
    <row r="360" spans="1:8" x14ac:dyDescent="0.25">
      <c r="A360" s="43" t="s">
        <v>251</v>
      </c>
      <c r="B360" s="43" t="s">
        <v>214</v>
      </c>
      <c r="C360" s="43" t="s">
        <v>208</v>
      </c>
      <c r="D360" s="43" t="str">
        <f t="shared" si="10"/>
        <v>OTHER</v>
      </c>
      <c r="E360" s="43" t="str">
        <f t="shared" si="11"/>
        <v>Industry_Rest</v>
      </c>
      <c r="F360" s="43">
        <v>2014</v>
      </c>
      <c r="G360" s="43">
        <v>1E-3</v>
      </c>
      <c r="H360" s="43" t="str">
        <f>INDEX(Regions[Region], MATCH(A360,Regions[State Name],0))</f>
        <v>ER</v>
      </c>
    </row>
    <row r="361" spans="1:8" x14ac:dyDescent="0.25">
      <c r="A361" s="43" t="s">
        <v>251</v>
      </c>
      <c r="B361" s="43" t="s">
        <v>209</v>
      </c>
      <c r="C361" s="43" t="s">
        <v>215</v>
      </c>
      <c r="D361" s="43" t="str">
        <f t="shared" si="10"/>
        <v>POWER</v>
      </c>
      <c r="E361" s="43" t="str">
        <f t="shared" si="11"/>
        <v>Power</v>
      </c>
      <c r="F361" s="43">
        <v>2014</v>
      </c>
      <c r="G361" s="43">
        <v>28.113</v>
      </c>
      <c r="H361" s="43" t="str">
        <f>INDEX(Regions[Region], MATCH(A361,Regions[State Name],0))</f>
        <v>ER</v>
      </c>
    </row>
    <row r="362" spans="1:8" x14ac:dyDescent="0.25">
      <c r="A362" s="43" t="s">
        <v>251</v>
      </c>
      <c r="B362" s="43" t="s">
        <v>209</v>
      </c>
      <c r="C362" s="43" t="s">
        <v>210</v>
      </c>
      <c r="D362" s="43" t="str">
        <f t="shared" si="10"/>
        <v>POWER</v>
      </c>
      <c r="E362" s="43" t="str">
        <f t="shared" si="11"/>
        <v>Power</v>
      </c>
      <c r="F362" s="43">
        <v>2014</v>
      </c>
      <c r="G362" s="43">
        <v>1.3160000000000001</v>
      </c>
      <c r="H362" s="43" t="str">
        <f>INDEX(Regions[Region], MATCH(A362,Regions[State Name],0))</f>
        <v>ER</v>
      </c>
    </row>
    <row r="363" spans="1:8" x14ac:dyDescent="0.25">
      <c r="A363" s="43" t="s">
        <v>251</v>
      </c>
      <c r="B363" s="43" t="s">
        <v>209</v>
      </c>
      <c r="C363" s="43" t="s">
        <v>211</v>
      </c>
      <c r="D363" s="43" t="str">
        <f t="shared" si="10"/>
        <v>METAL</v>
      </c>
      <c r="E363" s="43" t="str">
        <f t="shared" si="11"/>
        <v>Industry_Steel</v>
      </c>
      <c r="F363" s="43">
        <v>2014</v>
      </c>
      <c r="G363" s="43">
        <v>7.5999999999999998E-2</v>
      </c>
      <c r="H363" s="43" t="str">
        <f>INDEX(Regions[Region], MATCH(A363,Regions[State Name],0))</f>
        <v>ER</v>
      </c>
    </row>
    <row r="364" spans="1:8" x14ac:dyDescent="0.25">
      <c r="A364" s="43" t="s">
        <v>251</v>
      </c>
      <c r="B364" s="43" t="s">
        <v>209</v>
      </c>
      <c r="C364" s="43" t="s">
        <v>218</v>
      </c>
      <c r="D364" s="43" t="str">
        <f t="shared" si="10"/>
        <v>METAL</v>
      </c>
      <c r="E364" s="43" t="str">
        <f t="shared" si="11"/>
        <v>Industry_Steel</v>
      </c>
      <c r="F364" s="43">
        <v>2014</v>
      </c>
      <c r="G364" s="43">
        <v>0.78200000000000003</v>
      </c>
      <c r="H364" s="43" t="str">
        <f>INDEX(Regions[Region], MATCH(A364,Regions[State Name],0))</f>
        <v>ER</v>
      </c>
    </row>
    <row r="365" spans="1:8" x14ac:dyDescent="0.25">
      <c r="A365" s="43" t="s">
        <v>251</v>
      </c>
      <c r="B365" s="43" t="s">
        <v>209</v>
      </c>
      <c r="C365" s="43" t="s">
        <v>213</v>
      </c>
      <c r="D365" s="43" t="str">
        <f t="shared" si="10"/>
        <v>CEMEN</v>
      </c>
      <c r="E365" s="43" t="str">
        <f t="shared" si="11"/>
        <v>Industry_Rest</v>
      </c>
      <c r="F365" s="43">
        <v>2014</v>
      </c>
      <c r="G365" s="43">
        <v>8.9999999999999993E-3</v>
      </c>
      <c r="H365" s="43" t="str">
        <f>INDEX(Regions[Region], MATCH(A365,Regions[State Name],0))</f>
        <v>ER</v>
      </c>
    </row>
    <row r="366" spans="1:8" x14ac:dyDescent="0.25">
      <c r="A366" s="43" t="s">
        <v>251</v>
      </c>
      <c r="B366" s="43" t="s">
        <v>209</v>
      </c>
      <c r="C366" s="43" t="s">
        <v>179</v>
      </c>
      <c r="D366" s="43" t="str">
        <f t="shared" si="10"/>
        <v>SPONG</v>
      </c>
      <c r="E366" s="43" t="str">
        <f t="shared" si="11"/>
        <v>Industry_Rest</v>
      </c>
      <c r="F366" s="43">
        <v>2014</v>
      </c>
      <c r="G366" s="43">
        <v>1.4359999999999999</v>
      </c>
      <c r="H366" s="43" t="str">
        <f>INDEX(Regions[Region], MATCH(A366,Regions[State Name],0))</f>
        <v>ER</v>
      </c>
    </row>
    <row r="367" spans="1:8" x14ac:dyDescent="0.25">
      <c r="A367" s="43" t="s">
        <v>251</v>
      </c>
      <c r="B367" s="43" t="s">
        <v>209</v>
      </c>
      <c r="C367" s="43" t="s">
        <v>228</v>
      </c>
      <c r="D367" s="43" t="str">
        <f t="shared" si="10"/>
        <v>CHEMI</v>
      </c>
      <c r="E367" s="43" t="str">
        <f t="shared" si="11"/>
        <v>Industry_Rest</v>
      </c>
      <c r="F367" s="43">
        <v>2014</v>
      </c>
      <c r="G367" s="43">
        <v>0.02</v>
      </c>
      <c r="H367" s="43" t="str">
        <f>INDEX(Regions[Region], MATCH(A367,Regions[State Name],0))</f>
        <v>ER</v>
      </c>
    </row>
    <row r="368" spans="1:8" x14ac:dyDescent="0.25">
      <c r="A368" s="43" t="s">
        <v>251</v>
      </c>
      <c r="B368" s="43" t="s">
        <v>209</v>
      </c>
      <c r="C368" s="43" t="s">
        <v>223</v>
      </c>
      <c r="D368" s="43" t="str">
        <f t="shared" si="10"/>
        <v>TEXTI</v>
      </c>
      <c r="E368" s="43" t="str">
        <f t="shared" si="11"/>
        <v>Industry_Rest</v>
      </c>
      <c r="F368" s="43">
        <v>2014</v>
      </c>
      <c r="G368" s="43">
        <v>4.0000000000000001E-3</v>
      </c>
      <c r="H368" s="43" t="str">
        <f>INDEX(Regions[Region], MATCH(A368,Regions[State Name],0))</f>
        <v>ER</v>
      </c>
    </row>
    <row r="369" spans="1:8" x14ac:dyDescent="0.25">
      <c r="A369" s="43" t="s">
        <v>251</v>
      </c>
      <c r="B369" s="43" t="s">
        <v>209</v>
      </c>
      <c r="C369" s="43" t="s">
        <v>229</v>
      </c>
      <c r="D369" s="43" t="str">
        <f t="shared" si="10"/>
        <v>BRICK</v>
      </c>
      <c r="E369" s="43" t="str">
        <f t="shared" si="11"/>
        <v>Industry_Rest</v>
      </c>
      <c r="F369" s="43">
        <v>2014</v>
      </c>
      <c r="G369" s="43">
        <v>4.0000000000000001E-3</v>
      </c>
      <c r="H369" s="43" t="str">
        <f>INDEX(Regions[Region], MATCH(A369,Regions[State Name],0))</f>
        <v>ER</v>
      </c>
    </row>
    <row r="370" spans="1:8" x14ac:dyDescent="0.25">
      <c r="A370" s="43" t="s">
        <v>251</v>
      </c>
      <c r="B370" s="43" t="s">
        <v>209</v>
      </c>
      <c r="C370" s="43" t="s">
        <v>208</v>
      </c>
      <c r="D370" s="43" t="str">
        <f t="shared" si="10"/>
        <v>OTHER</v>
      </c>
      <c r="E370" s="43" t="str">
        <f t="shared" si="11"/>
        <v>Industry_Rest</v>
      </c>
      <c r="F370" s="43">
        <v>2014</v>
      </c>
      <c r="G370" s="43">
        <v>6.8659999999999997</v>
      </c>
      <c r="H370" s="43" t="str">
        <f>INDEX(Regions[Region], MATCH(A370,Regions[State Name],0))</f>
        <v>ER</v>
      </c>
    </row>
    <row r="371" spans="1:8" x14ac:dyDescent="0.25">
      <c r="A371" s="43" t="s">
        <v>251</v>
      </c>
      <c r="B371" s="43" t="s">
        <v>209</v>
      </c>
      <c r="C371" s="43" t="s">
        <v>241</v>
      </c>
      <c r="D371" s="43" t="str">
        <f t="shared" si="10"/>
        <v>COLLI</v>
      </c>
      <c r="E371" s="43" t="str">
        <f t="shared" si="11"/>
        <v>Industry_Rest</v>
      </c>
      <c r="F371" s="43">
        <v>2014</v>
      </c>
      <c r="G371" s="43">
        <v>0.01</v>
      </c>
      <c r="H371" s="43" t="str">
        <f>INDEX(Regions[Region], MATCH(A371,Regions[State Name],0))</f>
        <v>ER</v>
      </c>
    </row>
    <row r="372" spans="1:8" x14ac:dyDescent="0.25">
      <c r="A372" s="43" t="s">
        <v>251</v>
      </c>
      <c r="B372" s="43" t="s">
        <v>219</v>
      </c>
      <c r="C372" s="43" t="s">
        <v>215</v>
      </c>
      <c r="D372" s="43" t="str">
        <f t="shared" si="10"/>
        <v>POWER</v>
      </c>
      <c r="E372" s="43" t="str">
        <f t="shared" si="11"/>
        <v>Power</v>
      </c>
      <c r="F372" s="43">
        <v>2014</v>
      </c>
      <c r="G372" s="43">
        <v>0.39700000000000002</v>
      </c>
      <c r="H372" s="43" t="str">
        <f>INDEX(Regions[Region], MATCH(A372,Regions[State Name],0))</f>
        <v>ER</v>
      </c>
    </row>
    <row r="373" spans="1:8" x14ac:dyDescent="0.25">
      <c r="A373" s="43" t="s">
        <v>251</v>
      </c>
      <c r="B373" s="43" t="s">
        <v>219</v>
      </c>
      <c r="C373" s="43" t="s">
        <v>210</v>
      </c>
      <c r="D373" s="43" t="str">
        <f t="shared" si="10"/>
        <v>POWER</v>
      </c>
      <c r="E373" s="43" t="str">
        <f t="shared" si="11"/>
        <v>Power</v>
      </c>
      <c r="F373" s="43">
        <v>2014</v>
      </c>
      <c r="G373" s="43">
        <v>0.42899999999999999</v>
      </c>
      <c r="H373" s="43" t="str">
        <f>INDEX(Regions[Region], MATCH(A373,Regions[State Name],0))</f>
        <v>ER</v>
      </c>
    </row>
    <row r="374" spans="1:8" x14ac:dyDescent="0.25">
      <c r="A374" s="43" t="s">
        <v>251</v>
      </c>
      <c r="B374" s="43" t="s">
        <v>219</v>
      </c>
      <c r="C374" s="43" t="s">
        <v>218</v>
      </c>
      <c r="D374" s="43" t="str">
        <f t="shared" si="10"/>
        <v>METAL</v>
      </c>
      <c r="E374" s="43" t="str">
        <f t="shared" si="11"/>
        <v>Industry_Steel</v>
      </c>
      <c r="F374" s="43">
        <v>2014</v>
      </c>
      <c r="G374" s="43">
        <v>4.117</v>
      </c>
      <c r="H374" s="43" t="str">
        <f>INDEX(Regions[Region], MATCH(A374,Regions[State Name],0))</f>
        <v>ER</v>
      </c>
    </row>
    <row r="375" spans="1:8" x14ac:dyDescent="0.25">
      <c r="A375" s="43" t="s">
        <v>251</v>
      </c>
      <c r="B375" s="43" t="s">
        <v>209</v>
      </c>
      <c r="C375" s="43" t="s">
        <v>215</v>
      </c>
      <c r="D375" s="43" t="str">
        <f t="shared" si="10"/>
        <v>POWER</v>
      </c>
      <c r="E375" s="43" t="str">
        <f t="shared" si="11"/>
        <v>Power</v>
      </c>
      <c r="F375" s="43">
        <v>2015</v>
      </c>
      <c r="G375" s="43">
        <v>24.157</v>
      </c>
      <c r="H375" s="43" t="str">
        <f>INDEX(Regions[Region], MATCH(A375,Regions[State Name],0))</f>
        <v>ER</v>
      </c>
    </row>
    <row r="376" spans="1:8" x14ac:dyDescent="0.25">
      <c r="A376" s="43" t="s">
        <v>251</v>
      </c>
      <c r="B376" s="43" t="s">
        <v>209</v>
      </c>
      <c r="C376" s="43" t="s">
        <v>210</v>
      </c>
      <c r="D376" s="43" t="str">
        <f t="shared" si="10"/>
        <v>POWER</v>
      </c>
      <c r="E376" s="43" t="str">
        <f t="shared" si="11"/>
        <v>Power</v>
      </c>
      <c r="F376" s="43">
        <v>2015</v>
      </c>
      <c r="G376" s="43">
        <v>1.617</v>
      </c>
      <c r="H376" s="43" t="str">
        <f>INDEX(Regions[Region], MATCH(A376,Regions[State Name],0))</f>
        <v>ER</v>
      </c>
    </row>
    <row r="377" spans="1:8" x14ac:dyDescent="0.25">
      <c r="A377" s="43" t="s">
        <v>251</v>
      </c>
      <c r="B377" s="43" t="s">
        <v>209</v>
      </c>
      <c r="C377" s="43" t="s">
        <v>211</v>
      </c>
      <c r="D377" s="43" t="str">
        <f t="shared" si="10"/>
        <v>METAL</v>
      </c>
      <c r="E377" s="43" t="str">
        <f t="shared" si="11"/>
        <v>Industry_Steel</v>
      </c>
      <c r="F377" s="43">
        <v>2015</v>
      </c>
      <c r="G377" s="43">
        <v>0.49399999999999999</v>
      </c>
      <c r="H377" s="43" t="str">
        <f>INDEX(Regions[Region], MATCH(A377,Regions[State Name],0))</f>
        <v>ER</v>
      </c>
    </row>
    <row r="378" spans="1:8" x14ac:dyDescent="0.25">
      <c r="A378" s="43" t="s">
        <v>251</v>
      </c>
      <c r="B378" s="43" t="s">
        <v>209</v>
      </c>
      <c r="C378" s="43" t="s">
        <v>218</v>
      </c>
      <c r="D378" s="43" t="str">
        <f t="shared" si="10"/>
        <v>METAL</v>
      </c>
      <c r="E378" s="43" t="str">
        <f t="shared" si="11"/>
        <v>Industry_Steel</v>
      </c>
      <c r="F378" s="43">
        <v>2015</v>
      </c>
      <c r="G378" s="43">
        <v>0.75</v>
      </c>
      <c r="H378" s="43" t="str">
        <f>INDEX(Regions[Region], MATCH(A378,Regions[State Name],0))</f>
        <v>ER</v>
      </c>
    </row>
    <row r="379" spans="1:8" x14ac:dyDescent="0.25">
      <c r="A379" s="43" t="s">
        <v>251</v>
      </c>
      <c r="B379" s="43" t="s">
        <v>209</v>
      </c>
      <c r="C379" s="43" t="s">
        <v>213</v>
      </c>
      <c r="D379" s="43" t="str">
        <f t="shared" si="10"/>
        <v>CEMEN</v>
      </c>
      <c r="E379" s="43" t="str">
        <f t="shared" si="11"/>
        <v>Industry_Rest</v>
      </c>
      <c r="F379" s="43">
        <v>2015</v>
      </c>
      <c r="G379" s="43">
        <v>1.0999999999999999E-2</v>
      </c>
      <c r="H379" s="43" t="str">
        <f>INDEX(Regions[Region], MATCH(A379,Regions[State Name],0))</f>
        <v>ER</v>
      </c>
    </row>
    <row r="380" spans="1:8" x14ac:dyDescent="0.25">
      <c r="A380" s="43" t="s">
        <v>251</v>
      </c>
      <c r="B380" s="43" t="s">
        <v>209</v>
      </c>
      <c r="C380" s="43" t="s">
        <v>179</v>
      </c>
      <c r="D380" s="43" t="str">
        <f t="shared" si="10"/>
        <v>SPONG</v>
      </c>
      <c r="E380" s="43" t="str">
        <f t="shared" si="11"/>
        <v>Industry_Rest</v>
      </c>
      <c r="F380" s="43">
        <v>2015</v>
      </c>
      <c r="G380" s="43">
        <v>1.2949999999999999</v>
      </c>
      <c r="H380" s="43" t="str">
        <f>INDEX(Regions[Region], MATCH(A380,Regions[State Name],0))</f>
        <v>ER</v>
      </c>
    </row>
    <row r="381" spans="1:8" x14ac:dyDescent="0.25">
      <c r="A381" s="43" t="s">
        <v>251</v>
      </c>
      <c r="B381" s="43" t="s">
        <v>209</v>
      </c>
      <c r="C381" s="43" t="s">
        <v>228</v>
      </c>
      <c r="D381" s="43" t="str">
        <f t="shared" si="10"/>
        <v>CHEMI</v>
      </c>
      <c r="E381" s="43" t="str">
        <f t="shared" si="11"/>
        <v>Industry_Rest</v>
      </c>
      <c r="F381" s="43">
        <v>2015</v>
      </c>
      <c r="G381" s="43">
        <v>5.0000000000000001E-3</v>
      </c>
      <c r="H381" s="43" t="str">
        <f>INDEX(Regions[Region], MATCH(A381,Regions[State Name],0))</f>
        <v>ER</v>
      </c>
    </row>
    <row r="382" spans="1:8" x14ac:dyDescent="0.25">
      <c r="A382" s="43" t="s">
        <v>251</v>
      </c>
      <c r="B382" s="43" t="s">
        <v>209</v>
      </c>
      <c r="C382" s="43" t="s">
        <v>208</v>
      </c>
      <c r="D382" s="43" t="str">
        <f t="shared" si="10"/>
        <v>OTHER</v>
      </c>
      <c r="E382" s="43" t="str">
        <f t="shared" si="11"/>
        <v>Industry_Rest</v>
      </c>
      <c r="F382" s="43">
        <v>2015</v>
      </c>
      <c r="G382" s="43">
        <v>7.1619999999999999</v>
      </c>
      <c r="H382" s="43" t="str">
        <f>INDEX(Regions[Region], MATCH(A382,Regions[State Name],0))</f>
        <v>ER</v>
      </c>
    </row>
    <row r="383" spans="1:8" x14ac:dyDescent="0.25">
      <c r="A383" s="43" t="s">
        <v>251</v>
      </c>
      <c r="B383" s="43" t="s">
        <v>209</v>
      </c>
      <c r="C383" s="43" t="s">
        <v>241</v>
      </c>
      <c r="D383" s="43" t="str">
        <f t="shared" si="10"/>
        <v>COLLI</v>
      </c>
      <c r="E383" s="43" t="str">
        <f t="shared" si="11"/>
        <v>Industry_Rest</v>
      </c>
      <c r="F383" s="43">
        <v>2015</v>
      </c>
      <c r="G383" s="43">
        <v>0.01</v>
      </c>
      <c r="H383" s="43" t="str">
        <f>INDEX(Regions[Region], MATCH(A383,Regions[State Name],0))</f>
        <v>ER</v>
      </c>
    </row>
    <row r="384" spans="1:8" x14ac:dyDescent="0.25">
      <c r="A384" s="43" t="s">
        <v>251</v>
      </c>
      <c r="B384" s="43" t="s">
        <v>219</v>
      </c>
      <c r="C384" s="43" t="s">
        <v>215</v>
      </c>
      <c r="D384" s="43" t="str">
        <f t="shared" si="10"/>
        <v>POWER</v>
      </c>
      <c r="E384" s="43" t="str">
        <f t="shared" si="11"/>
        <v>Power</v>
      </c>
      <c r="F384" s="43">
        <v>2015</v>
      </c>
      <c r="G384" s="43">
        <v>0.3</v>
      </c>
      <c r="H384" s="43" t="str">
        <f>INDEX(Regions[Region], MATCH(A384,Regions[State Name],0))</f>
        <v>ER</v>
      </c>
    </row>
    <row r="385" spans="1:8" x14ac:dyDescent="0.25">
      <c r="A385" s="43" t="s">
        <v>251</v>
      </c>
      <c r="B385" s="43" t="s">
        <v>219</v>
      </c>
      <c r="C385" s="43" t="s">
        <v>210</v>
      </c>
      <c r="D385" s="43" t="str">
        <f t="shared" si="10"/>
        <v>POWER</v>
      </c>
      <c r="E385" s="43" t="str">
        <f t="shared" si="11"/>
        <v>Power</v>
      </c>
      <c r="F385" s="43">
        <v>2015</v>
      </c>
      <c r="G385" s="43">
        <v>0.505</v>
      </c>
      <c r="H385" s="43" t="str">
        <f>INDEX(Regions[Region], MATCH(A385,Regions[State Name],0))</f>
        <v>ER</v>
      </c>
    </row>
    <row r="386" spans="1:8" x14ac:dyDescent="0.25">
      <c r="A386" s="43" t="s">
        <v>251</v>
      </c>
      <c r="B386" s="43" t="s">
        <v>219</v>
      </c>
      <c r="C386" s="43" t="s">
        <v>218</v>
      </c>
      <c r="D386" s="43" t="str">
        <f t="shared" si="10"/>
        <v>METAL</v>
      </c>
      <c r="E386" s="43" t="str">
        <f t="shared" si="11"/>
        <v>Industry_Steel</v>
      </c>
      <c r="F386" s="43">
        <v>2015</v>
      </c>
      <c r="G386" s="43">
        <v>2.4260000000000002</v>
      </c>
      <c r="H386" s="43" t="str">
        <f>INDEX(Regions[Region], MATCH(A386,Regions[State Name],0))</f>
        <v>ER</v>
      </c>
    </row>
    <row r="387" spans="1:8" x14ac:dyDescent="0.25">
      <c r="A387" s="43" t="s">
        <v>251</v>
      </c>
      <c r="B387" s="43" t="s">
        <v>219</v>
      </c>
      <c r="C387" s="43" t="s">
        <v>208</v>
      </c>
      <c r="D387" s="43" t="str">
        <f t="shared" ref="D387:D450" si="12">LEFT(C387,5)</f>
        <v>OTHER</v>
      </c>
      <c r="E387" s="43" t="str">
        <f t="shared" ref="E387:E450" si="13">IF(D387="POWER","Power", IF(OR(D387="STEEL",D387="METAL"), "Industry_Steel", "Industry_Rest"))</f>
        <v>Industry_Rest</v>
      </c>
      <c r="F387" s="43">
        <v>2015</v>
      </c>
      <c r="G387" s="43">
        <v>1E-3</v>
      </c>
      <c r="H387" s="43" t="str">
        <f>INDEX(Regions[Region], MATCH(A387,Regions[State Name],0))</f>
        <v>ER</v>
      </c>
    </row>
    <row r="388" spans="1:8" x14ac:dyDescent="0.25">
      <c r="A388" s="43" t="s">
        <v>251</v>
      </c>
      <c r="B388" s="43" t="s">
        <v>214</v>
      </c>
      <c r="C388" s="43" t="s">
        <v>215</v>
      </c>
      <c r="D388" s="43" t="str">
        <f t="shared" si="12"/>
        <v>POWER</v>
      </c>
      <c r="E388" s="43" t="str">
        <f t="shared" si="13"/>
        <v>Power</v>
      </c>
      <c r="F388" s="43">
        <v>2015</v>
      </c>
      <c r="G388" s="43">
        <v>1.9350000000000001</v>
      </c>
      <c r="H388" s="43" t="str">
        <f>INDEX(Regions[Region], MATCH(A388,Regions[State Name],0))</f>
        <v>ER</v>
      </c>
    </row>
    <row r="389" spans="1:8" x14ac:dyDescent="0.25">
      <c r="A389" s="43" t="s">
        <v>251</v>
      </c>
      <c r="B389" s="43" t="s">
        <v>214</v>
      </c>
      <c r="C389" s="43" t="s">
        <v>210</v>
      </c>
      <c r="D389" s="43" t="str">
        <f t="shared" si="12"/>
        <v>POWER</v>
      </c>
      <c r="E389" s="43" t="str">
        <f t="shared" si="13"/>
        <v>Power</v>
      </c>
      <c r="F389" s="43">
        <v>2015</v>
      </c>
      <c r="G389" s="43">
        <v>1.2190000000000001</v>
      </c>
      <c r="H389" s="43" t="str">
        <f>INDEX(Regions[Region], MATCH(A389,Regions[State Name],0))</f>
        <v>ER</v>
      </c>
    </row>
    <row r="390" spans="1:8" x14ac:dyDescent="0.25">
      <c r="A390" s="43" t="s">
        <v>251</v>
      </c>
      <c r="B390" s="43" t="s">
        <v>214</v>
      </c>
      <c r="C390" s="43" t="s">
        <v>208</v>
      </c>
      <c r="D390" s="43" t="str">
        <f t="shared" si="12"/>
        <v>OTHER</v>
      </c>
      <c r="E390" s="43" t="str">
        <f t="shared" si="13"/>
        <v>Industry_Rest</v>
      </c>
      <c r="F390" s="43">
        <v>2015</v>
      </c>
      <c r="G390" s="43">
        <v>1E-3</v>
      </c>
      <c r="H390" s="43" t="str">
        <f>INDEX(Regions[Region], MATCH(A390,Regions[State Name],0))</f>
        <v>ER</v>
      </c>
    </row>
    <row r="391" spans="1:8" x14ac:dyDescent="0.25">
      <c r="A391" s="43" t="s">
        <v>251</v>
      </c>
      <c r="B391" s="43" t="s">
        <v>209</v>
      </c>
      <c r="C391" s="43" t="s">
        <v>215</v>
      </c>
      <c r="D391" s="43" t="str">
        <f t="shared" si="12"/>
        <v>POWER</v>
      </c>
      <c r="E391" s="43" t="str">
        <f t="shared" si="13"/>
        <v>Power</v>
      </c>
      <c r="F391" s="43">
        <v>2016</v>
      </c>
      <c r="G391" s="43">
        <v>32.372999999999998</v>
      </c>
      <c r="H391" s="43" t="str">
        <f>INDEX(Regions[Region], MATCH(A391,Regions[State Name],0))</f>
        <v>ER</v>
      </c>
    </row>
    <row r="392" spans="1:8" x14ac:dyDescent="0.25">
      <c r="A392" s="43" t="s">
        <v>251</v>
      </c>
      <c r="B392" s="43" t="s">
        <v>209</v>
      </c>
      <c r="C392" s="43" t="s">
        <v>210</v>
      </c>
      <c r="D392" s="43" t="str">
        <f t="shared" si="12"/>
        <v>POWER</v>
      </c>
      <c r="E392" s="43" t="str">
        <f t="shared" si="13"/>
        <v>Power</v>
      </c>
      <c r="F392" s="43">
        <v>2016</v>
      </c>
      <c r="G392" s="43">
        <v>1.573</v>
      </c>
      <c r="H392" s="43" t="str">
        <f>INDEX(Regions[Region], MATCH(A392,Regions[State Name],0))</f>
        <v>ER</v>
      </c>
    </row>
    <row r="393" spans="1:8" x14ac:dyDescent="0.25">
      <c r="A393" s="43" t="s">
        <v>251</v>
      </c>
      <c r="B393" s="43" t="s">
        <v>209</v>
      </c>
      <c r="C393" s="43" t="s">
        <v>211</v>
      </c>
      <c r="D393" s="43" t="str">
        <f t="shared" si="12"/>
        <v>METAL</v>
      </c>
      <c r="E393" s="43" t="str">
        <f t="shared" si="13"/>
        <v>Industry_Steel</v>
      </c>
      <c r="F393" s="43">
        <v>2016</v>
      </c>
      <c r="G393" s="43">
        <v>0.24099999999999999</v>
      </c>
      <c r="H393" s="43" t="str">
        <f>INDEX(Regions[Region], MATCH(A393,Regions[State Name],0))</f>
        <v>ER</v>
      </c>
    </row>
    <row r="394" spans="1:8" x14ac:dyDescent="0.25">
      <c r="A394" s="43" t="s">
        <v>251</v>
      </c>
      <c r="B394" s="43" t="s">
        <v>209</v>
      </c>
      <c r="C394" s="43" t="s">
        <v>218</v>
      </c>
      <c r="D394" s="43" t="str">
        <f t="shared" si="12"/>
        <v>METAL</v>
      </c>
      <c r="E394" s="43" t="str">
        <f t="shared" si="13"/>
        <v>Industry_Steel</v>
      </c>
      <c r="F394" s="43">
        <v>2016</v>
      </c>
      <c r="G394" s="43">
        <v>0.90400000000000003</v>
      </c>
      <c r="H394" s="43" t="str">
        <f>INDEX(Regions[Region], MATCH(A394,Regions[State Name],0))</f>
        <v>ER</v>
      </c>
    </row>
    <row r="395" spans="1:8" x14ac:dyDescent="0.25">
      <c r="A395" s="43" t="s">
        <v>251</v>
      </c>
      <c r="B395" s="43" t="s">
        <v>209</v>
      </c>
      <c r="C395" s="43" t="s">
        <v>213</v>
      </c>
      <c r="D395" s="43" t="str">
        <f t="shared" si="12"/>
        <v>CEMEN</v>
      </c>
      <c r="E395" s="43" t="str">
        <f t="shared" si="13"/>
        <v>Industry_Rest</v>
      </c>
      <c r="F395" s="43">
        <v>2016</v>
      </c>
      <c r="G395" s="43">
        <v>5.2999999999999999E-2</v>
      </c>
      <c r="H395" s="43" t="str">
        <f>INDEX(Regions[Region], MATCH(A395,Regions[State Name],0))</f>
        <v>ER</v>
      </c>
    </row>
    <row r="396" spans="1:8" x14ac:dyDescent="0.25">
      <c r="A396" s="43" t="s">
        <v>251</v>
      </c>
      <c r="B396" s="43" t="s">
        <v>209</v>
      </c>
      <c r="C396" s="43" t="s">
        <v>179</v>
      </c>
      <c r="D396" s="43" t="str">
        <f t="shared" si="12"/>
        <v>SPONG</v>
      </c>
      <c r="E396" s="43" t="str">
        <f t="shared" si="13"/>
        <v>Industry_Rest</v>
      </c>
      <c r="F396" s="43">
        <v>2016</v>
      </c>
      <c r="G396" s="43">
        <v>0.497</v>
      </c>
      <c r="H396" s="43" t="str">
        <f>INDEX(Regions[Region], MATCH(A396,Regions[State Name],0))</f>
        <v>ER</v>
      </c>
    </row>
    <row r="397" spans="1:8" x14ac:dyDescent="0.25">
      <c r="A397" s="43" t="s">
        <v>251</v>
      </c>
      <c r="B397" s="43" t="s">
        <v>209</v>
      </c>
      <c r="C397" s="43" t="s">
        <v>228</v>
      </c>
      <c r="D397" s="43" t="str">
        <f t="shared" si="12"/>
        <v>CHEMI</v>
      </c>
      <c r="E397" s="43" t="str">
        <f t="shared" si="13"/>
        <v>Industry_Rest</v>
      </c>
      <c r="F397" s="43">
        <v>2016</v>
      </c>
      <c r="G397" s="43">
        <v>4.0000000000000001E-3</v>
      </c>
      <c r="H397" s="43" t="str">
        <f>INDEX(Regions[Region], MATCH(A397,Regions[State Name],0))</f>
        <v>ER</v>
      </c>
    </row>
    <row r="398" spans="1:8" x14ac:dyDescent="0.25">
      <c r="A398" s="43" t="s">
        <v>251</v>
      </c>
      <c r="B398" s="43" t="s">
        <v>209</v>
      </c>
      <c r="C398" s="43" t="s">
        <v>229</v>
      </c>
      <c r="D398" s="43" t="str">
        <f t="shared" si="12"/>
        <v>BRICK</v>
      </c>
      <c r="E398" s="43" t="str">
        <f t="shared" si="13"/>
        <v>Industry_Rest</v>
      </c>
      <c r="F398" s="43">
        <v>2016</v>
      </c>
      <c r="G398" s="43">
        <v>4.1000000000000002E-2</v>
      </c>
      <c r="H398" s="43" t="str">
        <f>INDEX(Regions[Region], MATCH(A398,Regions[State Name],0))</f>
        <v>ER</v>
      </c>
    </row>
    <row r="399" spans="1:8" x14ac:dyDescent="0.25">
      <c r="A399" s="43" t="s">
        <v>251</v>
      </c>
      <c r="B399" s="43" t="s">
        <v>209</v>
      </c>
      <c r="C399" s="43" t="s">
        <v>208</v>
      </c>
      <c r="D399" s="43" t="str">
        <f t="shared" si="12"/>
        <v>OTHER</v>
      </c>
      <c r="E399" s="43" t="str">
        <f t="shared" si="13"/>
        <v>Industry_Rest</v>
      </c>
      <c r="F399" s="43">
        <v>2016</v>
      </c>
      <c r="G399" s="43">
        <v>8.4320000000000004</v>
      </c>
      <c r="H399" s="43" t="str">
        <f>INDEX(Regions[Region], MATCH(A399,Regions[State Name],0))</f>
        <v>ER</v>
      </c>
    </row>
    <row r="400" spans="1:8" x14ac:dyDescent="0.25">
      <c r="A400" s="43" t="s">
        <v>251</v>
      </c>
      <c r="B400" s="43" t="s">
        <v>209</v>
      </c>
      <c r="C400" s="43" t="s">
        <v>241</v>
      </c>
      <c r="D400" s="43" t="str">
        <f t="shared" si="12"/>
        <v>COLLI</v>
      </c>
      <c r="E400" s="43" t="str">
        <f t="shared" si="13"/>
        <v>Industry_Rest</v>
      </c>
      <c r="F400" s="43">
        <v>2016</v>
      </c>
      <c r="G400" s="43">
        <v>5.7000000000000002E-2</v>
      </c>
      <c r="H400" s="43" t="str">
        <f>INDEX(Regions[Region], MATCH(A400,Regions[State Name],0))</f>
        <v>ER</v>
      </c>
    </row>
    <row r="401" spans="1:8" x14ac:dyDescent="0.25">
      <c r="A401" s="43" t="s">
        <v>251</v>
      </c>
      <c r="B401" s="43" t="s">
        <v>209</v>
      </c>
      <c r="C401" s="43" t="s">
        <v>249</v>
      </c>
      <c r="D401" s="43" t="str">
        <f t="shared" si="12"/>
        <v>COLLI</v>
      </c>
      <c r="E401" s="43" t="str">
        <f t="shared" si="13"/>
        <v>Industry_Rest</v>
      </c>
      <c r="F401" s="43">
        <v>2016</v>
      </c>
      <c r="G401" s="43">
        <v>2E-3</v>
      </c>
      <c r="H401" s="43" t="str">
        <f>INDEX(Regions[Region], MATCH(A401,Regions[State Name],0))</f>
        <v>ER</v>
      </c>
    </row>
    <row r="402" spans="1:8" x14ac:dyDescent="0.25">
      <c r="A402" s="43" t="s">
        <v>251</v>
      </c>
      <c r="B402" s="43" t="s">
        <v>219</v>
      </c>
      <c r="C402" s="43" t="s">
        <v>218</v>
      </c>
      <c r="D402" s="43" t="str">
        <f t="shared" si="12"/>
        <v>METAL</v>
      </c>
      <c r="E402" s="43" t="str">
        <f t="shared" si="13"/>
        <v>Industry_Steel</v>
      </c>
      <c r="F402" s="43">
        <v>2016</v>
      </c>
      <c r="G402" s="43">
        <v>3.4430000000000001</v>
      </c>
      <c r="H402" s="43" t="str">
        <f>INDEX(Regions[Region], MATCH(A402,Regions[State Name],0))</f>
        <v>ER</v>
      </c>
    </row>
    <row r="403" spans="1:8" x14ac:dyDescent="0.25">
      <c r="A403" s="43" t="s">
        <v>251</v>
      </c>
      <c r="B403" s="43" t="s">
        <v>214</v>
      </c>
      <c r="C403" s="43" t="s">
        <v>215</v>
      </c>
      <c r="D403" s="43" t="str">
        <f t="shared" si="12"/>
        <v>POWER</v>
      </c>
      <c r="E403" s="43" t="str">
        <f t="shared" si="13"/>
        <v>Power</v>
      </c>
      <c r="F403" s="43">
        <v>2016</v>
      </c>
      <c r="G403" s="43">
        <v>2.4940000000000002</v>
      </c>
      <c r="H403" s="43" t="str">
        <f>INDEX(Regions[Region], MATCH(A403,Regions[State Name],0))</f>
        <v>ER</v>
      </c>
    </row>
    <row r="404" spans="1:8" x14ac:dyDescent="0.25">
      <c r="A404" s="43" t="s">
        <v>251</v>
      </c>
      <c r="B404" s="43" t="s">
        <v>214</v>
      </c>
      <c r="C404" s="43" t="s">
        <v>210</v>
      </c>
      <c r="D404" s="43" t="str">
        <f t="shared" si="12"/>
        <v>POWER</v>
      </c>
      <c r="E404" s="43" t="str">
        <f t="shared" si="13"/>
        <v>Power</v>
      </c>
      <c r="F404" s="43">
        <v>2016</v>
      </c>
      <c r="G404" s="43">
        <v>1.1060000000000001</v>
      </c>
      <c r="H404" s="43" t="str">
        <f>INDEX(Regions[Region], MATCH(A404,Regions[State Name],0))</f>
        <v>ER</v>
      </c>
    </row>
    <row r="405" spans="1:8" x14ac:dyDescent="0.25">
      <c r="A405" s="43" t="s">
        <v>251</v>
      </c>
      <c r="B405" s="43" t="s">
        <v>214</v>
      </c>
      <c r="C405" s="43" t="s">
        <v>212</v>
      </c>
      <c r="D405" s="43" t="str">
        <f t="shared" si="12"/>
        <v>STEEL</v>
      </c>
      <c r="E405" s="43" t="str">
        <f t="shared" si="13"/>
        <v>Industry_Steel</v>
      </c>
      <c r="F405" s="43">
        <v>2016</v>
      </c>
      <c r="G405" s="43">
        <v>0.13600000000000001</v>
      </c>
      <c r="H405" s="43" t="str">
        <f>INDEX(Regions[Region], MATCH(A405,Regions[State Name],0))</f>
        <v>ER</v>
      </c>
    </row>
    <row r="406" spans="1:8" x14ac:dyDescent="0.25">
      <c r="A406" s="43" t="s">
        <v>251</v>
      </c>
      <c r="B406" s="43" t="s">
        <v>214</v>
      </c>
      <c r="C406" s="43" t="s">
        <v>208</v>
      </c>
      <c r="D406" s="43" t="str">
        <f t="shared" si="12"/>
        <v>OTHER</v>
      </c>
      <c r="E406" s="43" t="str">
        <f t="shared" si="13"/>
        <v>Industry_Rest</v>
      </c>
      <c r="F406" s="43">
        <v>2016</v>
      </c>
      <c r="G406" s="43">
        <v>1E-3</v>
      </c>
      <c r="H406" s="43" t="str">
        <f>INDEX(Regions[Region], MATCH(A406,Regions[State Name],0))</f>
        <v>ER</v>
      </c>
    </row>
    <row r="407" spans="1:8" x14ac:dyDescent="0.25">
      <c r="A407" s="43" t="s">
        <v>251</v>
      </c>
      <c r="B407" s="43" t="s">
        <v>216</v>
      </c>
      <c r="C407" s="43" t="s">
        <v>215</v>
      </c>
      <c r="D407" s="43" t="str">
        <f t="shared" si="12"/>
        <v>POWER</v>
      </c>
      <c r="E407" s="43" t="str">
        <f t="shared" si="13"/>
        <v>Power</v>
      </c>
      <c r="F407" s="43">
        <v>2006</v>
      </c>
      <c r="G407" s="43">
        <v>6.1289999999999996</v>
      </c>
      <c r="H407" s="43" t="str">
        <f>INDEX(Regions[Region], MATCH(A407,Regions[State Name],0))</f>
        <v>ER</v>
      </c>
    </row>
    <row r="408" spans="1:8" x14ac:dyDescent="0.25">
      <c r="A408" s="43" t="s">
        <v>251</v>
      </c>
      <c r="B408" s="43" t="s">
        <v>216</v>
      </c>
      <c r="C408" s="43" t="s">
        <v>210</v>
      </c>
      <c r="D408" s="43" t="str">
        <f t="shared" si="12"/>
        <v>POWER</v>
      </c>
      <c r="E408" s="43" t="str">
        <f t="shared" si="13"/>
        <v>Power</v>
      </c>
      <c r="F408" s="43">
        <v>2006</v>
      </c>
      <c r="G408" s="43">
        <v>2.37</v>
      </c>
      <c r="H408" s="43" t="str">
        <f>INDEX(Regions[Region], MATCH(A408,Regions[State Name],0))</f>
        <v>ER</v>
      </c>
    </row>
    <row r="409" spans="1:8" x14ac:dyDescent="0.25">
      <c r="A409" s="43" t="s">
        <v>251</v>
      </c>
      <c r="B409" s="43" t="s">
        <v>216</v>
      </c>
      <c r="C409" s="43" t="s">
        <v>211</v>
      </c>
      <c r="D409" s="43" t="str">
        <f t="shared" si="12"/>
        <v>METAL</v>
      </c>
      <c r="E409" s="43" t="str">
        <f t="shared" si="13"/>
        <v>Industry_Steel</v>
      </c>
      <c r="F409" s="43">
        <v>2006</v>
      </c>
      <c r="G409" s="43">
        <v>4.0000000000000001E-3</v>
      </c>
      <c r="H409" s="43" t="str">
        <f>INDEX(Regions[Region], MATCH(A409,Regions[State Name],0))</f>
        <v>ER</v>
      </c>
    </row>
    <row r="410" spans="1:8" x14ac:dyDescent="0.25">
      <c r="A410" s="43" t="s">
        <v>251</v>
      </c>
      <c r="B410" s="43" t="s">
        <v>216</v>
      </c>
      <c r="C410" s="43" t="s">
        <v>218</v>
      </c>
      <c r="D410" s="43" t="str">
        <f t="shared" si="12"/>
        <v>METAL</v>
      </c>
      <c r="E410" s="43" t="str">
        <f t="shared" si="13"/>
        <v>Industry_Steel</v>
      </c>
      <c r="F410" s="43">
        <v>2006</v>
      </c>
      <c r="G410" s="43">
        <v>4.6269999999999998</v>
      </c>
      <c r="H410" s="43" t="str">
        <f>INDEX(Regions[Region], MATCH(A410,Regions[State Name],0))</f>
        <v>ER</v>
      </c>
    </row>
    <row r="411" spans="1:8" x14ac:dyDescent="0.25">
      <c r="A411" s="43" t="s">
        <v>251</v>
      </c>
      <c r="B411" s="43" t="s">
        <v>216</v>
      </c>
      <c r="C411" s="43" t="s">
        <v>212</v>
      </c>
      <c r="D411" s="43" t="str">
        <f t="shared" si="12"/>
        <v>STEEL</v>
      </c>
      <c r="E411" s="43" t="str">
        <f t="shared" si="13"/>
        <v>Industry_Steel</v>
      </c>
      <c r="F411" s="43">
        <v>2006</v>
      </c>
      <c r="G411" s="43">
        <v>2.3140000000000001</v>
      </c>
      <c r="H411" s="43" t="str">
        <f>INDEX(Regions[Region], MATCH(A411,Regions[State Name],0))</f>
        <v>ER</v>
      </c>
    </row>
    <row r="412" spans="1:8" x14ac:dyDescent="0.25">
      <c r="A412" s="43" t="s">
        <v>251</v>
      </c>
      <c r="B412" s="43" t="s">
        <v>216</v>
      </c>
      <c r="C412" s="43" t="s">
        <v>213</v>
      </c>
      <c r="D412" s="43" t="str">
        <f t="shared" si="12"/>
        <v>CEMEN</v>
      </c>
      <c r="E412" s="43" t="str">
        <f t="shared" si="13"/>
        <v>Industry_Rest</v>
      </c>
      <c r="F412" s="43">
        <v>2006</v>
      </c>
      <c r="G412" s="43">
        <v>0.22700000000000001</v>
      </c>
      <c r="H412" s="43" t="str">
        <f>INDEX(Regions[Region], MATCH(A412,Regions[State Name],0))</f>
        <v>ER</v>
      </c>
    </row>
    <row r="413" spans="1:8" x14ac:dyDescent="0.25">
      <c r="A413" s="43" t="s">
        <v>251</v>
      </c>
      <c r="B413" s="43" t="s">
        <v>216</v>
      </c>
      <c r="C413" s="43" t="s">
        <v>179</v>
      </c>
      <c r="D413" s="43" t="str">
        <f t="shared" si="12"/>
        <v>SPONG</v>
      </c>
      <c r="E413" s="43" t="str">
        <f t="shared" si="13"/>
        <v>Industry_Rest</v>
      </c>
      <c r="F413" s="43">
        <v>2006</v>
      </c>
      <c r="G413" s="43">
        <v>0.73899999999999999</v>
      </c>
      <c r="H413" s="43" t="str">
        <f>INDEX(Regions[Region], MATCH(A413,Regions[State Name],0))</f>
        <v>ER</v>
      </c>
    </row>
    <row r="414" spans="1:8" x14ac:dyDescent="0.25">
      <c r="A414" s="43" t="s">
        <v>251</v>
      </c>
      <c r="B414" s="43" t="s">
        <v>216</v>
      </c>
      <c r="C414" s="43" t="s">
        <v>217</v>
      </c>
      <c r="D414" s="43" t="str">
        <f t="shared" si="12"/>
        <v>OTHER</v>
      </c>
      <c r="E414" s="43" t="str">
        <f t="shared" si="13"/>
        <v>Industry_Rest</v>
      </c>
      <c r="F414" s="43">
        <v>2006</v>
      </c>
      <c r="G414" s="43">
        <v>0.12</v>
      </c>
      <c r="H414" s="43" t="str">
        <f>INDEX(Regions[Region], MATCH(A414,Regions[State Name],0))</f>
        <v>ER</v>
      </c>
    </row>
    <row r="415" spans="1:8" x14ac:dyDescent="0.25">
      <c r="A415" s="43" t="s">
        <v>251</v>
      </c>
      <c r="B415" s="43" t="s">
        <v>216</v>
      </c>
      <c r="C415" s="43" t="s">
        <v>229</v>
      </c>
      <c r="D415" s="43" t="str">
        <f t="shared" si="12"/>
        <v>BRICK</v>
      </c>
      <c r="E415" s="43" t="str">
        <f t="shared" si="13"/>
        <v>Industry_Rest</v>
      </c>
      <c r="F415" s="43">
        <v>2006</v>
      </c>
      <c r="G415" s="43">
        <v>0.70799999999999996</v>
      </c>
      <c r="H415" s="43" t="str">
        <f>INDEX(Regions[Region], MATCH(A415,Regions[State Name],0))</f>
        <v>ER</v>
      </c>
    </row>
    <row r="416" spans="1:8" x14ac:dyDescent="0.25">
      <c r="A416" s="43" t="s">
        <v>251</v>
      </c>
      <c r="B416" s="43" t="s">
        <v>216</v>
      </c>
      <c r="C416" s="43" t="s">
        <v>208</v>
      </c>
      <c r="D416" s="43" t="str">
        <f t="shared" si="12"/>
        <v>OTHER</v>
      </c>
      <c r="E416" s="43" t="str">
        <f t="shared" si="13"/>
        <v>Industry_Rest</v>
      </c>
      <c r="F416" s="43">
        <v>2006</v>
      </c>
      <c r="G416" s="43">
        <v>2.78</v>
      </c>
      <c r="H416" s="43" t="str">
        <f>INDEX(Regions[Region], MATCH(A416,Regions[State Name],0))</f>
        <v>ER</v>
      </c>
    </row>
    <row r="417" spans="1:8" x14ac:dyDescent="0.25">
      <c r="A417" s="43" t="s">
        <v>251</v>
      </c>
      <c r="B417" s="43" t="s">
        <v>216</v>
      </c>
      <c r="C417" s="43" t="s">
        <v>241</v>
      </c>
      <c r="D417" s="43" t="str">
        <f t="shared" si="12"/>
        <v>COLLI</v>
      </c>
      <c r="E417" s="43" t="str">
        <f t="shared" si="13"/>
        <v>Industry_Rest</v>
      </c>
      <c r="F417" s="43">
        <v>2006</v>
      </c>
      <c r="G417" s="43">
        <v>0.16800000000000001</v>
      </c>
      <c r="H417" s="43" t="str">
        <f>INDEX(Regions[Region], MATCH(A417,Regions[State Name],0))</f>
        <v>ER</v>
      </c>
    </row>
    <row r="418" spans="1:8" x14ac:dyDescent="0.25">
      <c r="A418" s="43" t="s">
        <v>251</v>
      </c>
      <c r="B418" s="43" t="s">
        <v>216</v>
      </c>
      <c r="C418" s="43" t="s">
        <v>249</v>
      </c>
      <c r="D418" s="43" t="str">
        <f t="shared" si="12"/>
        <v>COLLI</v>
      </c>
      <c r="E418" s="43" t="str">
        <f t="shared" si="13"/>
        <v>Industry_Rest</v>
      </c>
      <c r="F418" s="43">
        <v>2006</v>
      </c>
      <c r="G418" s="43">
        <v>0.24299999999999999</v>
      </c>
      <c r="H418" s="43" t="str">
        <f>INDEX(Regions[Region], MATCH(A418,Regions[State Name],0))</f>
        <v>ER</v>
      </c>
    </row>
    <row r="419" spans="1:8" x14ac:dyDescent="0.25">
      <c r="A419" s="43" t="s">
        <v>251</v>
      </c>
      <c r="B419" s="43" t="s">
        <v>214</v>
      </c>
      <c r="C419" s="43" t="s">
        <v>212</v>
      </c>
      <c r="D419" s="43" t="str">
        <f t="shared" si="12"/>
        <v>STEEL</v>
      </c>
      <c r="E419" s="43" t="str">
        <f t="shared" si="13"/>
        <v>Industry_Steel</v>
      </c>
      <c r="F419" s="43">
        <v>2019</v>
      </c>
      <c r="G419" s="43">
        <v>0.33800000000000002</v>
      </c>
      <c r="H419" s="43" t="str">
        <f>INDEX(Regions[Region], MATCH(A419,Regions[State Name],0))</f>
        <v>ER</v>
      </c>
    </row>
    <row r="420" spans="1:8" x14ac:dyDescent="0.25">
      <c r="A420" s="43" t="s">
        <v>251</v>
      </c>
      <c r="B420" s="43" t="s">
        <v>214</v>
      </c>
      <c r="C420" s="43" t="s">
        <v>208</v>
      </c>
      <c r="D420" s="43" t="str">
        <f t="shared" si="12"/>
        <v>OTHER</v>
      </c>
      <c r="E420" s="43" t="str">
        <f t="shared" si="13"/>
        <v>Industry_Rest</v>
      </c>
      <c r="F420" s="43">
        <v>2019</v>
      </c>
      <c r="G420" s="43">
        <v>0.47</v>
      </c>
      <c r="H420" s="43" t="str">
        <f>INDEX(Regions[Region], MATCH(A420,Regions[State Name],0))</f>
        <v>ER</v>
      </c>
    </row>
    <row r="421" spans="1:8" x14ac:dyDescent="0.25">
      <c r="A421" s="43" t="s">
        <v>251</v>
      </c>
      <c r="B421" s="43" t="s">
        <v>214</v>
      </c>
      <c r="C421" s="43" t="s">
        <v>215</v>
      </c>
      <c r="D421" s="43" t="str">
        <f t="shared" si="12"/>
        <v>POWER</v>
      </c>
      <c r="E421" s="43" t="str">
        <f t="shared" si="13"/>
        <v>Power</v>
      </c>
      <c r="F421" s="43">
        <v>2019</v>
      </c>
      <c r="G421" s="43">
        <v>0.90200000000000002</v>
      </c>
      <c r="H421" s="43" t="str">
        <f>INDEX(Regions[Region], MATCH(A421,Regions[State Name],0))</f>
        <v>ER</v>
      </c>
    </row>
    <row r="422" spans="1:8" x14ac:dyDescent="0.25">
      <c r="A422" s="43" t="s">
        <v>251</v>
      </c>
      <c r="B422" s="43" t="s">
        <v>214</v>
      </c>
      <c r="C422" s="43" t="s">
        <v>210</v>
      </c>
      <c r="D422" s="43" t="str">
        <f t="shared" si="12"/>
        <v>POWER</v>
      </c>
      <c r="E422" s="43" t="str">
        <f t="shared" si="13"/>
        <v>Power</v>
      </c>
      <c r="F422" s="43">
        <v>2019</v>
      </c>
      <c r="G422" s="43">
        <v>1.1080000000000001</v>
      </c>
      <c r="H422" s="43" t="str">
        <f>INDEX(Regions[Region], MATCH(A422,Regions[State Name],0))</f>
        <v>ER</v>
      </c>
    </row>
    <row r="423" spans="1:8" x14ac:dyDescent="0.25">
      <c r="A423" s="43" t="s">
        <v>251</v>
      </c>
      <c r="B423" s="43" t="s">
        <v>209</v>
      </c>
      <c r="C423" s="43" t="s">
        <v>213</v>
      </c>
      <c r="D423" s="43" t="str">
        <f t="shared" si="12"/>
        <v>CEMEN</v>
      </c>
      <c r="E423" s="43" t="str">
        <f t="shared" si="13"/>
        <v>Industry_Rest</v>
      </c>
      <c r="F423" s="43">
        <v>2019</v>
      </c>
      <c r="G423" s="43">
        <v>0.01</v>
      </c>
      <c r="H423" s="43" t="str">
        <f>INDEX(Regions[Region], MATCH(A423,Regions[State Name],0))</f>
        <v>ER</v>
      </c>
    </row>
    <row r="424" spans="1:8" x14ac:dyDescent="0.25">
      <c r="A424" s="43" t="s">
        <v>251</v>
      </c>
      <c r="B424" s="43" t="s">
        <v>209</v>
      </c>
      <c r="C424" s="43" t="s">
        <v>241</v>
      </c>
      <c r="D424" s="43" t="str">
        <f t="shared" si="12"/>
        <v>COLLI</v>
      </c>
      <c r="E424" s="43" t="str">
        <f t="shared" si="13"/>
        <v>Industry_Rest</v>
      </c>
      <c r="F424" s="43">
        <v>2019</v>
      </c>
      <c r="G424" s="43">
        <v>1.9E-2</v>
      </c>
      <c r="H424" s="43" t="str">
        <f>INDEX(Regions[Region], MATCH(A424,Regions[State Name],0))</f>
        <v>ER</v>
      </c>
    </row>
    <row r="425" spans="1:8" x14ac:dyDescent="0.25">
      <c r="A425" s="43" t="s">
        <v>251</v>
      </c>
      <c r="B425" s="43" t="s">
        <v>209</v>
      </c>
      <c r="C425" s="43" t="s">
        <v>229</v>
      </c>
      <c r="D425" s="43" t="str">
        <f t="shared" si="12"/>
        <v>BRICK</v>
      </c>
      <c r="E425" s="43" t="str">
        <f t="shared" si="13"/>
        <v>Industry_Rest</v>
      </c>
      <c r="F425" s="43">
        <v>2019</v>
      </c>
      <c r="G425" s="43">
        <v>8.1000000000000003E-2</v>
      </c>
      <c r="H425" s="43" t="str">
        <f>INDEX(Regions[Region], MATCH(A425,Regions[State Name],0))</f>
        <v>ER</v>
      </c>
    </row>
    <row r="426" spans="1:8" x14ac:dyDescent="0.25">
      <c r="A426" s="43" t="s">
        <v>251</v>
      </c>
      <c r="B426" s="43" t="s">
        <v>209</v>
      </c>
      <c r="C426" s="43" t="s">
        <v>211</v>
      </c>
      <c r="D426" s="43" t="str">
        <f t="shared" si="12"/>
        <v>METAL</v>
      </c>
      <c r="E426" s="43" t="str">
        <f t="shared" si="13"/>
        <v>Industry_Steel</v>
      </c>
      <c r="F426" s="43">
        <v>2019</v>
      </c>
      <c r="G426" s="43">
        <v>0.219</v>
      </c>
      <c r="H426" s="43" t="str">
        <f>INDEX(Regions[Region], MATCH(A426,Regions[State Name],0))</f>
        <v>ER</v>
      </c>
    </row>
    <row r="427" spans="1:8" x14ac:dyDescent="0.25">
      <c r="A427" s="43" t="s">
        <v>251</v>
      </c>
      <c r="B427" s="43" t="s">
        <v>209</v>
      </c>
      <c r="C427" s="43" t="s">
        <v>212</v>
      </c>
      <c r="D427" s="43" t="str">
        <f t="shared" si="12"/>
        <v>STEEL</v>
      </c>
      <c r="E427" s="43" t="str">
        <f t="shared" si="13"/>
        <v>Industry_Steel</v>
      </c>
      <c r="F427" s="43">
        <v>2019</v>
      </c>
      <c r="G427" s="43">
        <v>0.248</v>
      </c>
      <c r="H427" s="43" t="str">
        <f>INDEX(Regions[Region], MATCH(A427,Regions[State Name],0))</f>
        <v>ER</v>
      </c>
    </row>
    <row r="428" spans="1:8" x14ac:dyDescent="0.25">
      <c r="A428" s="43" t="s">
        <v>251</v>
      </c>
      <c r="B428" s="43" t="s">
        <v>209</v>
      </c>
      <c r="C428" s="43" t="s">
        <v>179</v>
      </c>
      <c r="D428" s="43" t="str">
        <f t="shared" si="12"/>
        <v>SPONG</v>
      </c>
      <c r="E428" s="43" t="str">
        <f t="shared" si="13"/>
        <v>Industry_Rest</v>
      </c>
      <c r="F428" s="43">
        <v>2019</v>
      </c>
      <c r="G428" s="43">
        <v>0.43099999999999999</v>
      </c>
      <c r="H428" s="43" t="str">
        <f>INDEX(Regions[Region], MATCH(A428,Regions[State Name],0))</f>
        <v>ER</v>
      </c>
    </row>
    <row r="429" spans="1:8" x14ac:dyDescent="0.25">
      <c r="A429" s="43" t="s">
        <v>251</v>
      </c>
      <c r="B429" s="43" t="s">
        <v>209</v>
      </c>
      <c r="C429" s="43" t="s">
        <v>210</v>
      </c>
      <c r="D429" s="43" t="str">
        <f t="shared" si="12"/>
        <v>POWER</v>
      </c>
      <c r="E429" s="43" t="str">
        <f t="shared" si="13"/>
        <v>Power</v>
      </c>
      <c r="F429" s="43">
        <v>2019</v>
      </c>
      <c r="G429" s="43">
        <v>7.3849999999999998</v>
      </c>
      <c r="H429" s="43" t="str">
        <f>INDEX(Regions[Region], MATCH(A429,Regions[State Name],0))</f>
        <v>ER</v>
      </c>
    </row>
    <row r="430" spans="1:8" x14ac:dyDescent="0.25">
      <c r="A430" s="43" t="s">
        <v>251</v>
      </c>
      <c r="B430" s="43" t="s">
        <v>209</v>
      </c>
      <c r="C430" s="43" t="s">
        <v>208</v>
      </c>
      <c r="D430" s="43" t="str">
        <f t="shared" si="12"/>
        <v>OTHER</v>
      </c>
      <c r="E430" s="43" t="str">
        <f t="shared" si="13"/>
        <v>Industry_Rest</v>
      </c>
      <c r="F430" s="43">
        <v>2019</v>
      </c>
      <c r="G430" s="43">
        <v>10.115</v>
      </c>
      <c r="H430" s="43" t="str">
        <f>INDEX(Regions[Region], MATCH(A430,Regions[State Name],0))</f>
        <v>ER</v>
      </c>
    </row>
    <row r="431" spans="1:8" x14ac:dyDescent="0.25">
      <c r="A431" s="43" t="s">
        <v>251</v>
      </c>
      <c r="B431" s="43" t="s">
        <v>209</v>
      </c>
      <c r="C431" s="43" t="s">
        <v>215</v>
      </c>
      <c r="D431" s="43" t="str">
        <f t="shared" si="12"/>
        <v>POWER</v>
      </c>
      <c r="E431" s="43" t="str">
        <f t="shared" si="13"/>
        <v>Power</v>
      </c>
      <c r="F431" s="43">
        <v>2019</v>
      </c>
      <c r="G431" s="43">
        <v>25.529</v>
      </c>
      <c r="H431" s="43" t="str">
        <f>INDEX(Regions[Region], MATCH(A431,Regions[State Name],0))</f>
        <v>ER</v>
      </c>
    </row>
    <row r="432" spans="1:8" x14ac:dyDescent="0.25">
      <c r="A432" s="43" t="s">
        <v>251</v>
      </c>
      <c r="B432" s="43" t="s">
        <v>219</v>
      </c>
      <c r="C432" s="43" t="s">
        <v>208</v>
      </c>
      <c r="D432" s="43" t="str">
        <f t="shared" si="12"/>
        <v>OTHER</v>
      </c>
      <c r="E432" s="43" t="str">
        <f t="shared" si="13"/>
        <v>Industry_Rest</v>
      </c>
      <c r="F432" s="43">
        <v>2019</v>
      </c>
      <c r="G432" s="43">
        <v>0.23699999999999999</v>
      </c>
      <c r="H432" s="43" t="str">
        <f>INDEX(Regions[Region], MATCH(A432,Regions[State Name],0))</f>
        <v>ER</v>
      </c>
    </row>
    <row r="433" spans="1:8" x14ac:dyDescent="0.25">
      <c r="A433" s="43" t="s">
        <v>251</v>
      </c>
      <c r="B433" s="43" t="s">
        <v>219</v>
      </c>
      <c r="C433" s="43" t="s">
        <v>215</v>
      </c>
      <c r="D433" s="43" t="str">
        <f t="shared" si="12"/>
        <v>POWER</v>
      </c>
      <c r="E433" s="43" t="str">
        <f t="shared" si="13"/>
        <v>Power</v>
      </c>
      <c r="F433" s="43">
        <v>2019</v>
      </c>
      <c r="G433" s="43">
        <v>0.872</v>
      </c>
      <c r="H433" s="43" t="str">
        <f>INDEX(Regions[Region], MATCH(A433,Regions[State Name],0))</f>
        <v>ER</v>
      </c>
    </row>
    <row r="434" spans="1:8" x14ac:dyDescent="0.25">
      <c r="A434" s="43" t="s">
        <v>251</v>
      </c>
      <c r="B434" s="43" t="s">
        <v>219</v>
      </c>
      <c r="C434" s="43" t="s">
        <v>218</v>
      </c>
      <c r="D434" s="43" t="str">
        <f t="shared" si="12"/>
        <v>METAL</v>
      </c>
      <c r="E434" s="43" t="str">
        <f t="shared" si="13"/>
        <v>Industry_Steel</v>
      </c>
      <c r="F434" s="43">
        <v>2019</v>
      </c>
      <c r="G434" s="43">
        <v>1.657</v>
      </c>
      <c r="H434" s="43" t="str">
        <f>INDEX(Regions[Region], MATCH(A434,Regions[State Name],0))</f>
        <v>ER</v>
      </c>
    </row>
    <row r="435" spans="1:8" x14ac:dyDescent="0.25">
      <c r="A435" s="43" t="s">
        <v>251</v>
      </c>
      <c r="B435" s="43" t="s">
        <v>214</v>
      </c>
      <c r="C435" s="43" t="s">
        <v>208</v>
      </c>
      <c r="D435" s="43" t="str">
        <f t="shared" si="12"/>
        <v>OTHER</v>
      </c>
      <c r="E435" s="43" t="str">
        <f t="shared" si="13"/>
        <v>Industry_Rest</v>
      </c>
      <c r="F435" s="43">
        <v>2017</v>
      </c>
      <c r="G435" s="43">
        <v>1E-3</v>
      </c>
      <c r="H435" s="43" t="str">
        <f>INDEX(Regions[Region], MATCH(A435,Regions[State Name],0))</f>
        <v>ER</v>
      </c>
    </row>
    <row r="436" spans="1:8" x14ac:dyDescent="0.25">
      <c r="A436" s="43" t="s">
        <v>251</v>
      </c>
      <c r="B436" s="43" t="s">
        <v>214</v>
      </c>
      <c r="C436" s="43" t="s">
        <v>213</v>
      </c>
      <c r="D436" s="43" t="str">
        <f t="shared" si="12"/>
        <v>CEMEN</v>
      </c>
      <c r="E436" s="43" t="str">
        <f t="shared" si="13"/>
        <v>Industry_Rest</v>
      </c>
      <c r="F436" s="43">
        <v>2017</v>
      </c>
      <c r="G436" s="43">
        <v>4.0000000000000001E-3</v>
      </c>
      <c r="H436" s="43" t="str">
        <f>INDEX(Regions[Region], MATCH(A436,Regions[State Name],0))</f>
        <v>ER</v>
      </c>
    </row>
    <row r="437" spans="1:8" x14ac:dyDescent="0.25">
      <c r="A437" s="43" t="s">
        <v>251</v>
      </c>
      <c r="B437" s="43" t="s">
        <v>214</v>
      </c>
      <c r="C437" s="43" t="s">
        <v>210</v>
      </c>
      <c r="D437" s="43" t="str">
        <f t="shared" si="12"/>
        <v>POWER</v>
      </c>
      <c r="E437" s="43" t="str">
        <f t="shared" si="13"/>
        <v>Power</v>
      </c>
      <c r="F437" s="43">
        <v>2017</v>
      </c>
      <c r="G437" s="43">
        <v>1.355</v>
      </c>
      <c r="H437" s="43" t="str">
        <f>INDEX(Regions[Region], MATCH(A437,Regions[State Name],0))</f>
        <v>ER</v>
      </c>
    </row>
    <row r="438" spans="1:8" x14ac:dyDescent="0.25">
      <c r="A438" s="43" t="s">
        <v>251</v>
      </c>
      <c r="B438" s="43" t="s">
        <v>214</v>
      </c>
      <c r="C438" s="43" t="s">
        <v>215</v>
      </c>
      <c r="D438" s="43" t="str">
        <f t="shared" si="12"/>
        <v>POWER</v>
      </c>
      <c r="E438" s="43" t="str">
        <f t="shared" si="13"/>
        <v>Power</v>
      </c>
      <c r="F438" s="43">
        <v>2017</v>
      </c>
      <c r="G438" s="43">
        <v>1.629</v>
      </c>
      <c r="H438" s="43" t="str">
        <f>INDEX(Regions[Region], MATCH(A438,Regions[State Name],0))</f>
        <v>ER</v>
      </c>
    </row>
    <row r="439" spans="1:8" x14ac:dyDescent="0.25">
      <c r="A439" s="43" t="s">
        <v>251</v>
      </c>
      <c r="B439" s="43" t="s">
        <v>209</v>
      </c>
      <c r="C439" s="43" t="s">
        <v>228</v>
      </c>
      <c r="D439" s="43" t="str">
        <f t="shared" si="12"/>
        <v>CHEMI</v>
      </c>
      <c r="E439" s="43" t="str">
        <f t="shared" si="13"/>
        <v>Industry_Rest</v>
      </c>
      <c r="F439" s="43">
        <v>2017</v>
      </c>
      <c r="G439" s="43">
        <v>3.0000000000000001E-3</v>
      </c>
      <c r="H439" s="43" t="str">
        <f>INDEX(Regions[Region], MATCH(A439,Regions[State Name],0))</f>
        <v>ER</v>
      </c>
    </row>
    <row r="440" spans="1:8" x14ac:dyDescent="0.25">
      <c r="A440" s="43" t="s">
        <v>251</v>
      </c>
      <c r="B440" s="43" t="s">
        <v>209</v>
      </c>
      <c r="C440" s="43" t="s">
        <v>213</v>
      </c>
      <c r="D440" s="43" t="str">
        <f t="shared" si="12"/>
        <v>CEMEN</v>
      </c>
      <c r="E440" s="43" t="str">
        <f t="shared" si="13"/>
        <v>Industry_Rest</v>
      </c>
      <c r="F440" s="43">
        <v>2017</v>
      </c>
      <c r="G440" s="43">
        <v>3.5999999999999997E-2</v>
      </c>
      <c r="H440" s="43" t="str">
        <f>INDEX(Regions[Region], MATCH(A440,Regions[State Name],0))</f>
        <v>ER</v>
      </c>
    </row>
    <row r="441" spans="1:8" x14ac:dyDescent="0.25">
      <c r="A441" s="43" t="s">
        <v>251</v>
      </c>
      <c r="B441" s="43" t="s">
        <v>209</v>
      </c>
      <c r="C441" s="43" t="s">
        <v>241</v>
      </c>
      <c r="D441" s="43" t="str">
        <f t="shared" si="12"/>
        <v>COLLI</v>
      </c>
      <c r="E441" s="43" t="str">
        <f t="shared" si="13"/>
        <v>Industry_Rest</v>
      </c>
      <c r="F441" s="43">
        <v>2017</v>
      </c>
      <c r="G441" s="43">
        <v>4.9000000000000002E-2</v>
      </c>
      <c r="H441" s="43" t="str">
        <f>INDEX(Regions[Region], MATCH(A441,Regions[State Name],0))</f>
        <v>ER</v>
      </c>
    </row>
    <row r="442" spans="1:8" x14ac:dyDescent="0.25">
      <c r="A442" s="43" t="s">
        <v>251</v>
      </c>
      <c r="B442" s="43" t="s">
        <v>209</v>
      </c>
      <c r="C442" s="43" t="s">
        <v>211</v>
      </c>
      <c r="D442" s="43" t="str">
        <f t="shared" si="12"/>
        <v>METAL</v>
      </c>
      <c r="E442" s="43" t="str">
        <f t="shared" si="13"/>
        <v>Industry_Steel</v>
      </c>
      <c r="F442" s="43">
        <v>2017</v>
      </c>
      <c r="G442" s="43">
        <v>5.0999999999999997E-2</v>
      </c>
      <c r="H442" s="43" t="str">
        <f>INDEX(Regions[Region], MATCH(A442,Regions[State Name],0))</f>
        <v>ER</v>
      </c>
    </row>
    <row r="443" spans="1:8" x14ac:dyDescent="0.25">
      <c r="A443" s="43" t="s">
        <v>251</v>
      </c>
      <c r="B443" s="43" t="s">
        <v>209</v>
      </c>
      <c r="C443" s="43" t="s">
        <v>229</v>
      </c>
      <c r="D443" s="43" t="str">
        <f t="shared" si="12"/>
        <v>BRICK</v>
      </c>
      <c r="E443" s="43" t="str">
        <f t="shared" si="13"/>
        <v>Industry_Rest</v>
      </c>
      <c r="F443" s="43">
        <v>2017</v>
      </c>
      <c r="G443" s="43">
        <v>7.4999999999999997E-2</v>
      </c>
      <c r="H443" s="43" t="str">
        <f>INDEX(Regions[Region], MATCH(A443,Regions[State Name],0))</f>
        <v>ER</v>
      </c>
    </row>
    <row r="444" spans="1:8" x14ac:dyDescent="0.25">
      <c r="A444" s="43" t="s">
        <v>251</v>
      </c>
      <c r="B444" s="43" t="s">
        <v>209</v>
      </c>
      <c r="C444" s="43" t="s">
        <v>179</v>
      </c>
      <c r="D444" s="43" t="str">
        <f t="shared" si="12"/>
        <v>SPONG</v>
      </c>
      <c r="E444" s="43" t="str">
        <f t="shared" si="13"/>
        <v>Industry_Rest</v>
      </c>
      <c r="F444" s="43">
        <v>2017</v>
      </c>
      <c r="G444" s="43">
        <v>0.42</v>
      </c>
      <c r="H444" s="43" t="str">
        <f>INDEX(Regions[Region], MATCH(A444,Regions[State Name],0))</f>
        <v>ER</v>
      </c>
    </row>
    <row r="445" spans="1:8" x14ac:dyDescent="0.25">
      <c r="A445" s="43" t="s">
        <v>251</v>
      </c>
      <c r="B445" s="43" t="s">
        <v>209</v>
      </c>
      <c r="C445" s="43" t="s">
        <v>218</v>
      </c>
      <c r="D445" s="43" t="str">
        <f t="shared" si="12"/>
        <v>METAL</v>
      </c>
      <c r="E445" s="43" t="str">
        <f t="shared" si="13"/>
        <v>Industry_Steel</v>
      </c>
      <c r="F445" s="43">
        <v>2017</v>
      </c>
      <c r="G445" s="43">
        <v>0.72899999999999998</v>
      </c>
      <c r="H445" s="43" t="str">
        <f>INDEX(Regions[Region], MATCH(A445,Regions[State Name],0))</f>
        <v>ER</v>
      </c>
    </row>
    <row r="446" spans="1:8" x14ac:dyDescent="0.25">
      <c r="A446" s="43" t="s">
        <v>251</v>
      </c>
      <c r="B446" s="43" t="s">
        <v>209</v>
      </c>
      <c r="C446" s="43" t="s">
        <v>210</v>
      </c>
      <c r="D446" s="43" t="str">
        <f t="shared" si="12"/>
        <v>POWER</v>
      </c>
      <c r="E446" s="43" t="str">
        <f t="shared" si="13"/>
        <v>Power</v>
      </c>
      <c r="F446" s="43">
        <v>2017</v>
      </c>
      <c r="G446" s="43">
        <v>1.653</v>
      </c>
      <c r="H446" s="43" t="str">
        <f>INDEX(Regions[Region], MATCH(A446,Regions[State Name],0))</f>
        <v>ER</v>
      </c>
    </row>
    <row r="447" spans="1:8" x14ac:dyDescent="0.25">
      <c r="A447" s="43" t="s">
        <v>251</v>
      </c>
      <c r="B447" s="43" t="s">
        <v>209</v>
      </c>
      <c r="C447" s="43" t="s">
        <v>208</v>
      </c>
      <c r="D447" s="43" t="str">
        <f t="shared" si="12"/>
        <v>OTHER</v>
      </c>
      <c r="E447" s="43" t="str">
        <f t="shared" si="13"/>
        <v>Industry_Rest</v>
      </c>
      <c r="F447" s="43">
        <v>2017</v>
      </c>
      <c r="G447" s="43">
        <v>9.67</v>
      </c>
      <c r="H447" s="43" t="str">
        <f>INDEX(Regions[Region], MATCH(A447,Regions[State Name],0))</f>
        <v>ER</v>
      </c>
    </row>
    <row r="448" spans="1:8" x14ac:dyDescent="0.25">
      <c r="A448" s="43" t="s">
        <v>251</v>
      </c>
      <c r="B448" s="43" t="s">
        <v>209</v>
      </c>
      <c r="C448" s="43" t="s">
        <v>215</v>
      </c>
      <c r="D448" s="43" t="str">
        <f t="shared" si="12"/>
        <v>POWER</v>
      </c>
      <c r="E448" s="43" t="str">
        <f t="shared" si="13"/>
        <v>Power</v>
      </c>
      <c r="F448" s="43">
        <v>2017</v>
      </c>
      <c r="G448" s="43">
        <v>15.25</v>
      </c>
      <c r="H448" s="43" t="str">
        <f>INDEX(Regions[Region], MATCH(A448,Regions[State Name],0))</f>
        <v>ER</v>
      </c>
    </row>
    <row r="449" spans="1:8" x14ac:dyDescent="0.25">
      <c r="A449" s="43" t="s">
        <v>251</v>
      </c>
      <c r="B449" s="43" t="s">
        <v>219</v>
      </c>
      <c r="C449" s="43" t="s">
        <v>211</v>
      </c>
      <c r="D449" s="43" t="str">
        <f t="shared" si="12"/>
        <v>METAL</v>
      </c>
      <c r="E449" s="43" t="str">
        <f t="shared" si="13"/>
        <v>Industry_Steel</v>
      </c>
      <c r="F449" s="43">
        <v>2017</v>
      </c>
      <c r="G449" s="43">
        <v>0.27500000000000002</v>
      </c>
      <c r="H449" s="43" t="str">
        <f>INDEX(Regions[Region], MATCH(A449,Regions[State Name],0))</f>
        <v>ER</v>
      </c>
    </row>
    <row r="450" spans="1:8" x14ac:dyDescent="0.25">
      <c r="A450" s="43" t="s">
        <v>251</v>
      </c>
      <c r="B450" s="43" t="s">
        <v>219</v>
      </c>
      <c r="C450" s="43" t="s">
        <v>210</v>
      </c>
      <c r="D450" s="43" t="str">
        <f t="shared" si="12"/>
        <v>POWER</v>
      </c>
      <c r="E450" s="43" t="str">
        <f t="shared" si="13"/>
        <v>Power</v>
      </c>
      <c r="F450" s="43">
        <v>2017</v>
      </c>
      <c r="G450" s="43">
        <v>0.38</v>
      </c>
      <c r="H450" s="43" t="str">
        <f>INDEX(Regions[Region], MATCH(A450,Regions[State Name],0))</f>
        <v>ER</v>
      </c>
    </row>
    <row r="451" spans="1:8" x14ac:dyDescent="0.25">
      <c r="A451" s="43" t="s">
        <v>251</v>
      </c>
      <c r="B451" s="43" t="s">
        <v>219</v>
      </c>
      <c r="C451" s="43" t="s">
        <v>215</v>
      </c>
      <c r="D451" s="43" t="str">
        <f t="shared" ref="D451:D514" si="14">LEFT(C451,5)</f>
        <v>POWER</v>
      </c>
      <c r="E451" s="43" t="str">
        <f t="shared" ref="E451:E514" si="15">IF(D451="POWER","Power", IF(OR(D451="STEEL",D451="METAL"), "Industry_Steel", "Industry_Rest"))</f>
        <v>Power</v>
      </c>
      <c r="F451" s="43">
        <v>2017</v>
      </c>
      <c r="G451" s="43">
        <v>1.149</v>
      </c>
      <c r="H451" s="43" t="str">
        <f>INDEX(Regions[Region], MATCH(A451,Regions[State Name],0))</f>
        <v>ER</v>
      </c>
    </row>
    <row r="452" spans="1:8" x14ac:dyDescent="0.25">
      <c r="A452" s="43" t="s">
        <v>251</v>
      </c>
      <c r="B452" s="43" t="s">
        <v>219</v>
      </c>
      <c r="C452" s="43" t="s">
        <v>218</v>
      </c>
      <c r="D452" s="43" t="str">
        <f t="shared" si="14"/>
        <v>METAL</v>
      </c>
      <c r="E452" s="43" t="str">
        <f t="shared" si="15"/>
        <v>Industry_Steel</v>
      </c>
      <c r="F452" s="43">
        <v>2017</v>
      </c>
      <c r="G452" s="43">
        <v>1.94</v>
      </c>
      <c r="H452" s="43" t="str">
        <f>INDEX(Regions[Region], MATCH(A452,Regions[State Name],0))</f>
        <v>ER</v>
      </c>
    </row>
    <row r="453" spans="1:8" x14ac:dyDescent="0.25">
      <c r="A453" s="43" t="s">
        <v>251</v>
      </c>
      <c r="B453" s="43" t="s">
        <v>214</v>
      </c>
      <c r="C453" s="43" t="s">
        <v>208</v>
      </c>
      <c r="D453" s="43" t="str">
        <f t="shared" si="14"/>
        <v>OTHER</v>
      </c>
      <c r="E453" s="43" t="str">
        <f t="shared" si="15"/>
        <v>Industry_Rest</v>
      </c>
      <c r="F453" s="43">
        <v>2018</v>
      </c>
      <c r="G453" s="43">
        <v>1E-3</v>
      </c>
      <c r="H453" s="43" t="str">
        <f>INDEX(Regions[Region], MATCH(A453,Regions[State Name],0))</f>
        <v>ER</v>
      </c>
    </row>
    <row r="454" spans="1:8" x14ac:dyDescent="0.25">
      <c r="A454" s="43" t="s">
        <v>251</v>
      </c>
      <c r="B454" s="43" t="s">
        <v>214</v>
      </c>
      <c r="C454" s="43" t="s">
        <v>212</v>
      </c>
      <c r="D454" s="43" t="str">
        <f t="shared" si="14"/>
        <v>STEEL</v>
      </c>
      <c r="E454" s="43" t="str">
        <f t="shared" si="15"/>
        <v>Industry_Steel</v>
      </c>
      <c r="F454" s="43">
        <v>2018</v>
      </c>
      <c r="G454" s="43">
        <v>0.38900000000000001</v>
      </c>
      <c r="H454" s="43" t="str">
        <f>INDEX(Regions[Region], MATCH(A454,Regions[State Name],0))</f>
        <v>ER</v>
      </c>
    </row>
    <row r="455" spans="1:8" x14ac:dyDescent="0.25">
      <c r="A455" s="43" t="s">
        <v>251</v>
      </c>
      <c r="B455" s="43" t="s">
        <v>214</v>
      </c>
      <c r="C455" s="43" t="s">
        <v>215</v>
      </c>
      <c r="D455" s="43" t="str">
        <f t="shared" si="14"/>
        <v>POWER</v>
      </c>
      <c r="E455" s="43" t="str">
        <f t="shared" si="15"/>
        <v>Power</v>
      </c>
      <c r="F455" s="43">
        <v>2018</v>
      </c>
      <c r="G455" s="43">
        <v>1.1240000000000001</v>
      </c>
      <c r="H455" s="43" t="str">
        <f>INDEX(Regions[Region], MATCH(A455,Regions[State Name],0))</f>
        <v>ER</v>
      </c>
    </row>
    <row r="456" spans="1:8" x14ac:dyDescent="0.25">
      <c r="A456" s="43" t="s">
        <v>251</v>
      </c>
      <c r="B456" s="43" t="s">
        <v>214</v>
      </c>
      <c r="C456" s="43" t="s">
        <v>210</v>
      </c>
      <c r="D456" s="43" t="str">
        <f t="shared" si="14"/>
        <v>POWER</v>
      </c>
      <c r="E456" s="43" t="str">
        <f t="shared" si="15"/>
        <v>Power</v>
      </c>
      <c r="F456" s="43">
        <v>2018</v>
      </c>
      <c r="G456" s="43">
        <v>1.391</v>
      </c>
      <c r="H456" s="43" t="str">
        <f>INDEX(Regions[Region], MATCH(A456,Regions[State Name],0))</f>
        <v>ER</v>
      </c>
    </row>
    <row r="457" spans="1:8" x14ac:dyDescent="0.25">
      <c r="A457" s="43" t="s">
        <v>251</v>
      </c>
      <c r="B457" s="43" t="s">
        <v>209</v>
      </c>
      <c r="C457" s="43" t="s">
        <v>213</v>
      </c>
      <c r="D457" s="43" t="str">
        <f t="shared" si="14"/>
        <v>CEMEN</v>
      </c>
      <c r="E457" s="43" t="str">
        <f t="shared" si="15"/>
        <v>Industry_Rest</v>
      </c>
      <c r="F457" s="43">
        <v>2018</v>
      </c>
      <c r="G457" s="43">
        <v>1.2E-2</v>
      </c>
      <c r="H457" s="43" t="str">
        <f>INDEX(Regions[Region], MATCH(A457,Regions[State Name],0))</f>
        <v>ER</v>
      </c>
    </row>
    <row r="458" spans="1:8" x14ac:dyDescent="0.25">
      <c r="A458" s="43" t="s">
        <v>251</v>
      </c>
      <c r="B458" s="43" t="s">
        <v>209</v>
      </c>
      <c r="C458" s="43" t="s">
        <v>241</v>
      </c>
      <c r="D458" s="43" t="str">
        <f t="shared" si="14"/>
        <v>COLLI</v>
      </c>
      <c r="E458" s="43" t="str">
        <f t="shared" si="15"/>
        <v>Industry_Rest</v>
      </c>
      <c r="F458" s="43">
        <v>2018</v>
      </c>
      <c r="G458" s="43">
        <v>2.9000000000000001E-2</v>
      </c>
      <c r="H458" s="43" t="str">
        <f>INDEX(Regions[Region], MATCH(A458,Regions[State Name],0))</f>
        <v>ER</v>
      </c>
    </row>
    <row r="459" spans="1:8" x14ac:dyDescent="0.25">
      <c r="A459" s="43" t="s">
        <v>251</v>
      </c>
      <c r="B459" s="43" t="s">
        <v>209</v>
      </c>
      <c r="C459" s="43" t="s">
        <v>229</v>
      </c>
      <c r="D459" s="43" t="str">
        <f t="shared" si="14"/>
        <v>BRICK</v>
      </c>
      <c r="E459" s="43" t="str">
        <f t="shared" si="15"/>
        <v>Industry_Rest</v>
      </c>
      <c r="F459" s="43">
        <v>2018</v>
      </c>
      <c r="G459" s="43">
        <v>0.104</v>
      </c>
      <c r="H459" s="43" t="str">
        <f>INDEX(Regions[Region], MATCH(A459,Regions[State Name],0))</f>
        <v>ER</v>
      </c>
    </row>
    <row r="460" spans="1:8" x14ac:dyDescent="0.25">
      <c r="A460" s="43" t="s">
        <v>251</v>
      </c>
      <c r="B460" s="43" t="s">
        <v>209</v>
      </c>
      <c r="C460" s="43" t="s">
        <v>212</v>
      </c>
      <c r="D460" s="43" t="str">
        <f t="shared" si="14"/>
        <v>STEEL</v>
      </c>
      <c r="E460" s="43" t="str">
        <f t="shared" si="15"/>
        <v>Industry_Steel</v>
      </c>
      <c r="F460" s="43">
        <v>2018</v>
      </c>
      <c r="G460" s="43">
        <v>0.29599999999999999</v>
      </c>
      <c r="H460" s="43" t="str">
        <f>INDEX(Regions[Region], MATCH(A460,Regions[State Name],0))</f>
        <v>ER</v>
      </c>
    </row>
    <row r="461" spans="1:8" x14ac:dyDescent="0.25">
      <c r="A461" s="43" t="s">
        <v>251</v>
      </c>
      <c r="B461" s="43" t="s">
        <v>209</v>
      </c>
      <c r="C461" s="43" t="s">
        <v>179</v>
      </c>
      <c r="D461" s="43" t="str">
        <f t="shared" si="14"/>
        <v>SPONG</v>
      </c>
      <c r="E461" s="43" t="str">
        <f t="shared" si="15"/>
        <v>Industry_Rest</v>
      </c>
      <c r="F461" s="43">
        <v>2018</v>
      </c>
      <c r="G461" s="43">
        <v>0.33800000000000002</v>
      </c>
      <c r="H461" s="43" t="str">
        <f>INDEX(Regions[Region], MATCH(A461,Regions[State Name],0))</f>
        <v>ER</v>
      </c>
    </row>
    <row r="462" spans="1:8" x14ac:dyDescent="0.25">
      <c r="A462" s="43" t="s">
        <v>251</v>
      </c>
      <c r="B462" s="43" t="s">
        <v>209</v>
      </c>
      <c r="C462" s="43" t="s">
        <v>211</v>
      </c>
      <c r="D462" s="43" t="str">
        <f t="shared" si="14"/>
        <v>METAL</v>
      </c>
      <c r="E462" s="43" t="str">
        <f t="shared" si="15"/>
        <v>Industry_Steel</v>
      </c>
      <c r="F462" s="43">
        <v>2018</v>
      </c>
      <c r="G462" s="43">
        <v>0.745</v>
      </c>
      <c r="H462" s="43" t="str">
        <f>INDEX(Regions[Region], MATCH(A462,Regions[State Name],0))</f>
        <v>ER</v>
      </c>
    </row>
    <row r="463" spans="1:8" x14ac:dyDescent="0.25">
      <c r="A463" s="43" t="s">
        <v>251</v>
      </c>
      <c r="B463" s="43" t="s">
        <v>209</v>
      </c>
      <c r="C463" s="43" t="s">
        <v>210</v>
      </c>
      <c r="D463" s="43" t="str">
        <f t="shared" si="14"/>
        <v>POWER</v>
      </c>
      <c r="E463" s="43" t="str">
        <f t="shared" si="15"/>
        <v>Power</v>
      </c>
      <c r="F463" s="43">
        <v>2018</v>
      </c>
      <c r="G463" s="43">
        <v>3.6059999999999999</v>
      </c>
      <c r="H463" s="43" t="str">
        <f>INDEX(Regions[Region], MATCH(A463,Regions[State Name],0))</f>
        <v>ER</v>
      </c>
    </row>
    <row r="464" spans="1:8" x14ac:dyDescent="0.25">
      <c r="A464" s="43" t="s">
        <v>251</v>
      </c>
      <c r="B464" s="43" t="s">
        <v>209</v>
      </c>
      <c r="C464" s="43" t="s">
        <v>208</v>
      </c>
      <c r="D464" s="43" t="str">
        <f t="shared" si="14"/>
        <v>OTHER</v>
      </c>
      <c r="E464" s="43" t="str">
        <f t="shared" si="15"/>
        <v>Industry_Rest</v>
      </c>
      <c r="F464" s="43">
        <v>2018</v>
      </c>
      <c r="G464" s="43">
        <v>11.143000000000001</v>
      </c>
      <c r="H464" s="43" t="str">
        <f>INDEX(Regions[Region], MATCH(A464,Regions[State Name],0))</f>
        <v>ER</v>
      </c>
    </row>
    <row r="465" spans="1:8" x14ac:dyDescent="0.25">
      <c r="A465" s="43" t="s">
        <v>251</v>
      </c>
      <c r="B465" s="43" t="s">
        <v>209</v>
      </c>
      <c r="C465" s="43" t="s">
        <v>215</v>
      </c>
      <c r="D465" s="43" t="str">
        <f t="shared" si="14"/>
        <v>POWER</v>
      </c>
      <c r="E465" s="43" t="str">
        <f t="shared" si="15"/>
        <v>Power</v>
      </c>
      <c r="F465" s="43">
        <v>2018</v>
      </c>
      <c r="G465" s="43">
        <v>15.827</v>
      </c>
      <c r="H465" s="43" t="str">
        <f>INDEX(Regions[Region], MATCH(A465,Regions[State Name],0))</f>
        <v>ER</v>
      </c>
    </row>
    <row r="466" spans="1:8" x14ac:dyDescent="0.25">
      <c r="A466" s="43" t="s">
        <v>251</v>
      </c>
      <c r="B466" s="43" t="s">
        <v>219</v>
      </c>
      <c r="C466" s="43" t="s">
        <v>210</v>
      </c>
      <c r="D466" s="43" t="str">
        <f t="shared" si="14"/>
        <v>POWER</v>
      </c>
      <c r="E466" s="43" t="str">
        <f t="shared" si="15"/>
        <v>Power</v>
      </c>
      <c r="F466" s="43">
        <v>2018</v>
      </c>
      <c r="G466" s="43">
        <v>0.10199999999999999</v>
      </c>
      <c r="H466" s="43" t="str">
        <f>INDEX(Regions[Region], MATCH(A466,Regions[State Name],0))</f>
        <v>ER</v>
      </c>
    </row>
    <row r="467" spans="1:8" x14ac:dyDescent="0.25">
      <c r="A467" s="43" t="s">
        <v>251</v>
      </c>
      <c r="B467" s="43" t="s">
        <v>219</v>
      </c>
      <c r="C467" s="43" t="s">
        <v>211</v>
      </c>
      <c r="D467" s="43" t="str">
        <f t="shared" si="14"/>
        <v>METAL</v>
      </c>
      <c r="E467" s="43" t="str">
        <f t="shared" si="15"/>
        <v>Industry_Steel</v>
      </c>
      <c r="F467" s="43">
        <v>2018</v>
      </c>
      <c r="G467" s="43">
        <v>0.26800000000000002</v>
      </c>
      <c r="H467" s="43" t="str">
        <f>INDEX(Regions[Region], MATCH(A467,Regions[State Name],0))</f>
        <v>ER</v>
      </c>
    </row>
    <row r="468" spans="1:8" x14ac:dyDescent="0.25">
      <c r="A468" s="43" t="s">
        <v>251</v>
      </c>
      <c r="B468" s="43" t="s">
        <v>219</v>
      </c>
      <c r="C468" s="43" t="s">
        <v>215</v>
      </c>
      <c r="D468" s="43" t="str">
        <f t="shared" si="14"/>
        <v>POWER</v>
      </c>
      <c r="E468" s="43" t="str">
        <f t="shared" si="15"/>
        <v>Power</v>
      </c>
      <c r="F468" s="43">
        <v>2018</v>
      </c>
      <c r="G468" s="43">
        <v>0.746</v>
      </c>
      <c r="H468" s="43" t="str">
        <f>INDEX(Regions[Region], MATCH(A468,Regions[State Name],0))</f>
        <v>ER</v>
      </c>
    </row>
    <row r="469" spans="1:8" x14ac:dyDescent="0.25">
      <c r="A469" s="43" t="s">
        <v>251</v>
      </c>
      <c r="B469" s="43" t="s">
        <v>219</v>
      </c>
      <c r="C469" s="43" t="s">
        <v>218</v>
      </c>
      <c r="D469" s="43" t="str">
        <f t="shared" si="14"/>
        <v>METAL</v>
      </c>
      <c r="E469" s="43" t="str">
        <f t="shared" si="15"/>
        <v>Industry_Steel</v>
      </c>
      <c r="F469" s="43">
        <v>2018</v>
      </c>
      <c r="G469" s="43">
        <v>1.597</v>
      </c>
      <c r="H469" s="43" t="str">
        <f>INDEX(Regions[Region], MATCH(A469,Regions[State Name],0))</f>
        <v>ER</v>
      </c>
    </row>
    <row r="470" spans="1:8" x14ac:dyDescent="0.25">
      <c r="A470" s="43" t="s">
        <v>250</v>
      </c>
      <c r="B470" s="43" t="s">
        <v>209</v>
      </c>
      <c r="C470" s="43" t="s">
        <v>215</v>
      </c>
      <c r="D470" s="43" t="str">
        <f t="shared" si="14"/>
        <v>POWER</v>
      </c>
      <c r="E470" s="43" t="str">
        <f t="shared" si="15"/>
        <v>Power</v>
      </c>
      <c r="F470" s="43">
        <v>2007</v>
      </c>
      <c r="G470" s="43">
        <v>5.351</v>
      </c>
      <c r="H470" s="43" t="str">
        <f>INDEX(Regions[Region], MATCH(A470,Regions[State Name],0))</f>
        <v>ER</v>
      </c>
    </row>
    <row r="471" spans="1:8" x14ac:dyDescent="0.25">
      <c r="A471" s="43" t="s">
        <v>250</v>
      </c>
      <c r="B471" s="43" t="s">
        <v>209</v>
      </c>
      <c r="C471" s="43" t="s">
        <v>213</v>
      </c>
      <c r="D471" s="43" t="str">
        <f t="shared" si="14"/>
        <v>CEMEN</v>
      </c>
      <c r="E471" s="43" t="str">
        <f t="shared" si="15"/>
        <v>Industry_Rest</v>
      </c>
      <c r="F471" s="43">
        <v>2007</v>
      </c>
      <c r="G471" s="43">
        <v>0.122</v>
      </c>
      <c r="H471" s="43" t="str">
        <f>INDEX(Regions[Region], MATCH(A471,Regions[State Name],0))</f>
        <v>ER</v>
      </c>
    </row>
    <row r="472" spans="1:8" x14ac:dyDescent="0.25">
      <c r="A472" s="43" t="s">
        <v>250</v>
      </c>
      <c r="B472" s="43" t="s">
        <v>209</v>
      </c>
      <c r="C472" s="43" t="s">
        <v>228</v>
      </c>
      <c r="D472" s="43" t="str">
        <f t="shared" si="14"/>
        <v>CHEMI</v>
      </c>
      <c r="E472" s="43" t="str">
        <f t="shared" si="15"/>
        <v>Industry_Rest</v>
      </c>
      <c r="F472" s="43">
        <v>2007</v>
      </c>
      <c r="G472" s="43">
        <v>3.0000000000000001E-3</v>
      </c>
      <c r="H472" s="43" t="str">
        <f>INDEX(Regions[Region], MATCH(A472,Regions[State Name],0))</f>
        <v>ER</v>
      </c>
    </row>
    <row r="473" spans="1:8" x14ac:dyDescent="0.25">
      <c r="A473" s="43" t="s">
        <v>250</v>
      </c>
      <c r="B473" s="43" t="s">
        <v>209</v>
      </c>
      <c r="C473" s="43" t="s">
        <v>208</v>
      </c>
      <c r="D473" s="43" t="str">
        <f t="shared" si="14"/>
        <v>OTHER</v>
      </c>
      <c r="E473" s="43" t="str">
        <f t="shared" si="15"/>
        <v>Industry_Rest</v>
      </c>
      <c r="F473" s="43">
        <v>2007</v>
      </c>
      <c r="G473" s="43">
        <v>0.70099999999999996</v>
      </c>
      <c r="H473" s="43" t="str">
        <f>INDEX(Regions[Region], MATCH(A473,Regions[State Name],0))</f>
        <v>ER</v>
      </c>
    </row>
    <row r="474" spans="1:8" x14ac:dyDescent="0.25">
      <c r="A474" s="43" t="s">
        <v>250</v>
      </c>
      <c r="B474" s="43" t="s">
        <v>209</v>
      </c>
      <c r="C474" s="43" t="s">
        <v>215</v>
      </c>
      <c r="D474" s="43" t="str">
        <f t="shared" si="14"/>
        <v>POWER</v>
      </c>
      <c r="E474" s="43" t="str">
        <f t="shared" si="15"/>
        <v>Power</v>
      </c>
      <c r="F474" s="43">
        <v>2008</v>
      </c>
      <c r="G474" s="43">
        <v>4.8090000000000002</v>
      </c>
      <c r="H474" s="43" t="str">
        <f>INDEX(Regions[Region], MATCH(A474,Regions[State Name],0))</f>
        <v>ER</v>
      </c>
    </row>
    <row r="475" spans="1:8" x14ac:dyDescent="0.25">
      <c r="A475" s="43" t="s">
        <v>250</v>
      </c>
      <c r="B475" s="43" t="s">
        <v>209</v>
      </c>
      <c r="C475" s="43" t="s">
        <v>213</v>
      </c>
      <c r="D475" s="43" t="str">
        <f t="shared" si="14"/>
        <v>CEMEN</v>
      </c>
      <c r="E475" s="43" t="str">
        <f t="shared" si="15"/>
        <v>Industry_Rest</v>
      </c>
      <c r="F475" s="43">
        <v>2008</v>
      </c>
      <c r="G475" s="43">
        <v>5.2999999999999999E-2</v>
      </c>
      <c r="H475" s="43" t="str">
        <f>INDEX(Regions[Region], MATCH(A475,Regions[State Name],0))</f>
        <v>ER</v>
      </c>
    </row>
    <row r="476" spans="1:8" x14ac:dyDescent="0.25">
      <c r="A476" s="43" t="s">
        <v>250</v>
      </c>
      <c r="B476" s="43" t="s">
        <v>209</v>
      </c>
      <c r="C476" s="43" t="s">
        <v>208</v>
      </c>
      <c r="D476" s="43" t="str">
        <f t="shared" si="14"/>
        <v>OTHER</v>
      </c>
      <c r="E476" s="43" t="str">
        <f t="shared" si="15"/>
        <v>Industry_Rest</v>
      </c>
      <c r="F476" s="43">
        <v>2008</v>
      </c>
      <c r="G476" s="43">
        <v>1.286</v>
      </c>
      <c r="H476" s="43" t="str">
        <f>INDEX(Regions[Region], MATCH(A476,Regions[State Name],0))</f>
        <v>ER</v>
      </c>
    </row>
    <row r="477" spans="1:8" x14ac:dyDescent="0.25">
      <c r="A477" s="43" t="s">
        <v>250</v>
      </c>
      <c r="B477" s="43" t="s">
        <v>209</v>
      </c>
      <c r="C477" s="43" t="s">
        <v>215</v>
      </c>
      <c r="D477" s="43" t="str">
        <f t="shared" si="14"/>
        <v>POWER</v>
      </c>
      <c r="E477" s="43" t="str">
        <f t="shared" si="15"/>
        <v>Power</v>
      </c>
      <c r="F477" s="43">
        <v>2009</v>
      </c>
      <c r="G477" s="43">
        <v>7.4059999999999997</v>
      </c>
      <c r="H477" s="43" t="str">
        <f>INDEX(Regions[Region], MATCH(A477,Regions[State Name],0))</f>
        <v>ER</v>
      </c>
    </row>
    <row r="478" spans="1:8" x14ac:dyDescent="0.25">
      <c r="A478" s="43" t="s">
        <v>250</v>
      </c>
      <c r="B478" s="43" t="s">
        <v>209</v>
      </c>
      <c r="C478" s="43" t="s">
        <v>213</v>
      </c>
      <c r="D478" s="43" t="str">
        <f t="shared" si="14"/>
        <v>CEMEN</v>
      </c>
      <c r="E478" s="43" t="str">
        <f t="shared" si="15"/>
        <v>Industry_Rest</v>
      </c>
      <c r="F478" s="43">
        <v>2009</v>
      </c>
      <c r="G478" s="43">
        <v>5.3999999999999999E-2</v>
      </c>
      <c r="H478" s="43" t="str">
        <f>INDEX(Regions[Region], MATCH(A478,Regions[State Name],0))</f>
        <v>ER</v>
      </c>
    </row>
    <row r="479" spans="1:8" x14ac:dyDescent="0.25">
      <c r="A479" s="43" t="s">
        <v>250</v>
      </c>
      <c r="B479" s="43" t="s">
        <v>209</v>
      </c>
      <c r="C479" s="43" t="s">
        <v>208</v>
      </c>
      <c r="D479" s="43" t="str">
        <f t="shared" si="14"/>
        <v>OTHER</v>
      </c>
      <c r="E479" s="43" t="str">
        <f t="shared" si="15"/>
        <v>Industry_Rest</v>
      </c>
      <c r="F479" s="43">
        <v>2009</v>
      </c>
      <c r="G479" s="43">
        <v>1.524</v>
      </c>
      <c r="H479" s="43" t="str">
        <f>INDEX(Regions[Region], MATCH(A479,Regions[State Name],0))</f>
        <v>ER</v>
      </c>
    </row>
    <row r="480" spans="1:8" x14ac:dyDescent="0.25">
      <c r="A480" s="43" t="s">
        <v>250</v>
      </c>
      <c r="B480" s="43" t="s">
        <v>209</v>
      </c>
      <c r="C480" s="43" t="s">
        <v>215</v>
      </c>
      <c r="D480" s="43" t="str">
        <f t="shared" si="14"/>
        <v>POWER</v>
      </c>
      <c r="E480" s="43" t="str">
        <f t="shared" si="15"/>
        <v>Power</v>
      </c>
      <c r="F480" s="43">
        <v>2010</v>
      </c>
      <c r="G480" s="43">
        <v>9.5269999999999992</v>
      </c>
      <c r="H480" s="43" t="str">
        <f>INDEX(Regions[Region], MATCH(A480,Regions[State Name],0))</f>
        <v>ER</v>
      </c>
    </row>
    <row r="481" spans="1:8" x14ac:dyDescent="0.25">
      <c r="A481" s="43" t="s">
        <v>250</v>
      </c>
      <c r="B481" s="43" t="s">
        <v>209</v>
      </c>
      <c r="C481" s="43" t="s">
        <v>213</v>
      </c>
      <c r="D481" s="43" t="str">
        <f t="shared" si="14"/>
        <v>CEMEN</v>
      </c>
      <c r="E481" s="43" t="str">
        <f t="shared" si="15"/>
        <v>Industry_Rest</v>
      </c>
      <c r="F481" s="43">
        <v>2010</v>
      </c>
      <c r="G481" s="43">
        <v>5.0999999999999997E-2</v>
      </c>
      <c r="H481" s="43" t="str">
        <f>INDEX(Regions[Region], MATCH(A481,Regions[State Name],0))</f>
        <v>ER</v>
      </c>
    </row>
    <row r="482" spans="1:8" x14ac:dyDescent="0.25">
      <c r="A482" s="43" t="s">
        <v>250</v>
      </c>
      <c r="B482" s="43" t="s">
        <v>209</v>
      </c>
      <c r="C482" s="43" t="s">
        <v>208</v>
      </c>
      <c r="D482" s="43" t="str">
        <f t="shared" si="14"/>
        <v>OTHER</v>
      </c>
      <c r="E482" s="43" t="str">
        <f t="shared" si="15"/>
        <v>Industry_Rest</v>
      </c>
      <c r="F482" s="43">
        <v>2010</v>
      </c>
      <c r="G482" s="43">
        <v>1.802</v>
      </c>
      <c r="H482" s="43" t="str">
        <f>INDEX(Regions[Region], MATCH(A482,Regions[State Name],0))</f>
        <v>ER</v>
      </c>
    </row>
    <row r="483" spans="1:8" x14ac:dyDescent="0.25">
      <c r="A483" s="43" t="s">
        <v>250</v>
      </c>
      <c r="B483" s="43" t="s">
        <v>209</v>
      </c>
      <c r="C483" s="43" t="s">
        <v>215</v>
      </c>
      <c r="D483" s="43" t="str">
        <f t="shared" si="14"/>
        <v>POWER</v>
      </c>
      <c r="E483" s="43" t="str">
        <f t="shared" si="15"/>
        <v>Power</v>
      </c>
      <c r="F483" s="43">
        <v>2011</v>
      </c>
      <c r="G483" s="43">
        <v>10.513</v>
      </c>
      <c r="H483" s="43" t="str">
        <f>INDEX(Regions[Region], MATCH(A483,Regions[State Name],0))</f>
        <v>ER</v>
      </c>
    </row>
    <row r="484" spans="1:8" x14ac:dyDescent="0.25">
      <c r="A484" s="43" t="s">
        <v>250</v>
      </c>
      <c r="B484" s="43" t="s">
        <v>209</v>
      </c>
      <c r="C484" s="43" t="s">
        <v>218</v>
      </c>
      <c r="D484" s="43" t="str">
        <f t="shared" si="14"/>
        <v>METAL</v>
      </c>
      <c r="E484" s="43" t="str">
        <f t="shared" si="15"/>
        <v>Industry_Steel</v>
      </c>
      <c r="F484" s="43">
        <v>2011</v>
      </c>
      <c r="G484" s="43">
        <v>3.5000000000000003E-2</v>
      </c>
      <c r="H484" s="43" t="str">
        <f>INDEX(Regions[Region], MATCH(A484,Regions[State Name],0))</f>
        <v>ER</v>
      </c>
    </row>
    <row r="485" spans="1:8" x14ac:dyDescent="0.25">
      <c r="A485" s="43" t="s">
        <v>250</v>
      </c>
      <c r="B485" s="43" t="s">
        <v>209</v>
      </c>
      <c r="C485" s="43" t="s">
        <v>213</v>
      </c>
      <c r="D485" s="43" t="str">
        <f t="shared" si="14"/>
        <v>CEMEN</v>
      </c>
      <c r="E485" s="43" t="str">
        <f t="shared" si="15"/>
        <v>Industry_Rest</v>
      </c>
      <c r="F485" s="43">
        <v>2011</v>
      </c>
      <c r="G485" s="43">
        <v>4.9000000000000002E-2</v>
      </c>
      <c r="H485" s="43" t="str">
        <f>INDEX(Regions[Region], MATCH(A485,Regions[State Name],0))</f>
        <v>ER</v>
      </c>
    </row>
    <row r="486" spans="1:8" x14ac:dyDescent="0.25">
      <c r="A486" s="43" t="s">
        <v>250</v>
      </c>
      <c r="B486" s="43" t="s">
        <v>209</v>
      </c>
      <c r="C486" s="43" t="s">
        <v>217</v>
      </c>
      <c r="D486" s="43" t="str">
        <f t="shared" si="14"/>
        <v>OTHER</v>
      </c>
      <c r="E486" s="43" t="str">
        <f t="shared" si="15"/>
        <v>Industry_Rest</v>
      </c>
      <c r="F486" s="43">
        <v>2011</v>
      </c>
      <c r="G486" s="43">
        <v>2E-3</v>
      </c>
      <c r="H486" s="43" t="str">
        <f>INDEX(Regions[Region], MATCH(A486,Regions[State Name],0))</f>
        <v>ER</v>
      </c>
    </row>
    <row r="487" spans="1:8" x14ac:dyDescent="0.25">
      <c r="A487" s="43" t="s">
        <v>250</v>
      </c>
      <c r="B487" s="43" t="s">
        <v>209</v>
      </c>
      <c r="C487" s="43" t="s">
        <v>228</v>
      </c>
      <c r="D487" s="43" t="str">
        <f t="shared" si="14"/>
        <v>CHEMI</v>
      </c>
      <c r="E487" s="43" t="str">
        <f t="shared" si="15"/>
        <v>Industry_Rest</v>
      </c>
      <c r="F487" s="43">
        <v>2011</v>
      </c>
      <c r="G487" s="43">
        <v>1.2999999999999999E-2</v>
      </c>
      <c r="H487" s="43" t="str">
        <f>INDEX(Regions[Region], MATCH(A487,Regions[State Name],0))</f>
        <v>ER</v>
      </c>
    </row>
    <row r="488" spans="1:8" x14ac:dyDescent="0.25">
      <c r="A488" s="43" t="s">
        <v>250</v>
      </c>
      <c r="B488" s="43" t="s">
        <v>209</v>
      </c>
      <c r="C488" s="43" t="s">
        <v>208</v>
      </c>
      <c r="D488" s="43" t="str">
        <f t="shared" si="14"/>
        <v>OTHER</v>
      </c>
      <c r="E488" s="43" t="str">
        <f t="shared" si="15"/>
        <v>Industry_Rest</v>
      </c>
      <c r="F488" s="43">
        <v>2011</v>
      </c>
      <c r="G488" s="43">
        <v>1.702</v>
      </c>
      <c r="H488" s="43" t="str">
        <f>INDEX(Regions[Region], MATCH(A488,Regions[State Name],0))</f>
        <v>ER</v>
      </c>
    </row>
    <row r="489" spans="1:8" x14ac:dyDescent="0.25">
      <c r="A489" s="43" t="s">
        <v>250</v>
      </c>
      <c r="B489" s="43" t="s">
        <v>209</v>
      </c>
      <c r="C489" s="43" t="s">
        <v>215</v>
      </c>
      <c r="D489" s="43" t="str">
        <f t="shared" si="14"/>
        <v>POWER</v>
      </c>
      <c r="E489" s="43" t="str">
        <f t="shared" si="15"/>
        <v>Power</v>
      </c>
      <c r="F489" s="43">
        <v>2012</v>
      </c>
      <c r="G489" s="43">
        <v>10.125999999999999</v>
      </c>
      <c r="H489" s="43" t="str">
        <f>INDEX(Regions[Region], MATCH(A489,Regions[State Name],0))</f>
        <v>ER</v>
      </c>
    </row>
    <row r="490" spans="1:8" x14ac:dyDescent="0.25">
      <c r="A490" s="43" t="s">
        <v>250</v>
      </c>
      <c r="B490" s="43" t="s">
        <v>209</v>
      </c>
      <c r="C490" s="43" t="s">
        <v>213</v>
      </c>
      <c r="D490" s="43" t="str">
        <f t="shared" si="14"/>
        <v>CEMEN</v>
      </c>
      <c r="E490" s="43" t="str">
        <f t="shared" si="15"/>
        <v>Industry_Rest</v>
      </c>
      <c r="F490" s="43">
        <v>2012</v>
      </c>
      <c r="G490" s="43">
        <v>4.0000000000000001E-3</v>
      </c>
      <c r="H490" s="43" t="str">
        <f>INDEX(Regions[Region], MATCH(A490,Regions[State Name],0))</f>
        <v>ER</v>
      </c>
    </row>
    <row r="491" spans="1:8" x14ac:dyDescent="0.25">
      <c r="A491" s="43" t="s">
        <v>250</v>
      </c>
      <c r="B491" s="43" t="s">
        <v>209</v>
      </c>
      <c r="C491" s="43" t="s">
        <v>228</v>
      </c>
      <c r="D491" s="43" t="str">
        <f t="shared" si="14"/>
        <v>CHEMI</v>
      </c>
      <c r="E491" s="43" t="str">
        <f t="shared" si="15"/>
        <v>Industry_Rest</v>
      </c>
      <c r="F491" s="43">
        <v>2012</v>
      </c>
      <c r="G491" s="43">
        <v>8.0000000000000002E-3</v>
      </c>
      <c r="H491" s="43" t="str">
        <f>INDEX(Regions[Region], MATCH(A491,Regions[State Name],0))</f>
        <v>ER</v>
      </c>
    </row>
    <row r="492" spans="1:8" x14ac:dyDescent="0.25">
      <c r="A492" s="43" t="s">
        <v>250</v>
      </c>
      <c r="B492" s="43" t="s">
        <v>209</v>
      </c>
      <c r="C492" s="43" t="s">
        <v>208</v>
      </c>
      <c r="D492" s="43" t="str">
        <f t="shared" si="14"/>
        <v>OTHER</v>
      </c>
      <c r="E492" s="43" t="str">
        <f t="shared" si="15"/>
        <v>Industry_Rest</v>
      </c>
      <c r="F492" s="43">
        <v>2012</v>
      </c>
      <c r="G492" s="43">
        <v>1</v>
      </c>
      <c r="H492" s="43" t="str">
        <f>INDEX(Regions[Region], MATCH(A492,Regions[State Name],0))</f>
        <v>ER</v>
      </c>
    </row>
    <row r="493" spans="1:8" x14ac:dyDescent="0.25">
      <c r="A493" s="43" t="s">
        <v>250</v>
      </c>
      <c r="B493" s="43" t="s">
        <v>209</v>
      </c>
      <c r="C493" s="43" t="s">
        <v>215</v>
      </c>
      <c r="D493" s="43" t="str">
        <f t="shared" si="14"/>
        <v>POWER</v>
      </c>
      <c r="E493" s="43" t="str">
        <f t="shared" si="15"/>
        <v>Power</v>
      </c>
      <c r="F493" s="43">
        <v>2013</v>
      </c>
      <c r="G493" s="43">
        <v>8.6509999999999998</v>
      </c>
      <c r="H493" s="43" t="str">
        <f>INDEX(Regions[Region], MATCH(A493,Regions[State Name],0))</f>
        <v>ER</v>
      </c>
    </row>
    <row r="494" spans="1:8" x14ac:dyDescent="0.25">
      <c r="A494" s="43" t="s">
        <v>250</v>
      </c>
      <c r="B494" s="43" t="s">
        <v>209</v>
      </c>
      <c r="C494" s="43" t="s">
        <v>228</v>
      </c>
      <c r="D494" s="43" t="str">
        <f t="shared" si="14"/>
        <v>CHEMI</v>
      </c>
      <c r="E494" s="43" t="str">
        <f t="shared" si="15"/>
        <v>Industry_Rest</v>
      </c>
      <c r="F494" s="43">
        <v>2013</v>
      </c>
      <c r="G494" s="43">
        <v>0.01</v>
      </c>
      <c r="H494" s="43" t="str">
        <f>INDEX(Regions[Region], MATCH(A494,Regions[State Name],0))</f>
        <v>ER</v>
      </c>
    </row>
    <row r="495" spans="1:8" x14ac:dyDescent="0.25">
      <c r="A495" s="43" t="s">
        <v>250</v>
      </c>
      <c r="B495" s="43" t="s">
        <v>209</v>
      </c>
      <c r="C495" s="43" t="s">
        <v>220</v>
      </c>
      <c r="D495" s="43" t="str">
        <f t="shared" si="14"/>
        <v xml:space="preserve">PULP </v>
      </c>
      <c r="E495" s="43" t="str">
        <f t="shared" si="15"/>
        <v>Industry_Rest</v>
      </c>
      <c r="F495" s="43">
        <v>2013</v>
      </c>
      <c r="G495" s="43">
        <v>3.0000000000000001E-3</v>
      </c>
      <c r="H495" s="43" t="str">
        <f>INDEX(Regions[Region], MATCH(A495,Regions[State Name],0))</f>
        <v>ER</v>
      </c>
    </row>
    <row r="496" spans="1:8" x14ac:dyDescent="0.25">
      <c r="A496" s="43" t="s">
        <v>250</v>
      </c>
      <c r="B496" s="43" t="s">
        <v>209</v>
      </c>
      <c r="C496" s="43" t="s">
        <v>208</v>
      </c>
      <c r="D496" s="43" t="str">
        <f t="shared" si="14"/>
        <v>OTHER</v>
      </c>
      <c r="E496" s="43" t="str">
        <f t="shared" si="15"/>
        <v>Industry_Rest</v>
      </c>
      <c r="F496" s="43">
        <v>2013</v>
      </c>
      <c r="G496" s="43">
        <v>0.74099999999999999</v>
      </c>
      <c r="H496" s="43" t="str">
        <f>INDEX(Regions[Region], MATCH(A496,Regions[State Name],0))</f>
        <v>ER</v>
      </c>
    </row>
    <row r="497" spans="1:8" x14ac:dyDescent="0.25">
      <c r="A497" s="43" t="s">
        <v>250</v>
      </c>
      <c r="B497" s="43" t="s">
        <v>209</v>
      </c>
      <c r="C497" s="43" t="s">
        <v>215</v>
      </c>
      <c r="D497" s="43" t="str">
        <f t="shared" si="14"/>
        <v>POWER</v>
      </c>
      <c r="E497" s="43" t="str">
        <f t="shared" si="15"/>
        <v>Power</v>
      </c>
      <c r="F497" s="43">
        <v>2014</v>
      </c>
      <c r="G497" s="43">
        <v>2.657</v>
      </c>
      <c r="H497" s="43" t="str">
        <f>INDEX(Regions[Region], MATCH(A497,Regions[State Name],0))</f>
        <v>ER</v>
      </c>
    </row>
    <row r="498" spans="1:8" x14ac:dyDescent="0.25">
      <c r="A498" s="43" t="s">
        <v>250</v>
      </c>
      <c r="B498" s="43" t="s">
        <v>209</v>
      </c>
      <c r="C498" s="43" t="s">
        <v>218</v>
      </c>
      <c r="D498" s="43" t="str">
        <f t="shared" si="14"/>
        <v>METAL</v>
      </c>
      <c r="E498" s="43" t="str">
        <f t="shared" si="15"/>
        <v>Industry_Steel</v>
      </c>
      <c r="F498" s="43">
        <v>2014</v>
      </c>
      <c r="G498" s="43">
        <v>1.0999999999999999E-2</v>
      </c>
      <c r="H498" s="43" t="str">
        <f>INDEX(Regions[Region], MATCH(A498,Regions[State Name],0))</f>
        <v>ER</v>
      </c>
    </row>
    <row r="499" spans="1:8" x14ac:dyDescent="0.25">
      <c r="A499" s="43" t="s">
        <v>250</v>
      </c>
      <c r="B499" s="43" t="s">
        <v>209</v>
      </c>
      <c r="C499" s="43" t="s">
        <v>208</v>
      </c>
      <c r="D499" s="43" t="str">
        <f t="shared" si="14"/>
        <v>OTHER</v>
      </c>
      <c r="E499" s="43" t="str">
        <f t="shared" si="15"/>
        <v>Industry_Rest</v>
      </c>
      <c r="F499" s="43">
        <v>2014</v>
      </c>
      <c r="G499" s="43">
        <v>0.66500000000000004</v>
      </c>
      <c r="H499" s="43" t="str">
        <f>INDEX(Regions[Region], MATCH(A499,Regions[State Name],0))</f>
        <v>ER</v>
      </c>
    </row>
    <row r="500" spans="1:8" x14ac:dyDescent="0.25">
      <c r="A500" s="43" t="s">
        <v>250</v>
      </c>
      <c r="B500" s="43" t="s">
        <v>209</v>
      </c>
      <c r="C500" s="43" t="s">
        <v>215</v>
      </c>
      <c r="D500" s="43" t="str">
        <f t="shared" si="14"/>
        <v>POWER</v>
      </c>
      <c r="E500" s="43" t="str">
        <f t="shared" si="15"/>
        <v>Power</v>
      </c>
      <c r="F500" s="43">
        <v>2015</v>
      </c>
      <c r="G500" s="43">
        <v>3.0459999999999998</v>
      </c>
      <c r="H500" s="43" t="str">
        <f>INDEX(Regions[Region], MATCH(A500,Regions[State Name],0))</f>
        <v>ER</v>
      </c>
    </row>
    <row r="501" spans="1:8" x14ac:dyDescent="0.25">
      <c r="A501" s="43" t="s">
        <v>250</v>
      </c>
      <c r="B501" s="43" t="s">
        <v>209</v>
      </c>
      <c r="C501" s="43" t="s">
        <v>218</v>
      </c>
      <c r="D501" s="43" t="str">
        <f t="shared" si="14"/>
        <v>METAL</v>
      </c>
      <c r="E501" s="43" t="str">
        <f t="shared" si="15"/>
        <v>Industry_Steel</v>
      </c>
      <c r="F501" s="43">
        <v>2015</v>
      </c>
      <c r="G501" s="43">
        <v>1.4E-2</v>
      </c>
      <c r="H501" s="43" t="str">
        <f>INDEX(Regions[Region], MATCH(A501,Regions[State Name],0))</f>
        <v>ER</v>
      </c>
    </row>
    <row r="502" spans="1:8" x14ac:dyDescent="0.25">
      <c r="A502" s="43" t="s">
        <v>250</v>
      </c>
      <c r="B502" s="43" t="s">
        <v>209</v>
      </c>
      <c r="C502" s="43" t="s">
        <v>228</v>
      </c>
      <c r="D502" s="43" t="str">
        <f t="shared" si="14"/>
        <v>CHEMI</v>
      </c>
      <c r="E502" s="43" t="str">
        <f t="shared" si="15"/>
        <v>Industry_Rest</v>
      </c>
      <c r="F502" s="43">
        <v>2015</v>
      </c>
      <c r="G502" s="43">
        <v>8.9999999999999993E-3</v>
      </c>
      <c r="H502" s="43" t="str">
        <f>INDEX(Regions[Region], MATCH(A502,Regions[State Name],0))</f>
        <v>ER</v>
      </c>
    </row>
    <row r="503" spans="1:8" x14ac:dyDescent="0.25">
      <c r="A503" s="43" t="s">
        <v>250</v>
      </c>
      <c r="B503" s="43" t="s">
        <v>209</v>
      </c>
      <c r="C503" s="43" t="s">
        <v>208</v>
      </c>
      <c r="D503" s="43" t="str">
        <f t="shared" si="14"/>
        <v>OTHER</v>
      </c>
      <c r="E503" s="43" t="str">
        <f t="shared" si="15"/>
        <v>Industry_Rest</v>
      </c>
      <c r="F503" s="43">
        <v>2015</v>
      </c>
      <c r="G503" s="43">
        <v>0.66100000000000003</v>
      </c>
      <c r="H503" s="43" t="str">
        <f>INDEX(Regions[Region], MATCH(A503,Regions[State Name],0))</f>
        <v>ER</v>
      </c>
    </row>
    <row r="504" spans="1:8" x14ac:dyDescent="0.25">
      <c r="A504" s="43" t="s">
        <v>250</v>
      </c>
      <c r="B504" s="43" t="s">
        <v>209</v>
      </c>
      <c r="C504" s="43" t="s">
        <v>215</v>
      </c>
      <c r="D504" s="43" t="str">
        <f t="shared" si="14"/>
        <v>POWER</v>
      </c>
      <c r="E504" s="43" t="str">
        <f t="shared" si="15"/>
        <v>Power</v>
      </c>
      <c r="F504" s="43">
        <v>2016</v>
      </c>
      <c r="G504" s="43">
        <v>6.36</v>
      </c>
      <c r="H504" s="43" t="str">
        <f>INDEX(Regions[Region], MATCH(A504,Regions[State Name],0))</f>
        <v>ER</v>
      </c>
    </row>
    <row r="505" spans="1:8" x14ac:dyDescent="0.25">
      <c r="A505" s="43" t="s">
        <v>250</v>
      </c>
      <c r="B505" s="43" t="s">
        <v>209</v>
      </c>
      <c r="C505" s="43" t="s">
        <v>218</v>
      </c>
      <c r="D505" s="43" t="str">
        <f t="shared" si="14"/>
        <v>METAL</v>
      </c>
      <c r="E505" s="43" t="str">
        <f t="shared" si="15"/>
        <v>Industry_Steel</v>
      </c>
      <c r="F505" s="43">
        <v>2016</v>
      </c>
      <c r="G505" s="43">
        <v>1.7999999999999999E-2</v>
      </c>
      <c r="H505" s="43" t="str">
        <f>INDEX(Regions[Region], MATCH(A505,Regions[State Name],0))</f>
        <v>ER</v>
      </c>
    </row>
    <row r="506" spans="1:8" x14ac:dyDescent="0.25">
      <c r="A506" s="43" t="s">
        <v>250</v>
      </c>
      <c r="B506" s="43" t="s">
        <v>209</v>
      </c>
      <c r="C506" s="43" t="s">
        <v>228</v>
      </c>
      <c r="D506" s="43" t="str">
        <f t="shared" si="14"/>
        <v>CHEMI</v>
      </c>
      <c r="E506" s="43" t="str">
        <f t="shared" si="15"/>
        <v>Industry_Rest</v>
      </c>
      <c r="F506" s="43">
        <v>2016</v>
      </c>
      <c r="G506" s="43">
        <v>6.0000000000000001E-3</v>
      </c>
      <c r="H506" s="43" t="str">
        <f>INDEX(Regions[Region], MATCH(A506,Regions[State Name],0))</f>
        <v>ER</v>
      </c>
    </row>
    <row r="507" spans="1:8" x14ac:dyDescent="0.25">
      <c r="A507" s="43" t="s">
        <v>250</v>
      </c>
      <c r="B507" s="43" t="s">
        <v>209</v>
      </c>
      <c r="C507" s="43" t="s">
        <v>208</v>
      </c>
      <c r="D507" s="43" t="str">
        <f t="shared" si="14"/>
        <v>OTHER</v>
      </c>
      <c r="E507" s="43" t="str">
        <f t="shared" si="15"/>
        <v>Industry_Rest</v>
      </c>
      <c r="F507" s="43">
        <v>2016</v>
      </c>
      <c r="G507" s="43">
        <v>0.61699999999999999</v>
      </c>
      <c r="H507" s="43" t="str">
        <f>INDEX(Regions[Region], MATCH(A507,Regions[State Name],0))</f>
        <v>ER</v>
      </c>
    </row>
    <row r="508" spans="1:8" x14ac:dyDescent="0.25">
      <c r="A508" s="43" t="s">
        <v>250</v>
      </c>
      <c r="B508" s="43" t="s">
        <v>214</v>
      </c>
      <c r="C508" s="43" t="s">
        <v>215</v>
      </c>
      <c r="D508" s="43" t="str">
        <f t="shared" si="14"/>
        <v>POWER</v>
      </c>
      <c r="E508" s="43" t="str">
        <f t="shared" si="15"/>
        <v>Power</v>
      </c>
      <c r="F508" s="43">
        <v>2016</v>
      </c>
      <c r="G508" s="43">
        <v>8.0000000000000002E-3</v>
      </c>
      <c r="H508" s="43" t="str">
        <f>INDEX(Regions[Region], MATCH(A508,Regions[State Name],0))</f>
        <v>ER</v>
      </c>
    </row>
    <row r="509" spans="1:8" x14ac:dyDescent="0.25">
      <c r="A509" s="43" t="s">
        <v>250</v>
      </c>
      <c r="B509" s="43" t="s">
        <v>214</v>
      </c>
      <c r="C509" s="43" t="s">
        <v>229</v>
      </c>
      <c r="D509" s="43" t="str">
        <f t="shared" si="14"/>
        <v>BRICK</v>
      </c>
      <c r="E509" s="43" t="str">
        <f t="shared" si="15"/>
        <v>Industry_Rest</v>
      </c>
      <c r="F509" s="43">
        <v>2016</v>
      </c>
      <c r="G509" s="43">
        <v>1E-3</v>
      </c>
      <c r="H509" s="43" t="str">
        <f>INDEX(Regions[Region], MATCH(A509,Regions[State Name],0))</f>
        <v>ER</v>
      </c>
    </row>
    <row r="510" spans="1:8" x14ac:dyDescent="0.25">
      <c r="A510" s="43" t="s">
        <v>250</v>
      </c>
      <c r="B510" s="43" t="s">
        <v>216</v>
      </c>
      <c r="C510" s="43" t="s">
        <v>215</v>
      </c>
      <c r="D510" s="43" t="str">
        <f t="shared" si="14"/>
        <v>POWER</v>
      </c>
      <c r="E510" s="43" t="str">
        <f t="shared" si="15"/>
        <v>Power</v>
      </c>
      <c r="F510" s="43">
        <v>2006</v>
      </c>
      <c r="G510" s="43">
        <v>6.9710000000000001</v>
      </c>
      <c r="H510" s="43" t="str">
        <f>INDEX(Regions[Region], MATCH(A510,Regions[State Name],0))</f>
        <v>ER</v>
      </c>
    </row>
    <row r="511" spans="1:8" x14ac:dyDescent="0.25">
      <c r="A511" s="43" t="s">
        <v>250</v>
      </c>
      <c r="B511" s="43" t="s">
        <v>216</v>
      </c>
      <c r="C511" s="43" t="s">
        <v>213</v>
      </c>
      <c r="D511" s="43" t="str">
        <f t="shared" si="14"/>
        <v>CEMEN</v>
      </c>
      <c r="E511" s="43" t="str">
        <f t="shared" si="15"/>
        <v>Industry_Rest</v>
      </c>
      <c r="F511" s="43">
        <v>2006</v>
      </c>
      <c r="G511" s="43">
        <v>5.1999999999999998E-2</v>
      </c>
      <c r="H511" s="43" t="str">
        <f>INDEX(Regions[Region], MATCH(A511,Regions[State Name],0))</f>
        <v>ER</v>
      </c>
    </row>
    <row r="512" spans="1:8" x14ac:dyDescent="0.25">
      <c r="A512" s="43" t="s">
        <v>250</v>
      </c>
      <c r="B512" s="43" t="s">
        <v>216</v>
      </c>
      <c r="C512" s="43" t="s">
        <v>208</v>
      </c>
      <c r="D512" s="43" t="str">
        <f t="shared" si="14"/>
        <v>OTHER</v>
      </c>
      <c r="E512" s="43" t="str">
        <f t="shared" si="15"/>
        <v>Industry_Rest</v>
      </c>
      <c r="F512" s="43">
        <v>2006</v>
      </c>
      <c r="G512" s="43">
        <v>0.69599999999999995</v>
      </c>
      <c r="H512" s="43" t="str">
        <f>INDEX(Regions[Region], MATCH(A512,Regions[State Name],0))</f>
        <v>ER</v>
      </c>
    </row>
    <row r="513" spans="1:8" x14ac:dyDescent="0.25">
      <c r="A513" s="43" t="s">
        <v>250</v>
      </c>
      <c r="B513" s="43" t="s">
        <v>214</v>
      </c>
      <c r="C513" s="43" t="s">
        <v>215</v>
      </c>
      <c r="D513" s="43" t="str">
        <f t="shared" si="14"/>
        <v>POWER</v>
      </c>
      <c r="E513" s="43" t="str">
        <f t="shared" si="15"/>
        <v>Power</v>
      </c>
      <c r="F513" s="43">
        <v>2019</v>
      </c>
      <c r="G513" s="43">
        <v>5.0000000000000001E-3</v>
      </c>
      <c r="H513" s="43" t="str">
        <f>INDEX(Regions[Region], MATCH(A513,Regions[State Name],0))</f>
        <v>ER</v>
      </c>
    </row>
    <row r="514" spans="1:8" x14ac:dyDescent="0.25">
      <c r="A514" s="43" t="s">
        <v>250</v>
      </c>
      <c r="B514" s="43" t="s">
        <v>209</v>
      </c>
      <c r="C514" s="43" t="s">
        <v>208</v>
      </c>
      <c r="D514" s="43" t="str">
        <f t="shared" si="14"/>
        <v>OTHER</v>
      </c>
      <c r="E514" s="43" t="str">
        <f t="shared" si="15"/>
        <v>Industry_Rest</v>
      </c>
      <c r="F514" s="43">
        <v>2019</v>
      </c>
      <c r="G514" s="43">
        <v>0.57899999999999996</v>
      </c>
      <c r="H514" s="43" t="str">
        <f>INDEX(Regions[Region], MATCH(A514,Regions[State Name],0))</f>
        <v>ER</v>
      </c>
    </row>
    <row r="515" spans="1:8" x14ac:dyDescent="0.25">
      <c r="A515" s="43" t="s">
        <v>250</v>
      </c>
      <c r="B515" s="43" t="s">
        <v>209</v>
      </c>
      <c r="C515" s="43" t="s">
        <v>215</v>
      </c>
      <c r="D515" s="43" t="str">
        <f t="shared" ref="D515:D578" si="16">LEFT(C515,5)</f>
        <v>POWER</v>
      </c>
      <c r="E515" s="43" t="str">
        <f t="shared" ref="E515:E578" si="17">IF(D515="POWER","Power", IF(OR(D515="STEEL",D515="METAL"), "Industry_Steel", "Industry_Rest"))</f>
        <v>Power</v>
      </c>
      <c r="F515" s="43">
        <v>2019</v>
      </c>
      <c r="G515" s="43">
        <v>18.337</v>
      </c>
      <c r="H515" s="43" t="str">
        <f>INDEX(Regions[Region], MATCH(A515,Regions[State Name],0))</f>
        <v>ER</v>
      </c>
    </row>
    <row r="516" spans="1:8" x14ac:dyDescent="0.25">
      <c r="A516" s="43" t="s">
        <v>250</v>
      </c>
      <c r="B516" s="43" t="s">
        <v>219</v>
      </c>
      <c r="C516" s="43" t="s">
        <v>215</v>
      </c>
      <c r="D516" s="43" t="str">
        <f t="shared" si="16"/>
        <v>POWER</v>
      </c>
      <c r="E516" s="43" t="str">
        <f t="shared" si="17"/>
        <v>Power</v>
      </c>
      <c r="F516" s="43">
        <v>2019</v>
      </c>
      <c r="G516" s="43">
        <v>0.112</v>
      </c>
      <c r="H516" s="43" t="str">
        <f>INDEX(Regions[Region], MATCH(A516,Regions[State Name],0))</f>
        <v>ER</v>
      </c>
    </row>
    <row r="517" spans="1:8" x14ac:dyDescent="0.25">
      <c r="A517" s="43" t="s">
        <v>250</v>
      </c>
      <c r="B517" s="43" t="s">
        <v>209</v>
      </c>
      <c r="C517" s="43" t="s">
        <v>228</v>
      </c>
      <c r="D517" s="43" t="str">
        <f t="shared" si="16"/>
        <v>CHEMI</v>
      </c>
      <c r="E517" s="43" t="str">
        <f t="shared" si="17"/>
        <v>Industry_Rest</v>
      </c>
      <c r="F517" s="43">
        <v>2017</v>
      </c>
      <c r="G517" s="43">
        <v>7.0000000000000001E-3</v>
      </c>
      <c r="H517" s="43" t="str">
        <f>INDEX(Regions[Region], MATCH(A517,Regions[State Name],0))</f>
        <v>ER</v>
      </c>
    </row>
    <row r="518" spans="1:8" x14ac:dyDescent="0.25">
      <c r="A518" s="43" t="s">
        <v>250</v>
      </c>
      <c r="B518" s="43" t="s">
        <v>209</v>
      </c>
      <c r="C518" s="43" t="s">
        <v>218</v>
      </c>
      <c r="D518" s="43" t="str">
        <f t="shared" si="16"/>
        <v>METAL</v>
      </c>
      <c r="E518" s="43" t="str">
        <f t="shared" si="17"/>
        <v>Industry_Steel</v>
      </c>
      <c r="F518" s="43">
        <v>2017</v>
      </c>
      <c r="G518" s="43">
        <v>4.1000000000000002E-2</v>
      </c>
      <c r="H518" s="43" t="str">
        <f>INDEX(Regions[Region], MATCH(A518,Regions[State Name],0))</f>
        <v>ER</v>
      </c>
    </row>
    <row r="519" spans="1:8" x14ac:dyDescent="0.25">
      <c r="A519" s="43" t="s">
        <v>250</v>
      </c>
      <c r="B519" s="43" t="s">
        <v>209</v>
      </c>
      <c r="C519" s="43" t="s">
        <v>208</v>
      </c>
      <c r="D519" s="43" t="str">
        <f t="shared" si="16"/>
        <v>OTHER</v>
      </c>
      <c r="E519" s="43" t="str">
        <f t="shared" si="17"/>
        <v>Industry_Rest</v>
      </c>
      <c r="F519" s="43">
        <v>2017</v>
      </c>
      <c r="G519" s="43">
        <v>0.52400000000000002</v>
      </c>
      <c r="H519" s="43" t="str">
        <f>INDEX(Regions[Region], MATCH(A519,Regions[State Name],0))</f>
        <v>ER</v>
      </c>
    </row>
    <row r="520" spans="1:8" x14ac:dyDescent="0.25">
      <c r="A520" s="43" t="s">
        <v>250</v>
      </c>
      <c r="B520" s="43" t="s">
        <v>209</v>
      </c>
      <c r="C520" s="43" t="s">
        <v>215</v>
      </c>
      <c r="D520" s="43" t="str">
        <f t="shared" si="16"/>
        <v>POWER</v>
      </c>
      <c r="E520" s="43" t="str">
        <f t="shared" si="17"/>
        <v>Power</v>
      </c>
      <c r="F520" s="43">
        <v>2017</v>
      </c>
      <c r="G520" s="43">
        <v>17.155999999999999</v>
      </c>
      <c r="H520" s="43" t="str">
        <f>INDEX(Regions[Region], MATCH(A520,Regions[State Name],0))</f>
        <v>ER</v>
      </c>
    </row>
    <row r="521" spans="1:8" x14ac:dyDescent="0.25">
      <c r="A521" s="43" t="s">
        <v>250</v>
      </c>
      <c r="B521" s="43" t="s">
        <v>219</v>
      </c>
      <c r="C521" s="43" t="s">
        <v>215</v>
      </c>
      <c r="D521" s="43" t="str">
        <f t="shared" si="16"/>
        <v>POWER</v>
      </c>
      <c r="E521" s="43" t="str">
        <f t="shared" si="17"/>
        <v>Power</v>
      </c>
      <c r="F521" s="43">
        <v>2017</v>
      </c>
      <c r="G521" s="43">
        <v>0.114</v>
      </c>
      <c r="H521" s="43" t="str">
        <f>INDEX(Regions[Region], MATCH(A521,Regions[State Name],0))</f>
        <v>ER</v>
      </c>
    </row>
    <row r="522" spans="1:8" x14ac:dyDescent="0.25">
      <c r="A522" s="43" t="s">
        <v>250</v>
      </c>
      <c r="B522" s="43" t="s">
        <v>209</v>
      </c>
      <c r="C522" s="43" t="s">
        <v>218</v>
      </c>
      <c r="D522" s="43" t="str">
        <f t="shared" si="16"/>
        <v>METAL</v>
      </c>
      <c r="E522" s="43" t="str">
        <f t="shared" si="17"/>
        <v>Industry_Steel</v>
      </c>
      <c r="F522" s="43">
        <v>2018</v>
      </c>
      <c r="G522" s="43">
        <v>5.0000000000000001E-3</v>
      </c>
      <c r="H522" s="43" t="str">
        <f>INDEX(Regions[Region], MATCH(A522,Regions[State Name],0))</f>
        <v>ER</v>
      </c>
    </row>
    <row r="523" spans="1:8" x14ac:dyDescent="0.25">
      <c r="A523" s="43" t="s">
        <v>250</v>
      </c>
      <c r="B523" s="43" t="s">
        <v>209</v>
      </c>
      <c r="C523" s="43" t="s">
        <v>208</v>
      </c>
      <c r="D523" s="43" t="str">
        <f t="shared" si="16"/>
        <v>OTHER</v>
      </c>
      <c r="E523" s="43" t="str">
        <f t="shared" si="17"/>
        <v>Industry_Rest</v>
      </c>
      <c r="F523" s="43">
        <v>2018</v>
      </c>
      <c r="G523" s="43">
        <v>0.66900000000000004</v>
      </c>
      <c r="H523" s="43" t="str">
        <f>INDEX(Regions[Region], MATCH(A523,Regions[State Name],0))</f>
        <v>ER</v>
      </c>
    </row>
    <row r="524" spans="1:8" x14ac:dyDescent="0.25">
      <c r="A524" s="43" t="s">
        <v>250</v>
      </c>
      <c r="B524" s="43" t="s">
        <v>209</v>
      </c>
      <c r="C524" s="43" t="s">
        <v>215</v>
      </c>
      <c r="D524" s="43" t="str">
        <f t="shared" si="16"/>
        <v>POWER</v>
      </c>
      <c r="E524" s="43" t="str">
        <f t="shared" si="17"/>
        <v>Power</v>
      </c>
      <c r="F524" s="43">
        <v>2018</v>
      </c>
      <c r="G524" s="43">
        <v>17.888999999999999</v>
      </c>
      <c r="H524" s="43" t="str">
        <f>INDEX(Regions[Region], MATCH(A524,Regions[State Name],0))</f>
        <v>ER</v>
      </c>
    </row>
    <row r="525" spans="1:8" x14ac:dyDescent="0.25">
      <c r="A525" s="43" t="s">
        <v>250</v>
      </c>
      <c r="B525" s="43" t="s">
        <v>219</v>
      </c>
      <c r="C525" s="43" t="s">
        <v>215</v>
      </c>
      <c r="D525" s="43" t="str">
        <f t="shared" si="16"/>
        <v>POWER</v>
      </c>
      <c r="E525" s="43" t="str">
        <f t="shared" si="17"/>
        <v>Power</v>
      </c>
      <c r="F525" s="43">
        <v>2018</v>
      </c>
      <c r="G525" s="43">
        <v>0.28000000000000003</v>
      </c>
      <c r="H525" s="43" t="str">
        <f>INDEX(Regions[Region], MATCH(A525,Regions[State Name],0))</f>
        <v>ER</v>
      </c>
    </row>
    <row r="526" spans="1:8" x14ac:dyDescent="0.25">
      <c r="A526" s="43" t="s">
        <v>248</v>
      </c>
      <c r="B526" s="43" t="s">
        <v>214</v>
      </c>
      <c r="C526" s="43" t="s">
        <v>215</v>
      </c>
      <c r="D526" s="43" t="str">
        <f t="shared" si="16"/>
        <v>POWER</v>
      </c>
      <c r="E526" s="43" t="str">
        <f t="shared" si="17"/>
        <v>Power</v>
      </c>
      <c r="F526" s="43">
        <v>2007</v>
      </c>
      <c r="G526" s="43">
        <v>0.246</v>
      </c>
      <c r="H526" s="43" t="str">
        <f>INDEX(Regions[Region], MATCH(A526,Regions[State Name],0))</f>
        <v>WR</v>
      </c>
    </row>
    <row r="527" spans="1:8" x14ac:dyDescent="0.25">
      <c r="A527" s="43" t="s">
        <v>248</v>
      </c>
      <c r="B527" s="43" t="s">
        <v>209</v>
      </c>
      <c r="C527" s="43" t="s">
        <v>215</v>
      </c>
      <c r="D527" s="43" t="str">
        <f t="shared" si="16"/>
        <v>POWER</v>
      </c>
      <c r="E527" s="43" t="str">
        <f t="shared" si="17"/>
        <v>Power</v>
      </c>
      <c r="F527" s="43">
        <v>2007</v>
      </c>
      <c r="G527" s="43">
        <v>24.417000000000002</v>
      </c>
      <c r="H527" s="43" t="str">
        <f>INDEX(Regions[Region], MATCH(A527,Regions[State Name],0))</f>
        <v>WR</v>
      </c>
    </row>
    <row r="528" spans="1:8" x14ac:dyDescent="0.25">
      <c r="A528" s="43" t="s">
        <v>248</v>
      </c>
      <c r="B528" s="43" t="s">
        <v>209</v>
      </c>
      <c r="C528" s="43" t="s">
        <v>210</v>
      </c>
      <c r="D528" s="43" t="str">
        <f t="shared" si="16"/>
        <v>POWER</v>
      </c>
      <c r="E528" s="43" t="str">
        <f t="shared" si="17"/>
        <v>Power</v>
      </c>
      <c r="F528" s="43">
        <v>2007</v>
      </c>
      <c r="G528" s="43">
        <v>1.639</v>
      </c>
      <c r="H528" s="43" t="str">
        <f>INDEX(Regions[Region], MATCH(A528,Regions[State Name],0))</f>
        <v>WR</v>
      </c>
    </row>
    <row r="529" spans="1:8" x14ac:dyDescent="0.25">
      <c r="A529" s="43" t="s">
        <v>248</v>
      </c>
      <c r="B529" s="43" t="s">
        <v>209</v>
      </c>
      <c r="C529" s="43" t="s">
        <v>218</v>
      </c>
      <c r="D529" s="43" t="str">
        <f t="shared" si="16"/>
        <v>METAL</v>
      </c>
      <c r="E529" s="43" t="str">
        <f t="shared" si="17"/>
        <v>Industry_Steel</v>
      </c>
      <c r="F529" s="43">
        <v>2007</v>
      </c>
      <c r="G529" s="43">
        <v>4.1000000000000002E-2</v>
      </c>
      <c r="H529" s="43" t="str">
        <f>INDEX(Regions[Region], MATCH(A529,Regions[State Name],0))</f>
        <v>WR</v>
      </c>
    </row>
    <row r="530" spans="1:8" x14ac:dyDescent="0.25">
      <c r="A530" s="43" t="s">
        <v>248</v>
      </c>
      <c r="B530" s="43" t="s">
        <v>209</v>
      </c>
      <c r="C530" s="43" t="s">
        <v>213</v>
      </c>
      <c r="D530" s="43" t="str">
        <f t="shared" si="16"/>
        <v>CEMEN</v>
      </c>
      <c r="E530" s="43" t="str">
        <f t="shared" si="17"/>
        <v>Industry_Rest</v>
      </c>
      <c r="F530" s="43">
        <v>2007</v>
      </c>
      <c r="G530" s="43">
        <v>3.048</v>
      </c>
      <c r="H530" s="43" t="str">
        <f>INDEX(Regions[Region], MATCH(A530,Regions[State Name],0))</f>
        <v>WR</v>
      </c>
    </row>
    <row r="531" spans="1:8" x14ac:dyDescent="0.25">
      <c r="A531" s="43" t="s">
        <v>248</v>
      </c>
      <c r="B531" s="43" t="s">
        <v>209</v>
      </c>
      <c r="C531" s="43" t="s">
        <v>179</v>
      </c>
      <c r="D531" s="43" t="str">
        <f t="shared" si="16"/>
        <v>SPONG</v>
      </c>
      <c r="E531" s="43" t="str">
        <f t="shared" si="17"/>
        <v>Industry_Rest</v>
      </c>
      <c r="F531" s="43">
        <v>2007</v>
      </c>
      <c r="G531" s="43">
        <v>0.10100000000000001</v>
      </c>
      <c r="H531" s="43" t="str">
        <f>INDEX(Regions[Region], MATCH(A531,Regions[State Name],0))</f>
        <v>WR</v>
      </c>
    </row>
    <row r="532" spans="1:8" x14ac:dyDescent="0.25">
      <c r="A532" s="43" t="s">
        <v>248</v>
      </c>
      <c r="B532" s="43" t="s">
        <v>209</v>
      </c>
      <c r="C532" s="43" t="s">
        <v>228</v>
      </c>
      <c r="D532" s="43" t="str">
        <f t="shared" si="16"/>
        <v>CHEMI</v>
      </c>
      <c r="E532" s="43" t="str">
        <f t="shared" si="17"/>
        <v>Industry_Rest</v>
      </c>
      <c r="F532" s="43">
        <v>2007</v>
      </c>
      <c r="G532" s="43">
        <v>1.2999999999999999E-2</v>
      </c>
      <c r="H532" s="43" t="str">
        <f>INDEX(Regions[Region], MATCH(A532,Regions[State Name],0))</f>
        <v>WR</v>
      </c>
    </row>
    <row r="533" spans="1:8" x14ac:dyDescent="0.25">
      <c r="A533" s="43" t="s">
        <v>248</v>
      </c>
      <c r="B533" s="43" t="s">
        <v>209</v>
      </c>
      <c r="C533" s="43" t="s">
        <v>220</v>
      </c>
      <c r="D533" s="43" t="str">
        <f t="shared" si="16"/>
        <v xml:space="preserve">PULP </v>
      </c>
      <c r="E533" s="43" t="str">
        <f t="shared" si="17"/>
        <v>Industry_Rest</v>
      </c>
      <c r="F533" s="43">
        <v>2007</v>
      </c>
      <c r="G533" s="43">
        <v>0.24099999999999999</v>
      </c>
      <c r="H533" s="43" t="str">
        <f>INDEX(Regions[Region], MATCH(A533,Regions[State Name],0))</f>
        <v>WR</v>
      </c>
    </row>
    <row r="534" spans="1:8" x14ac:dyDescent="0.25">
      <c r="A534" s="43" t="s">
        <v>248</v>
      </c>
      <c r="B534" s="43" t="s">
        <v>209</v>
      </c>
      <c r="C534" s="43" t="s">
        <v>223</v>
      </c>
      <c r="D534" s="43" t="str">
        <f t="shared" si="16"/>
        <v>TEXTI</v>
      </c>
      <c r="E534" s="43" t="str">
        <f t="shared" si="17"/>
        <v>Industry_Rest</v>
      </c>
      <c r="F534" s="43">
        <v>2007</v>
      </c>
      <c r="G534" s="43">
        <v>1.0999999999999999E-2</v>
      </c>
      <c r="H534" s="43" t="str">
        <f>INDEX(Regions[Region], MATCH(A534,Regions[State Name],0))</f>
        <v>WR</v>
      </c>
    </row>
    <row r="535" spans="1:8" x14ac:dyDescent="0.25">
      <c r="A535" s="43" t="s">
        <v>248</v>
      </c>
      <c r="B535" s="43" t="s">
        <v>209</v>
      </c>
      <c r="C535" s="43" t="s">
        <v>208</v>
      </c>
      <c r="D535" s="43" t="str">
        <f t="shared" si="16"/>
        <v>OTHER</v>
      </c>
      <c r="E535" s="43" t="str">
        <f t="shared" si="17"/>
        <v>Industry_Rest</v>
      </c>
      <c r="F535" s="43">
        <v>2007</v>
      </c>
      <c r="G535" s="43">
        <v>2.9750000000000001</v>
      </c>
      <c r="H535" s="43" t="str">
        <f>INDEX(Regions[Region], MATCH(A535,Regions[State Name],0))</f>
        <v>WR</v>
      </c>
    </row>
    <row r="536" spans="1:8" x14ac:dyDescent="0.25">
      <c r="A536" s="43" t="s">
        <v>248</v>
      </c>
      <c r="B536" s="43" t="s">
        <v>209</v>
      </c>
      <c r="C536" s="43" t="s">
        <v>241</v>
      </c>
      <c r="D536" s="43" t="str">
        <f t="shared" si="16"/>
        <v>COLLI</v>
      </c>
      <c r="E536" s="43" t="str">
        <f t="shared" si="17"/>
        <v>Industry_Rest</v>
      </c>
      <c r="F536" s="43">
        <v>2007</v>
      </c>
      <c r="G536" s="43">
        <v>1.9E-2</v>
      </c>
      <c r="H536" s="43" t="str">
        <f>INDEX(Regions[Region], MATCH(A536,Regions[State Name],0))</f>
        <v>WR</v>
      </c>
    </row>
    <row r="537" spans="1:8" x14ac:dyDescent="0.25">
      <c r="A537" s="43" t="s">
        <v>248</v>
      </c>
      <c r="B537" s="43" t="s">
        <v>219</v>
      </c>
      <c r="C537" s="43" t="s">
        <v>215</v>
      </c>
      <c r="D537" s="43" t="str">
        <f t="shared" si="16"/>
        <v>POWER</v>
      </c>
      <c r="E537" s="43" t="str">
        <f t="shared" si="17"/>
        <v>Power</v>
      </c>
      <c r="F537" s="43">
        <v>2007</v>
      </c>
      <c r="G537" s="43">
        <v>0.16700000000000001</v>
      </c>
      <c r="H537" s="43" t="str">
        <f>INDEX(Regions[Region], MATCH(A537,Regions[State Name],0))</f>
        <v>WR</v>
      </c>
    </row>
    <row r="538" spans="1:8" x14ac:dyDescent="0.25">
      <c r="A538" s="43" t="s">
        <v>248</v>
      </c>
      <c r="B538" s="43" t="s">
        <v>219</v>
      </c>
      <c r="C538" s="43" t="s">
        <v>213</v>
      </c>
      <c r="D538" s="43" t="str">
        <f t="shared" si="16"/>
        <v>CEMEN</v>
      </c>
      <c r="E538" s="43" t="str">
        <f t="shared" si="17"/>
        <v>Industry_Rest</v>
      </c>
      <c r="F538" s="43">
        <v>2007</v>
      </c>
      <c r="G538" s="43">
        <v>0.13800000000000001</v>
      </c>
      <c r="H538" s="43" t="str">
        <f>INDEX(Regions[Region], MATCH(A538,Regions[State Name],0))</f>
        <v>WR</v>
      </c>
    </row>
    <row r="539" spans="1:8" x14ac:dyDescent="0.25">
      <c r="A539" s="43" t="s">
        <v>248</v>
      </c>
      <c r="B539" s="43" t="s">
        <v>214</v>
      </c>
      <c r="C539" s="43" t="s">
        <v>215</v>
      </c>
      <c r="D539" s="43" t="str">
        <f t="shared" si="16"/>
        <v>POWER</v>
      </c>
      <c r="E539" s="43" t="str">
        <f t="shared" si="17"/>
        <v>Power</v>
      </c>
      <c r="F539" s="43">
        <v>2008</v>
      </c>
      <c r="G539" s="43">
        <v>0.23300000000000001</v>
      </c>
      <c r="H539" s="43" t="str">
        <f>INDEX(Regions[Region], MATCH(A539,Regions[State Name],0))</f>
        <v>WR</v>
      </c>
    </row>
    <row r="540" spans="1:8" x14ac:dyDescent="0.25">
      <c r="A540" s="43" t="s">
        <v>248</v>
      </c>
      <c r="B540" s="43" t="s">
        <v>209</v>
      </c>
      <c r="C540" s="43" t="s">
        <v>215</v>
      </c>
      <c r="D540" s="43" t="str">
        <f t="shared" si="16"/>
        <v>POWER</v>
      </c>
      <c r="E540" s="43" t="str">
        <f t="shared" si="17"/>
        <v>Power</v>
      </c>
      <c r="F540" s="43">
        <v>2008</v>
      </c>
      <c r="G540" s="43">
        <v>29.026</v>
      </c>
      <c r="H540" s="43" t="str">
        <f>INDEX(Regions[Region], MATCH(A540,Regions[State Name],0))</f>
        <v>WR</v>
      </c>
    </row>
    <row r="541" spans="1:8" x14ac:dyDescent="0.25">
      <c r="A541" s="43" t="s">
        <v>248</v>
      </c>
      <c r="B541" s="43" t="s">
        <v>209</v>
      </c>
      <c r="C541" s="43" t="s">
        <v>210</v>
      </c>
      <c r="D541" s="43" t="str">
        <f t="shared" si="16"/>
        <v>POWER</v>
      </c>
      <c r="E541" s="43" t="str">
        <f t="shared" si="17"/>
        <v>Power</v>
      </c>
      <c r="F541" s="43">
        <v>2008</v>
      </c>
      <c r="G541" s="43">
        <v>1.296</v>
      </c>
      <c r="H541" s="43" t="str">
        <f>INDEX(Regions[Region], MATCH(A541,Regions[State Name],0))</f>
        <v>WR</v>
      </c>
    </row>
    <row r="542" spans="1:8" x14ac:dyDescent="0.25">
      <c r="A542" s="43" t="s">
        <v>248</v>
      </c>
      <c r="B542" s="43" t="s">
        <v>209</v>
      </c>
      <c r="C542" s="43" t="s">
        <v>213</v>
      </c>
      <c r="D542" s="43" t="str">
        <f t="shared" si="16"/>
        <v>CEMEN</v>
      </c>
      <c r="E542" s="43" t="str">
        <f t="shared" si="17"/>
        <v>Industry_Rest</v>
      </c>
      <c r="F542" s="43">
        <v>2008</v>
      </c>
      <c r="G542" s="43">
        <v>3.081</v>
      </c>
      <c r="H542" s="43" t="str">
        <f>INDEX(Regions[Region], MATCH(A542,Regions[State Name],0))</f>
        <v>WR</v>
      </c>
    </row>
    <row r="543" spans="1:8" x14ac:dyDescent="0.25">
      <c r="A543" s="43" t="s">
        <v>248</v>
      </c>
      <c r="B543" s="43" t="s">
        <v>209</v>
      </c>
      <c r="C543" s="43" t="s">
        <v>179</v>
      </c>
      <c r="D543" s="43" t="str">
        <f t="shared" si="16"/>
        <v>SPONG</v>
      </c>
      <c r="E543" s="43" t="str">
        <f t="shared" si="17"/>
        <v>Industry_Rest</v>
      </c>
      <c r="F543" s="43">
        <v>2008</v>
      </c>
      <c r="G543" s="43">
        <v>9.9000000000000005E-2</v>
      </c>
      <c r="H543" s="43" t="str">
        <f>INDEX(Regions[Region], MATCH(A543,Regions[State Name],0))</f>
        <v>WR</v>
      </c>
    </row>
    <row r="544" spans="1:8" x14ac:dyDescent="0.25">
      <c r="A544" s="43" t="s">
        <v>248</v>
      </c>
      <c r="B544" s="43" t="s">
        <v>209</v>
      </c>
      <c r="C544" s="43" t="s">
        <v>228</v>
      </c>
      <c r="D544" s="43" t="str">
        <f t="shared" si="16"/>
        <v>CHEMI</v>
      </c>
      <c r="E544" s="43" t="str">
        <f t="shared" si="17"/>
        <v>Industry_Rest</v>
      </c>
      <c r="F544" s="43">
        <v>2008</v>
      </c>
      <c r="G544" s="43">
        <v>0.03</v>
      </c>
      <c r="H544" s="43" t="str">
        <f>INDEX(Regions[Region], MATCH(A544,Regions[State Name],0))</f>
        <v>WR</v>
      </c>
    </row>
    <row r="545" spans="1:8" x14ac:dyDescent="0.25">
      <c r="A545" s="43" t="s">
        <v>248</v>
      </c>
      <c r="B545" s="43" t="s">
        <v>209</v>
      </c>
      <c r="C545" s="43" t="s">
        <v>220</v>
      </c>
      <c r="D545" s="43" t="str">
        <f t="shared" si="16"/>
        <v xml:space="preserve">PULP </v>
      </c>
      <c r="E545" s="43" t="str">
        <f t="shared" si="17"/>
        <v>Industry_Rest</v>
      </c>
      <c r="F545" s="43">
        <v>2008</v>
      </c>
      <c r="G545" s="43">
        <v>0.25800000000000001</v>
      </c>
      <c r="H545" s="43" t="str">
        <f>INDEX(Regions[Region], MATCH(A545,Regions[State Name],0))</f>
        <v>WR</v>
      </c>
    </row>
    <row r="546" spans="1:8" x14ac:dyDescent="0.25">
      <c r="A546" s="43" t="s">
        <v>248</v>
      </c>
      <c r="B546" s="43" t="s">
        <v>209</v>
      </c>
      <c r="C546" s="43" t="s">
        <v>223</v>
      </c>
      <c r="D546" s="43" t="str">
        <f t="shared" si="16"/>
        <v>TEXTI</v>
      </c>
      <c r="E546" s="43" t="str">
        <f t="shared" si="17"/>
        <v>Industry_Rest</v>
      </c>
      <c r="F546" s="43">
        <v>2008</v>
      </c>
      <c r="G546" s="43">
        <v>2.1000000000000001E-2</v>
      </c>
      <c r="H546" s="43" t="str">
        <f>INDEX(Regions[Region], MATCH(A546,Regions[State Name],0))</f>
        <v>WR</v>
      </c>
    </row>
    <row r="547" spans="1:8" x14ac:dyDescent="0.25">
      <c r="A547" s="43" t="s">
        <v>248</v>
      </c>
      <c r="B547" s="43" t="s">
        <v>209</v>
      </c>
      <c r="C547" s="43" t="s">
        <v>208</v>
      </c>
      <c r="D547" s="43" t="str">
        <f t="shared" si="16"/>
        <v>OTHER</v>
      </c>
      <c r="E547" s="43" t="str">
        <f t="shared" si="17"/>
        <v>Industry_Rest</v>
      </c>
      <c r="F547" s="43">
        <v>2008</v>
      </c>
      <c r="G547" s="43">
        <v>3.83</v>
      </c>
      <c r="H547" s="43" t="str">
        <f>INDEX(Regions[Region], MATCH(A547,Regions[State Name],0))</f>
        <v>WR</v>
      </c>
    </row>
    <row r="548" spans="1:8" x14ac:dyDescent="0.25">
      <c r="A548" s="43" t="s">
        <v>248</v>
      </c>
      <c r="B548" s="43" t="s">
        <v>209</v>
      </c>
      <c r="C548" s="43" t="s">
        <v>241</v>
      </c>
      <c r="D548" s="43" t="str">
        <f t="shared" si="16"/>
        <v>COLLI</v>
      </c>
      <c r="E548" s="43" t="str">
        <f t="shared" si="17"/>
        <v>Industry_Rest</v>
      </c>
      <c r="F548" s="43">
        <v>2008</v>
      </c>
      <c r="G548" s="43">
        <v>1.6E-2</v>
      </c>
      <c r="H548" s="43" t="str">
        <f>INDEX(Regions[Region], MATCH(A548,Regions[State Name],0))</f>
        <v>WR</v>
      </c>
    </row>
    <row r="549" spans="1:8" x14ac:dyDescent="0.25">
      <c r="A549" s="43" t="s">
        <v>248</v>
      </c>
      <c r="B549" s="43" t="s">
        <v>219</v>
      </c>
      <c r="C549" s="43" t="s">
        <v>213</v>
      </c>
      <c r="D549" s="43" t="str">
        <f t="shared" si="16"/>
        <v>CEMEN</v>
      </c>
      <c r="E549" s="43" t="str">
        <f t="shared" si="17"/>
        <v>Industry_Rest</v>
      </c>
      <c r="F549" s="43">
        <v>2008</v>
      </c>
      <c r="G549" s="43">
        <v>0.316</v>
      </c>
      <c r="H549" s="43" t="str">
        <f>INDEX(Regions[Region], MATCH(A549,Regions[State Name],0))</f>
        <v>WR</v>
      </c>
    </row>
    <row r="550" spans="1:8" x14ac:dyDescent="0.25">
      <c r="A550" s="43" t="s">
        <v>248</v>
      </c>
      <c r="B550" s="43" t="s">
        <v>214</v>
      </c>
      <c r="C550" s="43" t="s">
        <v>215</v>
      </c>
      <c r="D550" s="43" t="str">
        <f t="shared" si="16"/>
        <v>POWER</v>
      </c>
      <c r="E550" s="43" t="str">
        <f t="shared" si="17"/>
        <v>Power</v>
      </c>
      <c r="F550" s="43">
        <v>2009</v>
      </c>
      <c r="G550" s="43">
        <v>0.255</v>
      </c>
      <c r="H550" s="43" t="str">
        <f>INDEX(Regions[Region], MATCH(A550,Regions[State Name],0))</f>
        <v>WR</v>
      </c>
    </row>
    <row r="551" spans="1:8" x14ac:dyDescent="0.25">
      <c r="A551" s="43" t="s">
        <v>248</v>
      </c>
      <c r="B551" s="43" t="s">
        <v>209</v>
      </c>
      <c r="C551" s="43" t="s">
        <v>215</v>
      </c>
      <c r="D551" s="43" t="str">
        <f t="shared" si="16"/>
        <v>POWER</v>
      </c>
      <c r="E551" s="43" t="str">
        <f t="shared" si="17"/>
        <v>Power</v>
      </c>
      <c r="F551" s="43">
        <v>2009</v>
      </c>
      <c r="G551" s="43">
        <v>31.494</v>
      </c>
      <c r="H551" s="43" t="str">
        <f>INDEX(Regions[Region], MATCH(A551,Regions[State Name],0))</f>
        <v>WR</v>
      </c>
    </row>
    <row r="552" spans="1:8" x14ac:dyDescent="0.25">
      <c r="A552" s="43" t="s">
        <v>248</v>
      </c>
      <c r="B552" s="43" t="s">
        <v>209</v>
      </c>
      <c r="C552" s="43" t="s">
        <v>210</v>
      </c>
      <c r="D552" s="43" t="str">
        <f t="shared" si="16"/>
        <v>POWER</v>
      </c>
      <c r="E552" s="43" t="str">
        <f t="shared" si="17"/>
        <v>Power</v>
      </c>
      <c r="F552" s="43">
        <v>2009</v>
      </c>
      <c r="G552" s="43">
        <v>2.411</v>
      </c>
      <c r="H552" s="43" t="str">
        <f>INDEX(Regions[Region], MATCH(A552,Regions[State Name],0))</f>
        <v>WR</v>
      </c>
    </row>
    <row r="553" spans="1:8" x14ac:dyDescent="0.25">
      <c r="A553" s="43" t="s">
        <v>248</v>
      </c>
      <c r="B553" s="43" t="s">
        <v>209</v>
      </c>
      <c r="C553" s="43" t="s">
        <v>213</v>
      </c>
      <c r="D553" s="43" t="str">
        <f t="shared" si="16"/>
        <v>CEMEN</v>
      </c>
      <c r="E553" s="43" t="str">
        <f t="shared" si="17"/>
        <v>Industry_Rest</v>
      </c>
      <c r="F553" s="43">
        <v>2009</v>
      </c>
      <c r="G553" s="43">
        <v>1.9450000000000001</v>
      </c>
      <c r="H553" s="43" t="str">
        <f>INDEX(Regions[Region], MATCH(A553,Regions[State Name],0))</f>
        <v>WR</v>
      </c>
    </row>
    <row r="554" spans="1:8" x14ac:dyDescent="0.25">
      <c r="A554" s="43" t="s">
        <v>248</v>
      </c>
      <c r="B554" s="43" t="s">
        <v>209</v>
      </c>
      <c r="C554" s="43" t="s">
        <v>179</v>
      </c>
      <c r="D554" s="43" t="str">
        <f t="shared" si="16"/>
        <v>SPONG</v>
      </c>
      <c r="E554" s="43" t="str">
        <f t="shared" si="17"/>
        <v>Industry_Rest</v>
      </c>
      <c r="F554" s="43">
        <v>2009</v>
      </c>
      <c r="G554" s="43">
        <v>7.5999999999999998E-2</v>
      </c>
      <c r="H554" s="43" t="str">
        <f>INDEX(Regions[Region], MATCH(A554,Regions[State Name],0))</f>
        <v>WR</v>
      </c>
    </row>
    <row r="555" spans="1:8" x14ac:dyDescent="0.25">
      <c r="A555" s="43" t="s">
        <v>248</v>
      </c>
      <c r="B555" s="43" t="s">
        <v>209</v>
      </c>
      <c r="C555" s="43" t="s">
        <v>228</v>
      </c>
      <c r="D555" s="43" t="str">
        <f t="shared" si="16"/>
        <v>CHEMI</v>
      </c>
      <c r="E555" s="43" t="str">
        <f t="shared" si="17"/>
        <v>Industry_Rest</v>
      </c>
      <c r="F555" s="43">
        <v>2009</v>
      </c>
      <c r="G555" s="43">
        <v>3.6999999999999998E-2</v>
      </c>
      <c r="H555" s="43" t="str">
        <f>INDEX(Regions[Region], MATCH(A555,Regions[State Name],0))</f>
        <v>WR</v>
      </c>
    </row>
    <row r="556" spans="1:8" x14ac:dyDescent="0.25">
      <c r="A556" s="43" t="s">
        <v>248</v>
      </c>
      <c r="B556" s="43" t="s">
        <v>209</v>
      </c>
      <c r="C556" s="43" t="s">
        <v>220</v>
      </c>
      <c r="D556" s="43" t="str">
        <f t="shared" si="16"/>
        <v xml:space="preserve">PULP </v>
      </c>
      <c r="E556" s="43" t="str">
        <f t="shared" si="17"/>
        <v>Industry_Rest</v>
      </c>
      <c r="F556" s="43">
        <v>2009</v>
      </c>
      <c r="G556" s="43">
        <v>0.20599999999999999</v>
      </c>
      <c r="H556" s="43" t="str">
        <f>INDEX(Regions[Region], MATCH(A556,Regions[State Name],0))</f>
        <v>WR</v>
      </c>
    </row>
    <row r="557" spans="1:8" x14ac:dyDescent="0.25">
      <c r="A557" s="43" t="s">
        <v>248</v>
      </c>
      <c r="B557" s="43" t="s">
        <v>209</v>
      </c>
      <c r="C557" s="43" t="s">
        <v>223</v>
      </c>
      <c r="D557" s="43" t="str">
        <f t="shared" si="16"/>
        <v>TEXTI</v>
      </c>
      <c r="E557" s="43" t="str">
        <f t="shared" si="17"/>
        <v>Industry_Rest</v>
      </c>
      <c r="F557" s="43">
        <v>2009</v>
      </c>
      <c r="G557" s="43">
        <v>0.76900000000000002</v>
      </c>
      <c r="H557" s="43" t="str">
        <f>INDEX(Regions[Region], MATCH(A557,Regions[State Name],0))</f>
        <v>WR</v>
      </c>
    </row>
    <row r="558" spans="1:8" x14ac:dyDescent="0.25">
      <c r="A558" s="43" t="s">
        <v>248</v>
      </c>
      <c r="B558" s="43" t="s">
        <v>209</v>
      </c>
      <c r="C558" s="43" t="s">
        <v>208</v>
      </c>
      <c r="D558" s="43" t="str">
        <f t="shared" si="16"/>
        <v>OTHER</v>
      </c>
      <c r="E558" s="43" t="str">
        <f t="shared" si="17"/>
        <v>Industry_Rest</v>
      </c>
      <c r="F558" s="43">
        <v>2009</v>
      </c>
      <c r="G558" s="43">
        <v>2.6179999999999999</v>
      </c>
      <c r="H558" s="43" t="str">
        <f>INDEX(Regions[Region], MATCH(A558,Regions[State Name],0))</f>
        <v>WR</v>
      </c>
    </row>
    <row r="559" spans="1:8" x14ac:dyDescent="0.25">
      <c r="A559" s="43" t="s">
        <v>248</v>
      </c>
      <c r="B559" s="43" t="s">
        <v>209</v>
      </c>
      <c r="C559" s="43" t="s">
        <v>241</v>
      </c>
      <c r="D559" s="43" t="str">
        <f t="shared" si="16"/>
        <v>COLLI</v>
      </c>
      <c r="E559" s="43" t="str">
        <f t="shared" si="17"/>
        <v>Industry_Rest</v>
      </c>
      <c r="F559" s="43">
        <v>2009</v>
      </c>
      <c r="G559" s="43">
        <v>6.0000000000000001E-3</v>
      </c>
      <c r="H559" s="43" t="str">
        <f>INDEX(Regions[Region], MATCH(A559,Regions[State Name],0))</f>
        <v>WR</v>
      </c>
    </row>
    <row r="560" spans="1:8" x14ac:dyDescent="0.25">
      <c r="A560" s="43" t="s">
        <v>248</v>
      </c>
      <c r="B560" s="43" t="s">
        <v>219</v>
      </c>
      <c r="C560" s="43" t="s">
        <v>215</v>
      </c>
      <c r="D560" s="43" t="str">
        <f t="shared" si="16"/>
        <v>POWER</v>
      </c>
      <c r="E560" s="43" t="str">
        <f t="shared" si="17"/>
        <v>Power</v>
      </c>
      <c r="F560" s="43">
        <v>2009</v>
      </c>
      <c r="G560" s="43">
        <v>2.5999999999999999E-2</v>
      </c>
      <c r="H560" s="43" t="str">
        <f>INDEX(Regions[Region], MATCH(A560,Regions[State Name],0))</f>
        <v>WR</v>
      </c>
    </row>
    <row r="561" spans="1:8" x14ac:dyDescent="0.25">
      <c r="A561" s="43" t="s">
        <v>248</v>
      </c>
      <c r="B561" s="43" t="s">
        <v>219</v>
      </c>
      <c r="C561" s="43" t="s">
        <v>213</v>
      </c>
      <c r="D561" s="43" t="str">
        <f t="shared" si="16"/>
        <v>CEMEN</v>
      </c>
      <c r="E561" s="43" t="str">
        <f t="shared" si="17"/>
        <v>Industry_Rest</v>
      </c>
      <c r="F561" s="43">
        <v>2009</v>
      </c>
      <c r="G561" s="43">
        <v>0.23100000000000001</v>
      </c>
      <c r="H561" s="43" t="str">
        <f>INDEX(Regions[Region], MATCH(A561,Regions[State Name],0))</f>
        <v>WR</v>
      </c>
    </row>
    <row r="562" spans="1:8" x14ac:dyDescent="0.25">
      <c r="A562" s="43" t="s">
        <v>248</v>
      </c>
      <c r="B562" s="43" t="s">
        <v>214</v>
      </c>
      <c r="C562" s="43" t="s">
        <v>215</v>
      </c>
      <c r="D562" s="43" t="str">
        <f t="shared" si="16"/>
        <v>POWER</v>
      </c>
      <c r="E562" s="43" t="str">
        <f t="shared" si="17"/>
        <v>Power</v>
      </c>
      <c r="F562" s="43">
        <v>2010</v>
      </c>
      <c r="G562" s="43">
        <v>0.189</v>
      </c>
      <c r="H562" s="43" t="str">
        <f>INDEX(Regions[Region], MATCH(A562,Regions[State Name],0))</f>
        <v>WR</v>
      </c>
    </row>
    <row r="563" spans="1:8" x14ac:dyDescent="0.25">
      <c r="A563" s="43" t="s">
        <v>248</v>
      </c>
      <c r="B563" s="43" t="s">
        <v>209</v>
      </c>
      <c r="C563" s="43" t="s">
        <v>215</v>
      </c>
      <c r="D563" s="43" t="str">
        <f t="shared" si="16"/>
        <v>POWER</v>
      </c>
      <c r="E563" s="43" t="str">
        <f t="shared" si="17"/>
        <v>Power</v>
      </c>
      <c r="F563" s="43">
        <v>2010</v>
      </c>
      <c r="G563" s="43">
        <v>31.768000000000001</v>
      </c>
      <c r="H563" s="43" t="str">
        <f>INDEX(Regions[Region], MATCH(A563,Regions[State Name],0))</f>
        <v>WR</v>
      </c>
    </row>
    <row r="564" spans="1:8" x14ac:dyDescent="0.25">
      <c r="A564" s="43" t="s">
        <v>248</v>
      </c>
      <c r="B564" s="43" t="s">
        <v>209</v>
      </c>
      <c r="C564" s="43" t="s">
        <v>210</v>
      </c>
      <c r="D564" s="43" t="str">
        <f t="shared" si="16"/>
        <v>POWER</v>
      </c>
      <c r="E564" s="43" t="str">
        <f t="shared" si="17"/>
        <v>Power</v>
      </c>
      <c r="F564" s="43">
        <v>2010</v>
      </c>
      <c r="G564" s="43">
        <v>2.4510000000000001</v>
      </c>
      <c r="H564" s="43" t="str">
        <f>INDEX(Regions[Region], MATCH(A564,Regions[State Name],0))</f>
        <v>WR</v>
      </c>
    </row>
    <row r="565" spans="1:8" x14ac:dyDescent="0.25">
      <c r="A565" s="43" t="s">
        <v>248</v>
      </c>
      <c r="B565" s="43" t="s">
        <v>209</v>
      </c>
      <c r="C565" s="43" t="s">
        <v>211</v>
      </c>
      <c r="D565" s="43" t="str">
        <f t="shared" si="16"/>
        <v>METAL</v>
      </c>
      <c r="E565" s="43" t="str">
        <f t="shared" si="17"/>
        <v>Industry_Steel</v>
      </c>
      <c r="F565" s="43">
        <v>2010</v>
      </c>
      <c r="G565" s="43">
        <v>0.502</v>
      </c>
      <c r="H565" s="43" t="str">
        <f>INDEX(Regions[Region], MATCH(A565,Regions[State Name],0))</f>
        <v>WR</v>
      </c>
    </row>
    <row r="566" spans="1:8" x14ac:dyDescent="0.25">
      <c r="A566" s="43" t="s">
        <v>248</v>
      </c>
      <c r="B566" s="43" t="s">
        <v>209</v>
      </c>
      <c r="C566" s="43" t="s">
        <v>218</v>
      </c>
      <c r="D566" s="43" t="str">
        <f t="shared" si="16"/>
        <v>METAL</v>
      </c>
      <c r="E566" s="43" t="str">
        <f t="shared" si="17"/>
        <v>Industry_Steel</v>
      </c>
      <c r="F566" s="43">
        <v>2010</v>
      </c>
      <c r="G566" s="43">
        <v>3.7999999999999999E-2</v>
      </c>
      <c r="H566" s="43" t="str">
        <f>INDEX(Regions[Region], MATCH(A566,Regions[State Name],0))</f>
        <v>WR</v>
      </c>
    </row>
    <row r="567" spans="1:8" x14ac:dyDescent="0.25">
      <c r="A567" s="43" t="s">
        <v>248</v>
      </c>
      <c r="B567" s="43" t="s">
        <v>209</v>
      </c>
      <c r="C567" s="43" t="s">
        <v>213</v>
      </c>
      <c r="D567" s="43" t="str">
        <f t="shared" si="16"/>
        <v>CEMEN</v>
      </c>
      <c r="E567" s="43" t="str">
        <f t="shared" si="17"/>
        <v>Industry_Rest</v>
      </c>
      <c r="F567" s="43">
        <v>2010</v>
      </c>
      <c r="G567" s="43">
        <v>1.9019999999999999</v>
      </c>
      <c r="H567" s="43" t="str">
        <f>INDEX(Regions[Region], MATCH(A567,Regions[State Name],0))</f>
        <v>WR</v>
      </c>
    </row>
    <row r="568" spans="1:8" x14ac:dyDescent="0.25">
      <c r="A568" s="43" t="s">
        <v>248</v>
      </c>
      <c r="B568" s="43" t="s">
        <v>209</v>
      </c>
      <c r="C568" s="43" t="s">
        <v>179</v>
      </c>
      <c r="D568" s="43" t="str">
        <f t="shared" si="16"/>
        <v>SPONG</v>
      </c>
      <c r="E568" s="43" t="str">
        <f t="shared" si="17"/>
        <v>Industry_Rest</v>
      </c>
      <c r="F568" s="43">
        <v>2010</v>
      </c>
      <c r="G568" s="43">
        <v>0.13</v>
      </c>
      <c r="H568" s="43" t="str">
        <f>INDEX(Regions[Region], MATCH(A568,Regions[State Name],0))</f>
        <v>WR</v>
      </c>
    </row>
    <row r="569" spans="1:8" x14ac:dyDescent="0.25">
      <c r="A569" s="43" t="s">
        <v>248</v>
      </c>
      <c r="B569" s="43" t="s">
        <v>209</v>
      </c>
      <c r="C569" s="43" t="s">
        <v>228</v>
      </c>
      <c r="D569" s="43" t="str">
        <f t="shared" si="16"/>
        <v>CHEMI</v>
      </c>
      <c r="E569" s="43" t="str">
        <f t="shared" si="17"/>
        <v>Industry_Rest</v>
      </c>
      <c r="F569" s="43">
        <v>2010</v>
      </c>
      <c r="G569" s="43">
        <v>0.104</v>
      </c>
      <c r="H569" s="43" t="str">
        <f>INDEX(Regions[Region], MATCH(A569,Regions[State Name],0))</f>
        <v>WR</v>
      </c>
    </row>
    <row r="570" spans="1:8" x14ac:dyDescent="0.25">
      <c r="A570" s="43" t="s">
        <v>248</v>
      </c>
      <c r="B570" s="43" t="s">
        <v>209</v>
      </c>
      <c r="C570" s="43" t="s">
        <v>220</v>
      </c>
      <c r="D570" s="43" t="str">
        <f t="shared" si="16"/>
        <v xml:space="preserve">PULP </v>
      </c>
      <c r="E570" s="43" t="str">
        <f t="shared" si="17"/>
        <v>Industry_Rest</v>
      </c>
      <c r="F570" s="43">
        <v>2010</v>
      </c>
      <c r="G570" s="43">
        <v>0.22500000000000001</v>
      </c>
      <c r="H570" s="43" t="str">
        <f>INDEX(Regions[Region], MATCH(A570,Regions[State Name],0))</f>
        <v>WR</v>
      </c>
    </row>
    <row r="571" spans="1:8" x14ac:dyDescent="0.25">
      <c r="A571" s="43" t="s">
        <v>248</v>
      </c>
      <c r="B571" s="43" t="s">
        <v>209</v>
      </c>
      <c r="C571" s="43" t="s">
        <v>223</v>
      </c>
      <c r="D571" s="43" t="str">
        <f t="shared" si="16"/>
        <v>TEXTI</v>
      </c>
      <c r="E571" s="43" t="str">
        <f t="shared" si="17"/>
        <v>Industry_Rest</v>
      </c>
      <c r="F571" s="43">
        <v>2010</v>
      </c>
      <c r="G571" s="43">
        <v>3.2000000000000001E-2</v>
      </c>
      <c r="H571" s="43" t="str">
        <f>INDEX(Regions[Region], MATCH(A571,Regions[State Name],0))</f>
        <v>WR</v>
      </c>
    </row>
    <row r="572" spans="1:8" x14ac:dyDescent="0.25">
      <c r="A572" s="43" t="s">
        <v>248</v>
      </c>
      <c r="B572" s="43" t="s">
        <v>209</v>
      </c>
      <c r="C572" s="43" t="s">
        <v>208</v>
      </c>
      <c r="D572" s="43" t="str">
        <f t="shared" si="16"/>
        <v>OTHER</v>
      </c>
      <c r="E572" s="43" t="str">
        <f t="shared" si="17"/>
        <v>Industry_Rest</v>
      </c>
      <c r="F572" s="43">
        <v>2010</v>
      </c>
      <c r="G572" s="43">
        <v>3.742</v>
      </c>
      <c r="H572" s="43" t="str">
        <f>INDEX(Regions[Region], MATCH(A572,Regions[State Name],0))</f>
        <v>WR</v>
      </c>
    </row>
    <row r="573" spans="1:8" x14ac:dyDescent="0.25">
      <c r="A573" s="43" t="s">
        <v>248</v>
      </c>
      <c r="B573" s="43" t="s">
        <v>209</v>
      </c>
      <c r="C573" s="43" t="s">
        <v>241</v>
      </c>
      <c r="D573" s="43" t="str">
        <f t="shared" si="16"/>
        <v>COLLI</v>
      </c>
      <c r="E573" s="43" t="str">
        <f t="shared" si="17"/>
        <v>Industry_Rest</v>
      </c>
      <c r="F573" s="43">
        <v>2010</v>
      </c>
      <c r="G573" s="43">
        <v>1.7000000000000001E-2</v>
      </c>
      <c r="H573" s="43" t="str">
        <f>INDEX(Regions[Region], MATCH(A573,Regions[State Name],0))</f>
        <v>WR</v>
      </c>
    </row>
    <row r="574" spans="1:8" x14ac:dyDescent="0.25">
      <c r="A574" s="43" t="s">
        <v>248</v>
      </c>
      <c r="B574" s="43" t="s">
        <v>219</v>
      </c>
      <c r="C574" s="43" t="s">
        <v>213</v>
      </c>
      <c r="D574" s="43" t="str">
        <f t="shared" si="16"/>
        <v>CEMEN</v>
      </c>
      <c r="E574" s="43" t="str">
        <f t="shared" si="17"/>
        <v>Industry_Rest</v>
      </c>
      <c r="F574" s="43">
        <v>2010</v>
      </c>
      <c r="G574" s="43">
        <v>0.28999999999999998</v>
      </c>
      <c r="H574" s="43" t="str">
        <f>INDEX(Regions[Region], MATCH(A574,Regions[State Name],0))</f>
        <v>WR</v>
      </c>
    </row>
    <row r="575" spans="1:8" x14ac:dyDescent="0.25">
      <c r="A575" s="43" t="s">
        <v>248</v>
      </c>
      <c r="B575" s="43" t="s">
        <v>214</v>
      </c>
      <c r="C575" s="43" t="s">
        <v>215</v>
      </c>
      <c r="D575" s="43" t="str">
        <f t="shared" si="16"/>
        <v>POWER</v>
      </c>
      <c r="E575" s="43" t="str">
        <f t="shared" si="17"/>
        <v>Power</v>
      </c>
      <c r="F575" s="43">
        <v>2011</v>
      </c>
      <c r="G575" s="43">
        <v>0.13800000000000001</v>
      </c>
      <c r="H575" s="43" t="str">
        <f>INDEX(Regions[Region], MATCH(A575,Regions[State Name],0))</f>
        <v>WR</v>
      </c>
    </row>
    <row r="576" spans="1:8" x14ac:dyDescent="0.25">
      <c r="A576" s="43" t="s">
        <v>248</v>
      </c>
      <c r="B576" s="43" t="s">
        <v>209</v>
      </c>
      <c r="C576" s="43" t="s">
        <v>215</v>
      </c>
      <c r="D576" s="43" t="str">
        <f t="shared" si="16"/>
        <v>POWER</v>
      </c>
      <c r="E576" s="43" t="str">
        <f t="shared" si="17"/>
        <v>Power</v>
      </c>
      <c r="F576" s="43">
        <v>2011</v>
      </c>
      <c r="G576" s="43">
        <v>31.504999999999999</v>
      </c>
      <c r="H576" s="43" t="str">
        <f>INDEX(Regions[Region], MATCH(A576,Regions[State Name],0))</f>
        <v>WR</v>
      </c>
    </row>
    <row r="577" spans="1:8" x14ac:dyDescent="0.25">
      <c r="A577" s="43" t="s">
        <v>248</v>
      </c>
      <c r="B577" s="43" t="s">
        <v>209</v>
      </c>
      <c r="C577" s="43" t="s">
        <v>210</v>
      </c>
      <c r="D577" s="43" t="str">
        <f t="shared" si="16"/>
        <v>POWER</v>
      </c>
      <c r="E577" s="43" t="str">
        <f t="shared" si="17"/>
        <v>Power</v>
      </c>
      <c r="F577" s="43">
        <v>2011</v>
      </c>
      <c r="G577" s="43">
        <v>2.6579999999999999</v>
      </c>
      <c r="H577" s="43" t="str">
        <f>INDEX(Regions[Region], MATCH(A577,Regions[State Name],0))</f>
        <v>WR</v>
      </c>
    </row>
    <row r="578" spans="1:8" x14ac:dyDescent="0.25">
      <c r="A578" s="43" t="s">
        <v>248</v>
      </c>
      <c r="B578" s="43" t="s">
        <v>209</v>
      </c>
      <c r="C578" s="43" t="s">
        <v>218</v>
      </c>
      <c r="D578" s="43" t="str">
        <f t="shared" si="16"/>
        <v>METAL</v>
      </c>
      <c r="E578" s="43" t="str">
        <f t="shared" si="17"/>
        <v>Industry_Steel</v>
      </c>
      <c r="F578" s="43">
        <v>2011</v>
      </c>
      <c r="G578" s="43">
        <v>3.6999999999999998E-2</v>
      </c>
      <c r="H578" s="43" t="str">
        <f>INDEX(Regions[Region], MATCH(A578,Regions[State Name],0))</f>
        <v>WR</v>
      </c>
    </row>
    <row r="579" spans="1:8" x14ac:dyDescent="0.25">
      <c r="A579" s="43" t="s">
        <v>248</v>
      </c>
      <c r="B579" s="43" t="s">
        <v>209</v>
      </c>
      <c r="C579" s="43" t="s">
        <v>213</v>
      </c>
      <c r="D579" s="43" t="str">
        <f t="shared" ref="D579:D642" si="18">LEFT(C579,5)</f>
        <v>CEMEN</v>
      </c>
      <c r="E579" s="43" t="str">
        <f t="shared" ref="E579:E642" si="19">IF(D579="POWER","Power", IF(OR(D579="STEEL",D579="METAL"), "Industry_Steel", "Industry_Rest"))</f>
        <v>Industry_Rest</v>
      </c>
      <c r="F579" s="43">
        <v>2011</v>
      </c>
      <c r="G579" s="43">
        <v>1.9930000000000001</v>
      </c>
      <c r="H579" s="43" t="str">
        <f>INDEX(Regions[Region], MATCH(A579,Regions[State Name],0))</f>
        <v>WR</v>
      </c>
    </row>
    <row r="580" spans="1:8" x14ac:dyDescent="0.25">
      <c r="A580" s="43" t="s">
        <v>248</v>
      </c>
      <c r="B580" s="43" t="s">
        <v>209</v>
      </c>
      <c r="C580" s="43" t="s">
        <v>179</v>
      </c>
      <c r="D580" s="43" t="str">
        <f t="shared" si="18"/>
        <v>SPONG</v>
      </c>
      <c r="E580" s="43" t="str">
        <f t="shared" si="19"/>
        <v>Industry_Rest</v>
      </c>
      <c r="F580" s="43">
        <v>2011</v>
      </c>
      <c r="G580" s="43">
        <v>7.6999999999999999E-2</v>
      </c>
      <c r="H580" s="43" t="str">
        <f>INDEX(Regions[Region], MATCH(A580,Regions[State Name],0))</f>
        <v>WR</v>
      </c>
    </row>
    <row r="581" spans="1:8" x14ac:dyDescent="0.25">
      <c r="A581" s="43" t="s">
        <v>248</v>
      </c>
      <c r="B581" s="43" t="s">
        <v>209</v>
      </c>
      <c r="C581" s="43" t="s">
        <v>228</v>
      </c>
      <c r="D581" s="43" t="str">
        <f t="shared" si="18"/>
        <v>CHEMI</v>
      </c>
      <c r="E581" s="43" t="str">
        <f t="shared" si="19"/>
        <v>Industry_Rest</v>
      </c>
      <c r="F581" s="43">
        <v>2011</v>
      </c>
      <c r="G581" s="43">
        <v>0.01</v>
      </c>
      <c r="H581" s="43" t="str">
        <f>INDEX(Regions[Region], MATCH(A581,Regions[State Name],0))</f>
        <v>WR</v>
      </c>
    </row>
    <row r="582" spans="1:8" x14ac:dyDescent="0.25">
      <c r="A582" s="43" t="s">
        <v>248</v>
      </c>
      <c r="B582" s="43" t="s">
        <v>209</v>
      </c>
      <c r="C582" s="43" t="s">
        <v>220</v>
      </c>
      <c r="D582" s="43" t="str">
        <f t="shared" si="18"/>
        <v xml:space="preserve">PULP </v>
      </c>
      <c r="E582" s="43" t="str">
        <f t="shared" si="19"/>
        <v>Industry_Rest</v>
      </c>
      <c r="F582" s="43">
        <v>2011</v>
      </c>
      <c r="G582" s="43">
        <v>0.22700000000000001</v>
      </c>
      <c r="H582" s="43" t="str">
        <f>INDEX(Regions[Region], MATCH(A582,Regions[State Name],0))</f>
        <v>WR</v>
      </c>
    </row>
    <row r="583" spans="1:8" x14ac:dyDescent="0.25">
      <c r="A583" s="43" t="s">
        <v>248</v>
      </c>
      <c r="B583" s="43" t="s">
        <v>209</v>
      </c>
      <c r="C583" s="43" t="s">
        <v>223</v>
      </c>
      <c r="D583" s="43" t="str">
        <f t="shared" si="18"/>
        <v>TEXTI</v>
      </c>
      <c r="E583" s="43" t="str">
        <f t="shared" si="19"/>
        <v>Industry_Rest</v>
      </c>
      <c r="F583" s="43">
        <v>2011</v>
      </c>
      <c r="G583" s="43">
        <v>5.8999999999999997E-2</v>
      </c>
      <c r="H583" s="43" t="str">
        <f>INDEX(Regions[Region], MATCH(A583,Regions[State Name],0))</f>
        <v>WR</v>
      </c>
    </row>
    <row r="584" spans="1:8" x14ac:dyDescent="0.25">
      <c r="A584" s="43" t="s">
        <v>248</v>
      </c>
      <c r="B584" s="43" t="s">
        <v>209</v>
      </c>
      <c r="C584" s="43" t="s">
        <v>208</v>
      </c>
      <c r="D584" s="43" t="str">
        <f t="shared" si="18"/>
        <v>OTHER</v>
      </c>
      <c r="E584" s="43" t="str">
        <f t="shared" si="19"/>
        <v>Industry_Rest</v>
      </c>
      <c r="F584" s="43">
        <v>2011</v>
      </c>
      <c r="G584" s="43">
        <v>3.0840000000000001</v>
      </c>
      <c r="H584" s="43" t="str">
        <f>INDEX(Regions[Region], MATCH(A584,Regions[State Name],0))</f>
        <v>WR</v>
      </c>
    </row>
    <row r="585" spans="1:8" x14ac:dyDescent="0.25">
      <c r="A585" s="43" t="s">
        <v>248</v>
      </c>
      <c r="B585" s="43" t="s">
        <v>209</v>
      </c>
      <c r="C585" s="43" t="s">
        <v>241</v>
      </c>
      <c r="D585" s="43" t="str">
        <f t="shared" si="18"/>
        <v>COLLI</v>
      </c>
      <c r="E585" s="43" t="str">
        <f t="shared" si="19"/>
        <v>Industry_Rest</v>
      </c>
      <c r="F585" s="43">
        <v>2011</v>
      </c>
      <c r="G585" s="43">
        <v>1.2999999999999999E-2</v>
      </c>
      <c r="H585" s="43" t="str">
        <f>INDEX(Regions[Region], MATCH(A585,Regions[State Name],0))</f>
        <v>WR</v>
      </c>
    </row>
    <row r="586" spans="1:8" x14ac:dyDescent="0.25">
      <c r="A586" s="43" t="s">
        <v>248</v>
      </c>
      <c r="B586" s="43" t="s">
        <v>219</v>
      </c>
      <c r="C586" s="43" t="s">
        <v>213</v>
      </c>
      <c r="D586" s="43" t="str">
        <f t="shared" si="18"/>
        <v>CEMEN</v>
      </c>
      <c r="E586" s="43" t="str">
        <f t="shared" si="19"/>
        <v>Industry_Rest</v>
      </c>
      <c r="F586" s="43">
        <v>2011</v>
      </c>
      <c r="G586" s="43">
        <v>0.255</v>
      </c>
      <c r="H586" s="43" t="str">
        <f>INDEX(Regions[Region], MATCH(A586,Regions[State Name],0))</f>
        <v>WR</v>
      </c>
    </row>
    <row r="587" spans="1:8" x14ac:dyDescent="0.25">
      <c r="A587" s="43" t="s">
        <v>248</v>
      </c>
      <c r="B587" s="43" t="s">
        <v>214</v>
      </c>
      <c r="C587" s="43" t="s">
        <v>215</v>
      </c>
      <c r="D587" s="43" t="str">
        <f t="shared" si="18"/>
        <v>POWER</v>
      </c>
      <c r="E587" s="43" t="str">
        <f t="shared" si="19"/>
        <v>Power</v>
      </c>
      <c r="F587" s="43">
        <v>2012</v>
      </c>
      <c r="G587" s="43">
        <v>0.106</v>
      </c>
      <c r="H587" s="43" t="str">
        <f>INDEX(Regions[Region], MATCH(A587,Regions[State Name],0))</f>
        <v>WR</v>
      </c>
    </row>
    <row r="588" spans="1:8" x14ac:dyDescent="0.25">
      <c r="A588" s="43" t="s">
        <v>248</v>
      </c>
      <c r="B588" s="43" t="s">
        <v>209</v>
      </c>
      <c r="C588" s="43" t="s">
        <v>215</v>
      </c>
      <c r="D588" s="43" t="str">
        <f t="shared" si="18"/>
        <v>POWER</v>
      </c>
      <c r="E588" s="43" t="str">
        <f t="shared" si="19"/>
        <v>Power</v>
      </c>
      <c r="F588" s="43">
        <v>2012</v>
      </c>
      <c r="G588" s="43">
        <v>30.542999999999999</v>
      </c>
      <c r="H588" s="43" t="str">
        <f>INDEX(Regions[Region], MATCH(A588,Regions[State Name],0))</f>
        <v>WR</v>
      </c>
    </row>
    <row r="589" spans="1:8" x14ac:dyDescent="0.25">
      <c r="A589" s="43" t="s">
        <v>248</v>
      </c>
      <c r="B589" s="43" t="s">
        <v>209</v>
      </c>
      <c r="C589" s="43" t="s">
        <v>210</v>
      </c>
      <c r="D589" s="43" t="str">
        <f t="shared" si="18"/>
        <v>POWER</v>
      </c>
      <c r="E589" s="43" t="str">
        <f t="shared" si="19"/>
        <v>Power</v>
      </c>
      <c r="F589" s="43">
        <v>2012</v>
      </c>
      <c r="G589" s="43">
        <v>3.0150000000000001</v>
      </c>
      <c r="H589" s="43" t="str">
        <f>INDEX(Regions[Region], MATCH(A589,Regions[State Name],0))</f>
        <v>WR</v>
      </c>
    </row>
    <row r="590" spans="1:8" x14ac:dyDescent="0.25">
      <c r="A590" s="43" t="s">
        <v>248</v>
      </c>
      <c r="B590" s="43" t="s">
        <v>209</v>
      </c>
      <c r="C590" s="43" t="s">
        <v>218</v>
      </c>
      <c r="D590" s="43" t="str">
        <f t="shared" si="18"/>
        <v>METAL</v>
      </c>
      <c r="E590" s="43" t="str">
        <f t="shared" si="19"/>
        <v>Industry_Steel</v>
      </c>
      <c r="F590" s="43">
        <v>2012</v>
      </c>
      <c r="G590" s="43">
        <v>0.04</v>
      </c>
      <c r="H590" s="43" t="str">
        <f>INDEX(Regions[Region], MATCH(A590,Regions[State Name],0))</f>
        <v>WR</v>
      </c>
    </row>
    <row r="591" spans="1:8" x14ac:dyDescent="0.25">
      <c r="A591" s="43" t="s">
        <v>248</v>
      </c>
      <c r="B591" s="43" t="s">
        <v>209</v>
      </c>
      <c r="C591" s="43" t="s">
        <v>213</v>
      </c>
      <c r="D591" s="43" t="str">
        <f t="shared" si="18"/>
        <v>CEMEN</v>
      </c>
      <c r="E591" s="43" t="str">
        <f t="shared" si="19"/>
        <v>Industry_Rest</v>
      </c>
      <c r="F591" s="43">
        <v>2012</v>
      </c>
      <c r="G591" s="43">
        <v>2.7519999999999998</v>
      </c>
      <c r="H591" s="43" t="str">
        <f>INDEX(Regions[Region], MATCH(A591,Regions[State Name],0))</f>
        <v>WR</v>
      </c>
    </row>
    <row r="592" spans="1:8" x14ac:dyDescent="0.25">
      <c r="A592" s="43" t="s">
        <v>248</v>
      </c>
      <c r="B592" s="43" t="s">
        <v>209</v>
      </c>
      <c r="C592" s="43" t="s">
        <v>179</v>
      </c>
      <c r="D592" s="43" t="str">
        <f t="shared" si="18"/>
        <v>SPONG</v>
      </c>
      <c r="E592" s="43" t="str">
        <f t="shared" si="19"/>
        <v>Industry_Rest</v>
      </c>
      <c r="F592" s="43">
        <v>2012</v>
      </c>
      <c r="G592" s="43">
        <v>9.2999999999999999E-2</v>
      </c>
      <c r="H592" s="43" t="str">
        <f>INDEX(Regions[Region], MATCH(A592,Regions[State Name],0))</f>
        <v>WR</v>
      </c>
    </row>
    <row r="593" spans="1:8" x14ac:dyDescent="0.25">
      <c r="A593" s="43" t="s">
        <v>248</v>
      </c>
      <c r="B593" s="43" t="s">
        <v>209</v>
      </c>
      <c r="C593" s="43" t="s">
        <v>228</v>
      </c>
      <c r="D593" s="43" t="str">
        <f t="shared" si="18"/>
        <v>CHEMI</v>
      </c>
      <c r="E593" s="43" t="str">
        <f t="shared" si="19"/>
        <v>Industry_Rest</v>
      </c>
      <c r="F593" s="43">
        <v>2012</v>
      </c>
      <c r="G593" s="43">
        <v>1.2999999999999999E-2</v>
      </c>
      <c r="H593" s="43" t="str">
        <f>INDEX(Regions[Region], MATCH(A593,Regions[State Name],0))</f>
        <v>WR</v>
      </c>
    </row>
    <row r="594" spans="1:8" x14ac:dyDescent="0.25">
      <c r="A594" s="43" t="s">
        <v>248</v>
      </c>
      <c r="B594" s="43" t="s">
        <v>209</v>
      </c>
      <c r="C594" s="43" t="s">
        <v>220</v>
      </c>
      <c r="D594" s="43" t="str">
        <f t="shared" si="18"/>
        <v xml:space="preserve">PULP </v>
      </c>
      <c r="E594" s="43" t="str">
        <f t="shared" si="19"/>
        <v>Industry_Rest</v>
      </c>
      <c r="F594" s="43">
        <v>2012</v>
      </c>
      <c r="G594" s="43">
        <v>0.24399999999999999</v>
      </c>
      <c r="H594" s="43" t="str">
        <f>INDEX(Regions[Region], MATCH(A594,Regions[State Name],0))</f>
        <v>WR</v>
      </c>
    </row>
    <row r="595" spans="1:8" x14ac:dyDescent="0.25">
      <c r="A595" s="43" t="s">
        <v>248</v>
      </c>
      <c r="B595" s="43" t="s">
        <v>209</v>
      </c>
      <c r="C595" s="43" t="s">
        <v>223</v>
      </c>
      <c r="D595" s="43" t="str">
        <f t="shared" si="18"/>
        <v>TEXTI</v>
      </c>
      <c r="E595" s="43" t="str">
        <f t="shared" si="19"/>
        <v>Industry_Rest</v>
      </c>
      <c r="F595" s="43">
        <v>2012</v>
      </c>
      <c r="G595" s="43">
        <v>2.1999999999999999E-2</v>
      </c>
      <c r="H595" s="43" t="str">
        <f>INDEX(Regions[Region], MATCH(A595,Regions[State Name],0))</f>
        <v>WR</v>
      </c>
    </row>
    <row r="596" spans="1:8" x14ac:dyDescent="0.25">
      <c r="A596" s="43" t="s">
        <v>248</v>
      </c>
      <c r="B596" s="43" t="s">
        <v>209</v>
      </c>
      <c r="C596" s="43" t="s">
        <v>208</v>
      </c>
      <c r="D596" s="43" t="str">
        <f t="shared" si="18"/>
        <v>OTHER</v>
      </c>
      <c r="E596" s="43" t="str">
        <f t="shared" si="19"/>
        <v>Industry_Rest</v>
      </c>
      <c r="F596" s="43">
        <v>2012</v>
      </c>
      <c r="G596" s="43">
        <v>3.4369999999999998</v>
      </c>
      <c r="H596" s="43" t="str">
        <f>INDEX(Regions[Region], MATCH(A596,Regions[State Name],0))</f>
        <v>WR</v>
      </c>
    </row>
    <row r="597" spans="1:8" x14ac:dyDescent="0.25">
      <c r="A597" s="43" t="s">
        <v>248</v>
      </c>
      <c r="B597" s="43" t="s">
        <v>209</v>
      </c>
      <c r="C597" s="43" t="s">
        <v>241</v>
      </c>
      <c r="D597" s="43" t="str">
        <f t="shared" si="18"/>
        <v>COLLI</v>
      </c>
      <c r="E597" s="43" t="str">
        <f t="shared" si="19"/>
        <v>Industry_Rest</v>
      </c>
      <c r="F597" s="43">
        <v>2012</v>
      </c>
      <c r="G597" s="43">
        <v>1.0999999999999999E-2</v>
      </c>
      <c r="H597" s="43" t="str">
        <f>INDEX(Regions[Region], MATCH(A597,Regions[State Name],0))</f>
        <v>WR</v>
      </c>
    </row>
    <row r="598" spans="1:8" x14ac:dyDescent="0.25">
      <c r="A598" s="43" t="s">
        <v>248</v>
      </c>
      <c r="B598" s="43" t="s">
        <v>219</v>
      </c>
      <c r="C598" s="43" t="s">
        <v>213</v>
      </c>
      <c r="D598" s="43" t="str">
        <f t="shared" si="18"/>
        <v>CEMEN</v>
      </c>
      <c r="E598" s="43" t="str">
        <f t="shared" si="19"/>
        <v>Industry_Rest</v>
      </c>
      <c r="F598" s="43">
        <v>2012</v>
      </c>
      <c r="G598" s="43">
        <v>0.28100000000000003</v>
      </c>
      <c r="H598" s="43" t="str">
        <f>INDEX(Regions[Region], MATCH(A598,Regions[State Name],0))</f>
        <v>WR</v>
      </c>
    </row>
    <row r="599" spans="1:8" x14ac:dyDescent="0.25">
      <c r="A599" s="43" t="s">
        <v>248</v>
      </c>
      <c r="B599" s="43" t="s">
        <v>214</v>
      </c>
      <c r="C599" s="43" t="s">
        <v>215</v>
      </c>
      <c r="D599" s="43" t="str">
        <f t="shared" si="18"/>
        <v>POWER</v>
      </c>
      <c r="E599" s="43" t="str">
        <f t="shared" si="19"/>
        <v>Power</v>
      </c>
      <c r="F599" s="43">
        <v>2013</v>
      </c>
      <c r="G599" s="43">
        <v>0.10100000000000001</v>
      </c>
      <c r="H599" s="43" t="str">
        <f>INDEX(Regions[Region], MATCH(A599,Regions[State Name],0))</f>
        <v>WR</v>
      </c>
    </row>
    <row r="600" spans="1:8" x14ac:dyDescent="0.25">
      <c r="A600" s="43" t="s">
        <v>248</v>
      </c>
      <c r="B600" s="43" t="s">
        <v>209</v>
      </c>
      <c r="C600" s="43" t="s">
        <v>215</v>
      </c>
      <c r="D600" s="43" t="str">
        <f t="shared" si="18"/>
        <v>POWER</v>
      </c>
      <c r="E600" s="43" t="str">
        <f t="shared" si="19"/>
        <v>Power</v>
      </c>
      <c r="F600" s="43">
        <v>2013</v>
      </c>
      <c r="G600" s="43">
        <v>33.03</v>
      </c>
      <c r="H600" s="43" t="str">
        <f>INDEX(Regions[Region], MATCH(A600,Regions[State Name],0))</f>
        <v>WR</v>
      </c>
    </row>
    <row r="601" spans="1:8" x14ac:dyDescent="0.25">
      <c r="A601" s="43" t="s">
        <v>248</v>
      </c>
      <c r="B601" s="43" t="s">
        <v>209</v>
      </c>
      <c r="C601" s="43" t="s">
        <v>210</v>
      </c>
      <c r="D601" s="43" t="str">
        <f t="shared" si="18"/>
        <v>POWER</v>
      </c>
      <c r="E601" s="43" t="str">
        <f t="shared" si="19"/>
        <v>Power</v>
      </c>
      <c r="F601" s="43">
        <v>2013</v>
      </c>
      <c r="G601" s="43">
        <v>2.4870000000000001</v>
      </c>
      <c r="H601" s="43" t="str">
        <f>INDEX(Regions[Region], MATCH(A601,Regions[State Name],0))</f>
        <v>WR</v>
      </c>
    </row>
    <row r="602" spans="1:8" x14ac:dyDescent="0.25">
      <c r="A602" s="43" t="s">
        <v>248</v>
      </c>
      <c r="B602" s="43" t="s">
        <v>209</v>
      </c>
      <c r="C602" s="43" t="s">
        <v>218</v>
      </c>
      <c r="D602" s="43" t="str">
        <f t="shared" si="18"/>
        <v>METAL</v>
      </c>
      <c r="E602" s="43" t="str">
        <f t="shared" si="19"/>
        <v>Industry_Steel</v>
      </c>
      <c r="F602" s="43">
        <v>2013</v>
      </c>
      <c r="G602" s="43">
        <v>3.5999999999999997E-2</v>
      </c>
      <c r="H602" s="43" t="str">
        <f>INDEX(Regions[Region], MATCH(A602,Regions[State Name],0))</f>
        <v>WR</v>
      </c>
    </row>
    <row r="603" spans="1:8" x14ac:dyDescent="0.25">
      <c r="A603" s="43" t="s">
        <v>248</v>
      </c>
      <c r="B603" s="43" t="s">
        <v>209</v>
      </c>
      <c r="C603" s="43" t="s">
        <v>213</v>
      </c>
      <c r="D603" s="43" t="str">
        <f t="shared" si="18"/>
        <v>CEMEN</v>
      </c>
      <c r="E603" s="43" t="str">
        <f t="shared" si="19"/>
        <v>Industry_Rest</v>
      </c>
      <c r="F603" s="43">
        <v>2013</v>
      </c>
      <c r="G603" s="43">
        <v>1.792</v>
      </c>
      <c r="H603" s="43" t="str">
        <f>INDEX(Regions[Region], MATCH(A603,Regions[State Name],0))</f>
        <v>WR</v>
      </c>
    </row>
    <row r="604" spans="1:8" x14ac:dyDescent="0.25">
      <c r="A604" s="43" t="s">
        <v>248</v>
      </c>
      <c r="B604" s="43" t="s">
        <v>209</v>
      </c>
      <c r="C604" s="43" t="s">
        <v>179</v>
      </c>
      <c r="D604" s="43" t="str">
        <f t="shared" si="18"/>
        <v>SPONG</v>
      </c>
      <c r="E604" s="43" t="str">
        <f t="shared" si="19"/>
        <v>Industry_Rest</v>
      </c>
      <c r="F604" s="43">
        <v>2013</v>
      </c>
      <c r="G604" s="43">
        <v>0.16700000000000001</v>
      </c>
      <c r="H604" s="43" t="str">
        <f>INDEX(Regions[Region], MATCH(A604,Regions[State Name],0))</f>
        <v>WR</v>
      </c>
    </row>
    <row r="605" spans="1:8" x14ac:dyDescent="0.25">
      <c r="A605" s="43" t="s">
        <v>248</v>
      </c>
      <c r="B605" s="43" t="s">
        <v>209</v>
      </c>
      <c r="C605" s="43" t="s">
        <v>228</v>
      </c>
      <c r="D605" s="43" t="str">
        <f t="shared" si="18"/>
        <v>CHEMI</v>
      </c>
      <c r="E605" s="43" t="str">
        <f t="shared" si="19"/>
        <v>Industry_Rest</v>
      </c>
      <c r="F605" s="43">
        <v>2013</v>
      </c>
      <c r="G605" s="43">
        <v>1.2E-2</v>
      </c>
      <c r="H605" s="43" t="str">
        <f>INDEX(Regions[Region], MATCH(A605,Regions[State Name],0))</f>
        <v>WR</v>
      </c>
    </row>
    <row r="606" spans="1:8" x14ac:dyDescent="0.25">
      <c r="A606" s="43" t="s">
        <v>248</v>
      </c>
      <c r="B606" s="43" t="s">
        <v>209</v>
      </c>
      <c r="C606" s="43" t="s">
        <v>220</v>
      </c>
      <c r="D606" s="43" t="str">
        <f t="shared" si="18"/>
        <v xml:space="preserve">PULP </v>
      </c>
      <c r="E606" s="43" t="str">
        <f t="shared" si="19"/>
        <v>Industry_Rest</v>
      </c>
      <c r="F606" s="43">
        <v>2013</v>
      </c>
      <c r="G606" s="43">
        <v>0.24</v>
      </c>
      <c r="H606" s="43" t="str">
        <f>INDEX(Regions[Region], MATCH(A606,Regions[State Name],0))</f>
        <v>WR</v>
      </c>
    </row>
    <row r="607" spans="1:8" x14ac:dyDescent="0.25">
      <c r="A607" s="43" t="s">
        <v>248</v>
      </c>
      <c r="B607" s="43" t="s">
        <v>209</v>
      </c>
      <c r="C607" s="43" t="s">
        <v>223</v>
      </c>
      <c r="D607" s="43" t="str">
        <f t="shared" si="18"/>
        <v>TEXTI</v>
      </c>
      <c r="E607" s="43" t="str">
        <f t="shared" si="19"/>
        <v>Industry_Rest</v>
      </c>
      <c r="F607" s="43">
        <v>2013</v>
      </c>
      <c r="G607" s="43">
        <v>2.8000000000000001E-2</v>
      </c>
      <c r="H607" s="43" t="str">
        <f>INDEX(Regions[Region], MATCH(A607,Regions[State Name],0))</f>
        <v>WR</v>
      </c>
    </row>
    <row r="608" spans="1:8" x14ac:dyDescent="0.25">
      <c r="A608" s="43" t="s">
        <v>248</v>
      </c>
      <c r="B608" s="43" t="s">
        <v>209</v>
      </c>
      <c r="C608" s="43" t="s">
        <v>229</v>
      </c>
      <c r="D608" s="43" t="str">
        <f t="shared" si="18"/>
        <v>BRICK</v>
      </c>
      <c r="E608" s="43" t="str">
        <f t="shared" si="19"/>
        <v>Industry_Rest</v>
      </c>
      <c r="F608" s="43">
        <v>2013</v>
      </c>
      <c r="G608" s="43">
        <v>0.69599999999999995</v>
      </c>
      <c r="H608" s="43" t="str">
        <f>INDEX(Regions[Region], MATCH(A608,Regions[State Name],0))</f>
        <v>WR</v>
      </c>
    </row>
    <row r="609" spans="1:8" x14ac:dyDescent="0.25">
      <c r="A609" s="43" t="s">
        <v>248</v>
      </c>
      <c r="B609" s="43" t="s">
        <v>209</v>
      </c>
      <c r="C609" s="43" t="s">
        <v>208</v>
      </c>
      <c r="D609" s="43" t="str">
        <f t="shared" si="18"/>
        <v>OTHER</v>
      </c>
      <c r="E609" s="43" t="str">
        <f t="shared" si="19"/>
        <v>Industry_Rest</v>
      </c>
      <c r="F609" s="43">
        <v>2013</v>
      </c>
      <c r="G609" s="43">
        <v>3.032</v>
      </c>
      <c r="H609" s="43" t="str">
        <f>INDEX(Regions[Region], MATCH(A609,Regions[State Name],0))</f>
        <v>WR</v>
      </c>
    </row>
    <row r="610" spans="1:8" x14ac:dyDescent="0.25">
      <c r="A610" s="43" t="s">
        <v>248</v>
      </c>
      <c r="B610" s="43" t="s">
        <v>219</v>
      </c>
      <c r="C610" s="43" t="s">
        <v>215</v>
      </c>
      <c r="D610" s="43" t="str">
        <f t="shared" si="18"/>
        <v>POWER</v>
      </c>
      <c r="E610" s="43" t="str">
        <f t="shared" si="19"/>
        <v>Power</v>
      </c>
      <c r="F610" s="43">
        <v>2013</v>
      </c>
      <c r="G610" s="43">
        <v>0.25</v>
      </c>
      <c r="H610" s="43" t="str">
        <f>INDEX(Regions[Region], MATCH(A610,Regions[State Name],0))</f>
        <v>WR</v>
      </c>
    </row>
    <row r="611" spans="1:8" x14ac:dyDescent="0.25">
      <c r="A611" s="43" t="s">
        <v>248</v>
      </c>
      <c r="B611" s="43" t="s">
        <v>219</v>
      </c>
      <c r="C611" s="43" t="s">
        <v>213</v>
      </c>
      <c r="D611" s="43" t="str">
        <f t="shared" si="18"/>
        <v>CEMEN</v>
      </c>
      <c r="E611" s="43" t="str">
        <f t="shared" si="19"/>
        <v>Industry_Rest</v>
      </c>
      <c r="F611" s="43">
        <v>2013</v>
      </c>
      <c r="G611" s="43">
        <v>5.8000000000000003E-2</v>
      </c>
      <c r="H611" s="43" t="str">
        <f>INDEX(Regions[Region], MATCH(A611,Regions[State Name],0))</f>
        <v>WR</v>
      </c>
    </row>
    <row r="612" spans="1:8" x14ac:dyDescent="0.25">
      <c r="A612" s="43" t="s">
        <v>248</v>
      </c>
      <c r="B612" s="43" t="s">
        <v>214</v>
      </c>
      <c r="C612" s="43" t="s">
        <v>215</v>
      </c>
      <c r="D612" s="43" t="str">
        <f t="shared" si="18"/>
        <v>POWER</v>
      </c>
      <c r="E612" s="43" t="str">
        <f t="shared" si="19"/>
        <v>Power</v>
      </c>
      <c r="F612" s="43">
        <v>2014</v>
      </c>
      <c r="G612" s="43">
        <v>8.8999999999999996E-2</v>
      </c>
      <c r="H612" s="43" t="str">
        <f>INDEX(Regions[Region], MATCH(A612,Regions[State Name],0))</f>
        <v>WR</v>
      </c>
    </row>
    <row r="613" spans="1:8" x14ac:dyDescent="0.25">
      <c r="A613" s="43" t="s">
        <v>248</v>
      </c>
      <c r="B613" s="43" t="s">
        <v>209</v>
      </c>
      <c r="C613" s="43" t="s">
        <v>215</v>
      </c>
      <c r="D613" s="43" t="str">
        <f t="shared" si="18"/>
        <v>POWER</v>
      </c>
      <c r="E613" s="43" t="str">
        <f t="shared" si="19"/>
        <v>Power</v>
      </c>
      <c r="F613" s="43">
        <v>2014</v>
      </c>
      <c r="G613" s="43">
        <v>31.727</v>
      </c>
      <c r="H613" s="43" t="str">
        <f>INDEX(Regions[Region], MATCH(A613,Regions[State Name],0))</f>
        <v>WR</v>
      </c>
    </row>
    <row r="614" spans="1:8" x14ac:dyDescent="0.25">
      <c r="A614" s="43" t="s">
        <v>248</v>
      </c>
      <c r="B614" s="43" t="s">
        <v>209</v>
      </c>
      <c r="C614" s="43" t="s">
        <v>210</v>
      </c>
      <c r="D614" s="43" t="str">
        <f t="shared" si="18"/>
        <v>POWER</v>
      </c>
      <c r="E614" s="43" t="str">
        <f t="shared" si="19"/>
        <v>Power</v>
      </c>
      <c r="F614" s="43">
        <v>2014</v>
      </c>
      <c r="G614" s="43">
        <v>3.754</v>
      </c>
      <c r="H614" s="43" t="str">
        <f>INDEX(Regions[Region], MATCH(A614,Regions[State Name],0))</f>
        <v>WR</v>
      </c>
    </row>
    <row r="615" spans="1:8" x14ac:dyDescent="0.25">
      <c r="A615" s="43" t="s">
        <v>248</v>
      </c>
      <c r="B615" s="43" t="s">
        <v>209</v>
      </c>
      <c r="C615" s="43" t="s">
        <v>218</v>
      </c>
      <c r="D615" s="43" t="str">
        <f t="shared" si="18"/>
        <v>METAL</v>
      </c>
      <c r="E615" s="43" t="str">
        <f t="shared" si="19"/>
        <v>Industry_Steel</v>
      </c>
      <c r="F615" s="43">
        <v>2014</v>
      </c>
      <c r="G615" s="43">
        <v>3.9E-2</v>
      </c>
      <c r="H615" s="43" t="str">
        <f>INDEX(Regions[Region], MATCH(A615,Regions[State Name],0))</f>
        <v>WR</v>
      </c>
    </row>
    <row r="616" spans="1:8" x14ac:dyDescent="0.25">
      <c r="A616" s="43" t="s">
        <v>248</v>
      </c>
      <c r="B616" s="43" t="s">
        <v>209</v>
      </c>
      <c r="C616" s="43" t="s">
        <v>213</v>
      </c>
      <c r="D616" s="43" t="str">
        <f t="shared" si="18"/>
        <v>CEMEN</v>
      </c>
      <c r="E616" s="43" t="str">
        <f t="shared" si="19"/>
        <v>Industry_Rest</v>
      </c>
      <c r="F616" s="43">
        <v>2014</v>
      </c>
      <c r="G616" s="43">
        <v>1.3620000000000001</v>
      </c>
      <c r="H616" s="43" t="str">
        <f>INDEX(Regions[Region], MATCH(A616,Regions[State Name],0))</f>
        <v>WR</v>
      </c>
    </row>
    <row r="617" spans="1:8" x14ac:dyDescent="0.25">
      <c r="A617" s="43" t="s">
        <v>248</v>
      </c>
      <c r="B617" s="43" t="s">
        <v>209</v>
      </c>
      <c r="C617" s="43" t="s">
        <v>179</v>
      </c>
      <c r="D617" s="43" t="str">
        <f t="shared" si="18"/>
        <v>SPONG</v>
      </c>
      <c r="E617" s="43" t="str">
        <f t="shared" si="19"/>
        <v>Industry_Rest</v>
      </c>
      <c r="F617" s="43">
        <v>2014</v>
      </c>
      <c r="G617" s="43">
        <v>0.111</v>
      </c>
      <c r="H617" s="43" t="str">
        <f>INDEX(Regions[Region], MATCH(A617,Regions[State Name],0))</f>
        <v>WR</v>
      </c>
    </row>
    <row r="618" spans="1:8" x14ac:dyDescent="0.25">
      <c r="A618" s="43" t="s">
        <v>248</v>
      </c>
      <c r="B618" s="43" t="s">
        <v>209</v>
      </c>
      <c r="C618" s="43" t="s">
        <v>228</v>
      </c>
      <c r="D618" s="43" t="str">
        <f t="shared" si="18"/>
        <v>CHEMI</v>
      </c>
      <c r="E618" s="43" t="str">
        <f t="shared" si="19"/>
        <v>Industry_Rest</v>
      </c>
      <c r="F618" s="43">
        <v>2014</v>
      </c>
      <c r="G618" s="43">
        <v>1.9E-2</v>
      </c>
      <c r="H618" s="43" t="str">
        <f>INDEX(Regions[Region], MATCH(A618,Regions[State Name],0))</f>
        <v>WR</v>
      </c>
    </row>
    <row r="619" spans="1:8" x14ac:dyDescent="0.25">
      <c r="A619" s="43" t="s">
        <v>248</v>
      </c>
      <c r="B619" s="43" t="s">
        <v>209</v>
      </c>
      <c r="C619" s="43" t="s">
        <v>220</v>
      </c>
      <c r="D619" s="43" t="str">
        <f t="shared" si="18"/>
        <v xml:space="preserve">PULP </v>
      </c>
      <c r="E619" s="43" t="str">
        <f t="shared" si="19"/>
        <v>Industry_Rest</v>
      </c>
      <c r="F619" s="43">
        <v>2014</v>
      </c>
      <c r="G619" s="43">
        <v>0.25900000000000001</v>
      </c>
      <c r="H619" s="43" t="str">
        <f>INDEX(Regions[Region], MATCH(A619,Regions[State Name],0))</f>
        <v>WR</v>
      </c>
    </row>
    <row r="620" spans="1:8" x14ac:dyDescent="0.25">
      <c r="A620" s="43" t="s">
        <v>248</v>
      </c>
      <c r="B620" s="43" t="s">
        <v>209</v>
      </c>
      <c r="C620" s="43" t="s">
        <v>223</v>
      </c>
      <c r="D620" s="43" t="str">
        <f t="shared" si="18"/>
        <v>TEXTI</v>
      </c>
      <c r="E620" s="43" t="str">
        <f t="shared" si="19"/>
        <v>Industry_Rest</v>
      </c>
      <c r="F620" s="43">
        <v>2014</v>
      </c>
      <c r="G620" s="43">
        <v>0.04</v>
      </c>
      <c r="H620" s="43" t="str">
        <f>INDEX(Regions[Region], MATCH(A620,Regions[State Name],0))</f>
        <v>WR</v>
      </c>
    </row>
    <row r="621" spans="1:8" x14ac:dyDescent="0.25">
      <c r="A621" s="43" t="s">
        <v>248</v>
      </c>
      <c r="B621" s="43" t="s">
        <v>209</v>
      </c>
      <c r="C621" s="43" t="s">
        <v>229</v>
      </c>
      <c r="D621" s="43" t="str">
        <f t="shared" si="18"/>
        <v>BRICK</v>
      </c>
      <c r="E621" s="43" t="str">
        <f t="shared" si="19"/>
        <v>Industry_Rest</v>
      </c>
      <c r="F621" s="43">
        <v>2014</v>
      </c>
      <c r="G621" s="43">
        <v>1.46</v>
      </c>
      <c r="H621" s="43" t="str">
        <f>INDEX(Regions[Region], MATCH(A621,Regions[State Name],0))</f>
        <v>WR</v>
      </c>
    </row>
    <row r="622" spans="1:8" x14ac:dyDescent="0.25">
      <c r="A622" s="43" t="s">
        <v>248</v>
      </c>
      <c r="B622" s="43" t="s">
        <v>209</v>
      </c>
      <c r="C622" s="43" t="s">
        <v>208</v>
      </c>
      <c r="D622" s="43" t="str">
        <f t="shared" si="18"/>
        <v>OTHER</v>
      </c>
      <c r="E622" s="43" t="str">
        <f t="shared" si="19"/>
        <v>Industry_Rest</v>
      </c>
      <c r="F622" s="43">
        <v>2014</v>
      </c>
      <c r="G622" s="43">
        <v>1.82</v>
      </c>
      <c r="H622" s="43" t="str">
        <f>INDEX(Regions[Region], MATCH(A622,Regions[State Name],0))</f>
        <v>WR</v>
      </c>
    </row>
    <row r="623" spans="1:8" x14ac:dyDescent="0.25">
      <c r="A623" s="43" t="s">
        <v>248</v>
      </c>
      <c r="B623" s="43" t="s">
        <v>219</v>
      </c>
      <c r="C623" s="43" t="s">
        <v>215</v>
      </c>
      <c r="D623" s="43" t="str">
        <f t="shared" si="18"/>
        <v>POWER</v>
      </c>
      <c r="E623" s="43" t="str">
        <f t="shared" si="19"/>
        <v>Power</v>
      </c>
      <c r="F623" s="43">
        <v>2014</v>
      </c>
      <c r="G623" s="43">
        <v>0.218</v>
      </c>
      <c r="H623" s="43" t="str">
        <f>INDEX(Regions[Region], MATCH(A623,Regions[State Name],0))</f>
        <v>WR</v>
      </c>
    </row>
    <row r="624" spans="1:8" x14ac:dyDescent="0.25">
      <c r="A624" s="43" t="s">
        <v>248</v>
      </c>
      <c r="B624" s="43" t="s">
        <v>219</v>
      </c>
      <c r="C624" s="43" t="s">
        <v>213</v>
      </c>
      <c r="D624" s="43" t="str">
        <f t="shared" si="18"/>
        <v>CEMEN</v>
      </c>
      <c r="E624" s="43" t="str">
        <f t="shared" si="19"/>
        <v>Industry_Rest</v>
      </c>
      <c r="F624" s="43">
        <v>2014</v>
      </c>
      <c r="G624" s="43">
        <v>0.109</v>
      </c>
      <c r="H624" s="43" t="str">
        <f>INDEX(Regions[Region], MATCH(A624,Regions[State Name],0))</f>
        <v>WR</v>
      </c>
    </row>
    <row r="625" spans="1:8" x14ac:dyDescent="0.25">
      <c r="A625" s="43" t="s">
        <v>248</v>
      </c>
      <c r="B625" s="43" t="s">
        <v>209</v>
      </c>
      <c r="C625" s="43" t="s">
        <v>215</v>
      </c>
      <c r="D625" s="43" t="str">
        <f t="shared" si="18"/>
        <v>POWER</v>
      </c>
      <c r="E625" s="43" t="str">
        <f t="shared" si="19"/>
        <v>Power</v>
      </c>
      <c r="F625" s="43">
        <v>2015</v>
      </c>
      <c r="G625" s="43">
        <v>36.500999999999998</v>
      </c>
      <c r="H625" s="43" t="str">
        <f>INDEX(Regions[Region], MATCH(A625,Regions[State Name],0))</f>
        <v>WR</v>
      </c>
    </row>
    <row r="626" spans="1:8" x14ac:dyDescent="0.25">
      <c r="A626" s="43" t="s">
        <v>248</v>
      </c>
      <c r="B626" s="43" t="s">
        <v>209</v>
      </c>
      <c r="C626" s="43" t="s">
        <v>210</v>
      </c>
      <c r="D626" s="43" t="str">
        <f t="shared" si="18"/>
        <v>POWER</v>
      </c>
      <c r="E626" s="43" t="str">
        <f t="shared" si="19"/>
        <v>Power</v>
      </c>
      <c r="F626" s="43">
        <v>2015</v>
      </c>
      <c r="G626" s="43">
        <v>10.327</v>
      </c>
      <c r="H626" s="43" t="str">
        <f>INDEX(Regions[Region], MATCH(A626,Regions[State Name],0))</f>
        <v>WR</v>
      </c>
    </row>
    <row r="627" spans="1:8" x14ac:dyDescent="0.25">
      <c r="A627" s="43" t="s">
        <v>248</v>
      </c>
      <c r="B627" s="43" t="s">
        <v>209</v>
      </c>
      <c r="C627" s="43" t="s">
        <v>211</v>
      </c>
      <c r="D627" s="43" t="str">
        <f t="shared" si="18"/>
        <v>METAL</v>
      </c>
      <c r="E627" s="43" t="str">
        <f t="shared" si="19"/>
        <v>Industry_Steel</v>
      </c>
      <c r="F627" s="43">
        <v>2015</v>
      </c>
      <c r="G627" s="43">
        <v>0.14899999999999999</v>
      </c>
      <c r="H627" s="43" t="str">
        <f>INDEX(Regions[Region], MATCH(A627,Regions[State Name],0))</f>
        <v>WR</v>
      </c>
    </row>
    <row r="628" spans="1:8" x14ac:dyDescent="0.25">
      <c r="A628" s="43" t="s">
        <v>248</v>
      </c>
      <c r="B628" s="43" t="s">
        <v>209</v>
      </c>
      <c r="C628" s="43" t="s">
        <v>218</v>
      </c>
      <c r="D628" s="43" t="str">
        <f t="shared" si="18"/>
        <v>METAL</v>
      </c>
      <c r="E628" s="43" t="str">
        <f t="shared" si="19"/>
        <v>Industry_Steel</v>
      </c>
      <c r="F628" s="43">
        <v>2015</v>
      </c>
      <c r="G628" s="43">
        <v>3.4000000000000002E-2</v>
      </c>
      <c r="H628" s="43" t="str">
        <f>INDEX(Regions[Region], MATCH(A628,Regions[State Name],0))</f>
        <v>WR</v>
      </c>
    </row>
    <row r="629" spans="1:8" x14ac:dyDescent="0.25">
      <c r="A629" s="43" t="s">
        <v>248</v>
      </c>
      <c r="B629" s="43" t="s">
        <v>209</v>
      </c>
      <c r="C629" s="43" t="s">
        <v>213</v>
      </c>
      <c r="D629" s="43" t="str">
        <f t="shared" si="18"/>
        <v>CEMEN</v>
      </c>
      <c r="E629" s="43" t="str">
        <f t="shared" si="19"/>
        <v>Industry_Rest</v>
      </c>
      <c r="F629" s="43">
        <v>2015</v>
      </c>
      <c r="G629" s="43">
        <v>1.284</v>
      </c>
      <c r="H629" s="43" t="str">
        <f>INDEX(Regions[Region], MATCH(A629,Regions[State Name],0))</f>
        <v>WR</v>
      </c>
    </row>
    <row r="630" spans="1:8" x14ac:dyDescent="0.25">
      <c r="A630" s="43" t="s">
        <v>248</v>
      </c>
      <c r="B630" s="43" t="s">
        <v>209</v>
      </c>
      <c r="C630" s="43" t="s">
        <v>179</v>
      </c>
      <c r="D630" s="43" t="str">
        <f t="shared" si="18"/>
        <v>SPONG</v>
      </c>
      <c r="E630" s="43" t="str">
        <f t="shared" si="19"/>
        <v>Industry_Rest</v>
      </c>
      <c r="F630" s="43">
        <v>2015</v>
      </c>
      <c r="G630" s="43">
        <v>6.4000000000000001E-2</v>
      </c>
      <c r="H630" s="43" t="str">
        <f>INDEX(Regions[Region], MATCH(A630,Regions[State Name],0))</f>
        <v>WR</v>
      </c>
    </row>
    <row r="631" spans="1:8" x14ac:dyDescent="0.25">
      <c r="A631" s="43" t="s">
        <v>248</v>
      </c>
      <c r="B631" s="43" t="s">
        <v>209</v>
      </c>
      <c r="C631" s="43" t="s">
        <v>228</v>
      </c>
      <c r="D631" s="43" t="str">
        <f t="shared" si="18"/>
        <v>CHEMI</v>
      </c>
      <c r="E631" s="43" t="str">
        <f t="shared" si="19"/>
        <v>Industry_Rest</v>
      </c>
      <c r="F631" s="43">
        <v>2015</v>
      </c>
      <c r="G631" s="43">
        <v>1.7999999999999999E-2</v>
      </c>
      <c r="H631" s="43" t="str">
        <f>INDEX(Regions[Region], MATCH(A631,Regions[State Name],0))</f>
        <v>WR</v>
      </c>
    </row>
    <row r="632" spans="1:8" x14ac:dyDescent="0.25">
      <c r="A632" s="43" t="s">
        <v>248</v>
      </c>
      <c r="B632" s="43" t="s">
        <v>209</v>
      </c>
      <c r="C632" s="43" t="s">
        <v>220</v>
      </c>
      <c r="D632" s="43" t="str">
        <f t="shared" si="18"/>
        <v xml:space="preserve">PULP </v>
      </c>
      <c r="E632" s="43" t="str">
        <f t="shared" si="19"/>
        <v>Industry_Rest</v>
      </c>
      <c r="F632" s="43">
        <v>2015</v>
      </c>
      <c r="G632" s="43">
        <v>0.19800000000000001</v>
      </c>
      <c r="H632" s="43" t="str">
        <f>INDEX(Regions[Region], MATCH(A632,Regions[State Name],0))</f>
        <v>WR</v>
      </c>
    </row>
    <row r="633" spans="1:8" x14ac:dyDescent="0.25">
      <c r="A633" s="43" t="s">
        <v>248</v>
      </c>
      <c r="B633" s="43" t="s">
        <v>209</v>
      </c>
      <c r="C633" s="43" t="s">
        <v>223</v>
      </c>
      <c r="D633" s="43" t="str">
        <f t="shared" si="18"/>
        <v>TEXTI</v>
      </c>
      <c r="E633" s="43" t="str">
        <f t="shared" si="19"/>
        <v>Industry_Rest</v>
      </c>
      <c r="F633" s="43">
        <v>2015</v>
      </c>
      <c r="G633" s="43">
        <v>3.1E-2</v>
      </c>
      <c r="H633" s="43" t="str">
        <f>INDEX(Regions[Region], MATCH(A633,Regions[State Name],0))</f>
        <v>WR</v>
      </c>
    </row>
    <row r="634" spans="1:8" x14ac:dyDescent="0.25">
      <c r="A634" s="43" t="s">
        <v>248</v>
      </c>
      <c r="B634" s="43" t="s">
        <v>209</v>
      </c>
      <c r="C634" s="43" t="s">
        <v>208</v>
      </c>
      <c r="D634" s="43" t="str">
        <f t="shared" si="18"/>
        <v>OTHER</v>
      </c>
      <c r="E634" s="43" t="str">
        <f t="shared" si="19"/>
        <v>Industry_Rest</v>
      </c>
      <c r="F634" s="43">
        <v>2015</v>
      </c>
      <c r="G634" s="43">
        <v>2.9910000000000001</v>
      </c>
      <c r="H634" s="43" t="str">
        <f>INDEX(Regions[Region], MATCH(A634,Regions[State Name],0))</f>
        <v>WR</v>
      </c>
    </row>
    <row r="635" spans="1:8" x14ac:dyDescent="0.25">
      <c r="A635" s="43" t="s">
        <v>248</v>
      </c>
      <c r="B635" s="43" t="s">
        <v>219</v>
      </c>
      <c r="C635" s="43" t="s">
        <v>215</v>
      </c>
      <c r="D635" s="43" t="str">
        <f t="shared" si="18"/>
        <v>POWER</v>
      </c>
      <c r="E635" s="43" t="str">
        <f t="shared" si="19"/>
        <v>Power</v>
      </c>
      <c r="F635" s="43">
        <v>2015</v>
      </c>
      <c r="G635" s="43">
        <v>0.24399999999999999</v>
      </c>
      <c r="H635" s="43" t="str">
        <f>INDEX(Regions[Region], MATCH(A635,Regions[State Name],0))</f>
        <v>WR</v>
      </c>
    </row>
    <row r="636" spans="1:8" x14ac:dyDescent="0.25">
      <c r="A636" s="43" t="s">
        <v>248</v>
      </c>
      <c r="B636" s="43" t="s">
        <v>219</v>
      </c>
      <c r="C636" s="43" t="s">
        <v>213</v>
      </c>
      <c r="D636" s="43" t="str">
        <f t="shared" si="18"/>
        <v>CEMEN</v>
      </c>
      <c r="E636" s="43" t="str">
        <f t="shared" si="19"/>
        <v>Industry_Rest</v>
      </c>
      <c r="F636" s="43">
        <v>2015</v>
      </c>
      <c r="G636" s="43">
        <v>8.7999999999999995E-2</v>
      </c>
      <c r="H636" s="43" t="str">
        <f>INDEX(Regions[Region], MATCH(A636,Regions[State Name],0))</f>
        <v>WR</v>
      </c>
    </row>
    <row r="637" spans="1:8" x14ac:dyDescent="0.25">
      <c r="A637" s="43" t="s">
        <v>248</v>
      </c>
      <c r="B637" s="43" t="s">
        <v>219</v>
      </c>
      <c r="C637" s="43" t="s">
        <v>241</v>
      </c>
      <c r="D637" s="43" t="str">
        <f t="shared" si="18"/>
        <v>COLLI</v>
      </c>
      <c r="E637" s="43" t="str">
        <f t="shared" si="19"/>
        <v>Industry_Rest</v>
      </c>
      <c r="F637" s="43">
        <v>2015</v>
      </c>
      <c r="G637" s="43">
        <v>1E-3</v>
      </c>
      <c r="H637" s="43" t="str">
        <f>INDEX(Regions[Region], MATCH(A637,Regions[State Name],0))</f>
        <v>WR</v>
      </c>
    </row>
    <row r="638" spans="1:8" x14ac:dyDescent="0.25">
      <c r="A638" s="43" t="s">
        <v>248</v>
      </c>
      <c r="B638" s="43" t="s">
        <v>214</v>
      </c>
      <c r="C638" s="43" t="s">
        <v>215</v>
      </c>
      <c r="D638" s="43" t="str">
        <f t="shared" si="18"/>
        <v>POWER</v>
      </c>
      <c r="E638" s="43" t="str">
        <f t="shared" si="19"/>
        <v>Power</v>
      </c>
      <c r="F638" s="43">
        <v>2015</v>
      </c>
      <c r="G638" s="43">
        <v>8.6999999999999994E-2</v>
      </c>
      <c r="H638" s="43" t="str">
        <f>INDEX(Regions[Region], MATCH(A638,Regions[State Name],0))</f>
        <v>WR</v>
      </c>
    </row>
    <row r="639" spans="1:8" x14ac:dyDescent="0.25">
      <c r="A639" s="43" t="s">
        <v>248</v>
      </c>
      <c r="B639" s="43" t="s">
        <v>209</v>
      </c>
      <c r="C639" s="43" t="s">
        <v>215</v>
      </c>
      <c r="D639" s="43" t="str">
        <f t="shared" si="18"/>
        <v>POWER</v>
      </c>
      <c r="E639" s="43" t="str">
        <f t="shared" si="19"/>
        <v>Power</v>
      </c>
      <c r="F639" s="43">
        <v>2016</v>
      </c>
      <c r="G639" s="43">
        <v>57.887</v>
      </c>
      <c r="H639" s="43" t="str">
        <f>INDEX(Regions[Region], MATCH(A639,Regions[State Name],0))</f>
        <v>WR</v>
      </c>
    </row>
    <row r="640" spans="1:8" x14ac:dyDescent="0.25">
      <c r="A640" s="43" t="s">
        <v>248</v>
      </c>
      <c r="B640" s="43" t="s">
        <v>209</v>
      </c>
      <c r="C640" s="43" t="s">
        <v>210</v>
      </c>
      <c r="D640" s="43" t="str">
        <f t="shared" si="18"/>
        <v>POWER</v>
      </c>
      <c r="E640" s="43" t="str">
        <f t="shared" si="19"/>
        <v>Power</v>
      </c>
      <c r="F640" s="43">
        <v>2016</v>
      </c>
      <c r="G640" s="43">
        <v>1.8069999999999999</v>
      </c>
      <c r="H640" s="43" t="str">
        <f>INDEX(Regions[Region], MATCH(A640,Regions[State Name],0))</f>
        <v>WR</v>
      </c>
    </row>
    <row r="641" spans="1:8" x14ac:dyDescent="0.25">
      <c r="A641" s="43" t="s">
        <v>248</v>
      </c>
      <c r="B641" s="43" t="s">
        <v>209</v>
      </c>
      <c r="C641" s="43" t="s">
        <v>211</v>
      </c>
      <c r="D641" s="43" t="str">
        <f t="shared" si="18"/>
        <v>METAL</v>
      </c>
      <c r="E641" s="43" t="str">
        <f t="shared" si="19"/>
        <v>Industry_Steel</v>
      </c>
      <c r="F641" s="43">
        <v>2016</v>
      </c>
      <c r="G641" s="43">
        <v>0.154</v>
      </c>
      <c r="H641" s="43" t="str">
        <f>INDEX(Regions[Region], MATCH(A641,Regions[State Name],0))</f>
        <v>WR</v>
      </c>
    </row>
    <row r="642" spans="1:8" x14ac:dyDescent="0.25">
      <c r="A642" s="43" t="s">
        <v>248</v>
      </c>
      <c r="B642" s="43" t="s">
        <v>209</v>
      </c>
      <c r="C642" s="43" t="s">
        <v>213</v>
      </c>
      <c r="D642" s="43" t="str">
        <f t="shared" si="18"/>
        <v>CEMEN</v>
      </c>
      <c r="E642" s="43" t="str">
        <f t="shared" si="19"/>
        <v>Industry_Rest</v>
      </c>
      <c r="F642" s="43">
        <v>2016</v>
      </c>
      <c r="G642" s="43">
        <v>0.94599999999999995</v>
      </c>
      <c r="H642" s="43" t="str">
        <f>INDEX(Regions[Region], MATCH(A642,Regions[State Name],0))</f>
        <v>WR</v>
      </c>
    </row>
    <row r="643" spans="1:8" x14ac:dyDescent="0.25">
      <c r="A643" s="43" t="s">
        <v>248</v>
      </c>
      <c r="B643" s="43" t="s">
        <v>209</v>
      </c>
      <c r="C643" s="43" t="s">
        <v>179</v>
      </c>
      <c r="D643" s="43" t="str">
        <f t="shared" ref="D643:D706" si="20">LEFT(C643,5)</f>
        <v>SPONG</v>
      </c>
      <c r="E643" s="43" t="str">
        <f t="shared" ref="E643:E706" si="21">IF(D643="POWER","Power", IF(OR(D643="STEEL",D643="METAL"), "Industry_Steel", "Industry_Rest"))</f>
        <v>Industry_Rest</v>
      </c>
      <c r="F643" s="43">
        <v>2016</v>
      </c>
      <c r="G643" s="43">
        <v>0.06</v>
      </c>
      <c r="H643" s="43" t="str">
        <f>INDEX(Regions[Region], MATCH(A643,Regions[State Name],0))</f>
        <v>WR</v>
      </c>
    </row>
    <row r="644" spans="1:8" x14ac:dyDescent="0.25">
      <c r="A644" s="43" t="s">
        <v>248</v>
      </c>
      <c r="B644" s="43" t="s">
        <v>209</v>
      </c>
      <c r="C644" s="43" t="s">
        <v>228</v>
      </c>
      <c r="D644" s="43" t="str">
        <f t="shared" si="20"/>
        <v>CHEMI</v>
      </c>
      <c r="E644" s="43" t="str">
        <f t="shared" si="21"/>
        <v>Industry_Rest</v>
      </c>
      <c r="F644" s="43">
        <v>2016</v>
      </c>
      <c r="G644" s="43">
        <v>2.1000000000000001E-2</v>
      </c>
      <c r="H644" s="43" t="str">
        <f>INDEX(Regions[Region], MATCH(A644,Regions[State Name],0))</f>
        <v>WR</v>
      </c>
    </row>
    <row r="645" spans="1:8" x14ac:dyDescent="0.25">
      <c r="A645" s="43" t="s">
        <v>248</v>
      </c>
      <c r="B645" s="43" t="s">
        <v>209</v>
      </c>
      <c r="C645" s="43" t="s">
        <v>220</v>
      </c>
      <c r="D645" s="43" t="str">
        <f t="shared" si="20"/>
        <v xml:space="preserve">PULP </v>
      </c>
      <c r="E645" s="43" t="str">
        <f t="shared" si="21"/>
        <v>Industry_Rest</v>
      </c>
      <c r="F645" s="43">
        <v>2016</v>
      </c>
      <c r="G645" s="43">
        <v>0.151</v>
      </c>
      <c r="H645" s="43" t="str">
        <f>INDEX(Regions[Region], MATCH(A645,Regions[State Name],0))</f>
        <v>WR</v>
      </c>
    </row>
    <row r="646" spans="1:8" x14ac:dyDescent="0.25">
      <c r="A646" s="43" t="s">
        <v>248</v>
      </c>
      <c r="B646" s="43" t="s">
        <v>209</v>
      </c>
      <c r="C646" s="43" t="s">
        <v>223</v>
      </c>
      <c r="D646" s="43" t="str">
        <f t="shared" si="20"/>
        <v>TEXTI</v>
      </c>
      <c r="E646" s="43" t="str">
        <f t="shared" si="21"/>
        <v>Industry_Rest</v>
      </c>
      <c r="F646" s="43">
        <v>2016</v>
      </c>
      <c r="G646" s="43">
        <v>3.6999999999999998E-2</v>
      </c>
      <c r="H646" s="43" t="str">
        <f>INDEX(Regions[Region], MATCH(A646,Regions[State Name],0))</f>
        <v>WR</v>
      </c>
    </row>
    <row r="647" spans="1:8" x14ac:dyDescent="0.25">
      <c r="A647" s="43" t="s">
        <v>248</v>
      </c>
      <c r="B647" s="43" t="s">
        <v>209</v>
      </c>
      <c r="C647" s="43" t="s">
        <v>208</v>
      </c>
      <c r="D647" s="43" t="str">
        <f t="shared" si="20"/>
        <v>OTHER</v>
      </c>
      <c r="E647" s="43" t="str">
        <f t="shared" si="21"/>
        <v>Industry_Rest</v>
      </c>
      <c r="F647" s="43">
        <v>2016</v>
      </c>
      <c r="G647" s="43">
        <v>3.9350000000000001</v>
      </c>
      <c r="H647" s="43" t="str">
        <f>INDEX(Regions[Region], MATCH(A647,Regions[State Name],0))</f>
        <v>WR</v>
      </c>
    </row>
    <row r="648" spans="1:8" x14ac:dyDescent="0.25">
      <c r="A648" s="43" t="s">
        <v>248</v>
      </c>
      <c r="B648" s="43" t="s">
        <v>209</v>
      </c>
      <c r="C648" s="43" t="s">
        <v>241</v>
      </c>
      <c r="D648" s="43" t="str">
        <f t="shared" si="20"/>
        <v>COLLI</v>
      </c>
      <c r="E648" s="43" t="str">
        <f t="shared" si="21"/>
        <v>Industry_Rest</v>
      </c>
      <c r="F648" s="43">
        <v>2016</v>
      </c>
      <c r="G648" s="43">
        <v>1.6E-2</v>
      </c>
      <c r="H648" s="43" t="str">
        <f>INDEX(Regions[Region], MATCH(A648,Regions[State Name],0))</f>
        <v>WR</v>
      </c>
    </row>
    <row r="649" spans="1:8" x14ac:dyDescent="0.25">
      <c r="A649" s="43" t="s">
        <v>248</v>
      </c>
      <c r="B649" s="43" t="s">
        <v>214</v>
      </c>
      <c r="C649" s="43" t="s">
        <v>215</v>
      </c>
      <c r="D649" s="43" t="str">
        <f t="shared" si="20"/>
        <v>POWER</v>
      </c>
      <c r="E649" s="43" t="str">
        <f t="shared" si="21"/>
        <v>Power</v>
      </c>
      <c r="F649" s="43">
        <v>2016</v>
      </c>
      <c r="G649" s="43">
        <v>5.5E-2</v>
      </c>
      <c r="H649" s="43" t="str">
        <f>INDEX(Regions[Region], MATCH(A649,Regions[State Name],0))</f>
        <v>WR</v>
      </c>
    </row>
    <row r="650" spans="1:8" x14ac:dyDescent="0.25">
      <c r="A650" s="43" t="s">
        <v>248</v>
      </c>
      <c r="B650" s="43" t="s">
        <v>216</v>
      </c>
      <c r="C650" s="43" t="s">
        <v>215</v>
      </c>
      <c r="D650" s="43" t="str">
        <f t="shared" si="20"/>
        <v>POWER</v>
      </c>
      <c r="E650" s="43" t="str">
        <f t="shared" si="21"/>
        <v>Power</v>
      </c>
      <c r="F650" s="43">
        <v>2006</v>
      </c>
      <c r="G650" s="43">
        <v>24.050999999999998</v>
      </c>
      <c r="H650" s="43" t="str">
        <f>INDEX(Regions[Region], MATCH(A650,Regions[State Name],0))</f>
        <v>WR</v>
      </c>
    </row>
    <row r="651" spans="1:8" x14ac:dyDescent="0.25">
      <c r="A651" s="43" t="s">
        <v>248</v>
      </c>
      <c r="B651" s="43" t="s">
        <v>216</v>
      </c>
      <c r="C651" s="43" t="s">
        <v>210</v>
      </c>
      <c r="D651" s="43" t="str">
        <f t="shared" si="20"/>
        <v>POWER</v>
      </c>
      <c r="E651" s="43" t="str">
        <f t="shared" si="21"/>
        <v>Power</v>
      </c>
      <c r="F651" s="43">
        <v>2006</v>
      </c>
      <c r="G651" s="43">
        <v>1.4850000000000001</v>
      </c>
      <c r="H651" s="43" t="str">
        <f>INDEX(Regions[Region], MATCH(A651,Regions[State Name],0))</f>
        <v>WR</v>
      </c>
    </row>
    <row r="652" spans="1:8" x14ac:dyDescent="0.25">
      <c r="A652" s="43" t="s">
        <v>248</v>
      </c>
      <c r="B652" s="43" t="s">
        <v>216</v>
      </c>
      <c r="C652" s="43" t="s">
        <v>218</v>
      </c>
      <c r="D652" s="43" t="str">
        <f t="shared" si="20"/>
        <v>METAL</v>
      </c>
      <c r="E652" s="43" t="str">
        <f t="shared" si="21"/>
        <v>Industry_Steel</v>
      </c>
      <c r="F652" s="43">
        <v>2006</v>
      </c>
      <c r="G652" s="43">
        <v>6.7000000000000004E-2</v>
      </c>
      <c r="H652" s="43" t="str">
        <f>INDEX(Regions[Region], MATCH(A652,Regions[State Name],0))</f>
        <v>WR</v>
      </c>
    </row>
    <row r="653" spans="1:8" x14ac:dyDescent="0.25">
      <c r="A653" s="43" t="s">
        <v>248</v>
      </c>
      <c r="B653" s="43" t="s">
        <v>216</v>
      </c>
      <c r="C653" s="43" t="s">
        <v>213</v>
      </c>
      <c r="D653" s="43" t="str">
        <f t="shared" si="20"/>
        <v>CEMEN</v>
      </c>
      <c r="E653" s="43" t="str">
        <f t="shared" si="21"/>
        <v>Industry_Rest</v>
      </c>
      <c r="F653" s="43">
        <v>2006</v>
      </c>
      <c r="G653" s="43">
        <v>3.4620000000000002</v>
      </c>
      <c r="H653" s="43" t="str">
        <f>INDEX(Regions[Region], MATCH(A653,Regions[State Name],0))</f>
        <v>WR</v>
      </c>
    </row>
    <row r="654" spans="1:8" x14ac:dyDescent="0.25">
      <c r="A654" s="43" t="s">
        <v>248</v>
      </c>
      <c r="B654" s="43" t="s">
        <v>216</v>
      </c>
      <c r="C654" s="43" t="s">
        <v>179</v>
      </c>
      <c r="D654" s="43" t="str">
        <f t="shared" si="20"/>
        <v>SPONG</v>
      </c>
      <c r="E654" s="43" t="str">
        <f t="shared" si="21"/>
        <v>Industry_Rest</v>
      </c>
      <c r="F654" s="43">
        <v>2006</v>
      </c>
      <c r="G654" s="43">
        <v>0.112</v>
      </c>
      <c r="H654" s="43" t="str">
        <f>INDEX(Regions[Region], MATCH(A654,Regions[State Name],0))</f>
        <v>WR</v>
      </c>
    </row>
    <row r="655" spans="1:8" x14ac:dyDescent="0.25">
      <c r="A655" s="43" t="s">
        <v>248</v>
      </c>
      <c r="B655" s="43" t="s">
        <v>216</v>
      </c>
      <c r="C655" s="43" t="s">
        <v>228</v>
      </c>
      <c r="D655" s="43" t="str">
        <f t="shared" si="20"/>
        <v>CHEMI</v>
      </c>
      <c r="E655" s="43" t="str">
        <f t="shared" si="21"/>
        <v>Industry_Rest</v>
      </c>
      <c r="F655" s="43">
        <v>2006</v>
      </c>
      <c r="G655" s="43">
        <v>0.04</v>
      </c>
      <c r="H655" s="43" t="str">
        <f>INDEX(Regions[Region], MATCH(A655,Regions[State Name],0))</f>
        <v>WR</v>
      </c>
    </row>
    <row r="656" spans="1:8" x14ac:dyDescent="0.25">
      <c r="A656" s="43" t="s">
        <v>248</v>
      </c>
      <c r="B656" s="43" t="s">
        <v>216</v>
      </c>
      <c r="C656" s="43" t="s">
        <v>220</v>
      </c>
      <c r="D656" s="43" t="str">
        <f t="shared" si="20"/>
        <v xml:space="preserve">PULP </v>
      </c>
      <c r="E656" s="43" t="str">
        <f t="shared" si="21"/>
        <v>Industry_Rest</v>
      </c>
      <c r="F656" s="43">
        <v>2006</v>
      </c>
      <c r="G656" s="43">
        <v>0.24299999999999999</v>
      </c>
      <c r="H656" s="43" t="str">
        <f>INDEX(Regions[Region], MATCH(A656,Regions[State Name],0))</f>
        <v>WR</v>
      </c>
    </row>
    <row r="657" spans="1:8" x14ac:dyDescent="0.25">
      <c r="A657" s="43" t="s">
        <v>248</v>
      </c>
      <c r="B657" s="43" t="s">
        <v>216</v>
      </c>
      <c r="C657" s="43" t="s">
        <v>223</v>
      </c>
      <c r="D657" s="43" t="str">
        <f t="shared" si="20"/>
        <v>TEXTI</v>
      </c>
      <c r="E657" s="43" t="str">
        <f t="shared" si="21"/>
        <v>Industry_Rest</v>
      </c>
      <c r="F657" s="43">
        <v>2006</v>
      </c>
      <c r="G657" s="43">
        <v>2E-3</v>
      </c>
      <c r="H657" s="43" t="str">
        <f>INDEX(Regions[Region], MATCH(A657,Regions[State Name],0))</f>
        <v>WR</v>
      </c>
    </row>
    <row r="658" spans="1:8" x14ac:dyDescent="0.25">
      <c r="A658" s="43" t="s">
        <v>248</v>
      </c>
      <c r="B658" s="43" t="s">
        <v>216</v>
      </c>
      <c r="C658" s="43" t="s">
        <v>229</v>
      </c>
      <c r="D658" s="43" t="str">
        <f t="shared" si="20"/>
        <v>BRICK</v>
      </c>
      <c r="E658" s="43" t="str">
        <f t="shared" si="21"/>
        <v>Industry_Rest</v>
      </c>
      <c r="F658" s="43">
        <v>2006</v>
      </c>
      <c r="G658" s="43">
        <v>2.3E-2</v>
      </c>
      <c r="H658" s="43" t="str">
        <f>INDEX(Regions[Region], MATCH(A658,Regions[State Name],0))</f>
        <v>WR</v>
      </c>
    </row>
    <row r="659" spans="1:8" x14ac:dyDescent="0.25">
      <c r="A659" s="43" t="s">
        <v>248</v>
      </c>
      <c r="B659" s="43" t="s">
        <v>216</v>
      </c>
      <c r="C659" s="43" t="s">
        <v>208</v>
      </c>
      <c r="D659" s="43" t="str">
        <f t="shared" si="20"/>
        <v>OTHER</v>
      </c>
      <c r="E659" s="43" t="str">
        <f t="shared" si="21"/>
        <v>Industry_Rest</v>
      </c>
      <c r="F659" s="43">
        <v>2006</v>
      </c>
      <c r="G659" s="43">
        <v>2.4729999999999999</v>
      </c>
      <c r="H659" s="43" t="str">
        <f>INDEX(Regions[Region], MATCH(A659,Regions[State Name],0))</f>
        <v>WR</v>
      </c>
    </row>
    <row r="660" spans="1:8" x14ac:dyDescent="0.25">
      <c r="A660" s="43" t="s">
        <v>248</v>
      </c>
      <c r="B660" s="43" t="s">
        <v>216</v>
      </c>
      <c r="C660" s="43" t="s">
        <v>241</v>
      </c>
      <c r="D660" s="43" t="str">
        <f t="shared" si="20"/>
        <v>COLLI</v>
      </c>
      <c r="E660" s="43" t="str">
        <f t="shared" si="21"/>
        <v>Industry_Rest</v>
      </c>
      <c r="F660" s="43">
        <v>2006</v>
      </c>
      <c r="G660" s="43">
        <v>2.3E-2</v>
      </c>
      <c r="H660" s="43" t="str">
        <f>INDEX(Regions[Region], MATCH(A660,Regions[State Name],0))</f>
        <v>WR</v>
      </c>
    </row>
    <row r="661" spans="1:8" x14ac:dyDescent="0.25">
      <c r="A661" s="43" t="s">
        <v>248</v>
      </c>
      <c r="B661" s="43" t="s">
        <v>216</v>
      </c>
      <c r="C661" s="43" t="s">
        <v>249</v>
      </c>
      <c r="D661" s="43" t="str">
        <f t="shared" si="20"/>
        <v>COLLI</v>
      </c>
      <c r="E661" s="43" t="str">
        <f t="shared" si="21"/>
        <v>Industry_Rest</v>
      </c>
      <c r="F661" s="43">
        <v>2006</v>
      </c>
      <c r="G661" s="43">
        <v>0.02</v>
      </c>
      <c r="H661" s="43" t="str">
        <f>INDEX(Regions[Region], MATCH(A661,Regions[State Name],0))</f>
        <v>WR</v>
      </c>
    </row>
    <row r="662" spans="1:8" x14ac:dyDescent="0.25">
      <c r="A662" s="43" t="s">
        <v>248</v>
      </c>
      <c r="B662" s="43" t="s">
        <v>214</v>
      </c>
      <c r="C662" s="43" t="s">
        <v>215</v>
      </c>
      <c r="D662" s="43" t="str">
        <f t="shared" si="20"/>
        <v>POWER</v>
      </c>
      <c r="E662" s="43" t="str">
        <f t="shared" si="21"/>
        <v>Power</v>
      </c>
      <c r="F662" s="43">
        <v>2019</v>
      </c>
      <c r="G662" s="43">
        <v>3.6999999999999998E-2</v>
      </c>
      <c r="H662" s="43" t="str">
        <f>INDEX(Regions[Region], MATCH(A662,Regions[State Name],0))</f>
        <v>WR</v>
      </c>
    </row>
    <row r="663" spans="1:8" x14ac:dyDescent="0.25">
      <c r="A663" s="43" t="s">
        <v>248</v>
      </c>
      <c r="B663" s="43" t="s">
        <v>209</v>
      </c>
      <c r="C663" s="43" t="s">
        <v>241</v>
      </c>
      <c r="D663" s="43" t="str">
        <f t="shared" si="20"/>
        <v>COLLI</v>
      </c>
      <c r="E663" s="43" t="str">
        <f t="shared" si="21"/>
        <v>Industry_Rest</v>
      </c>
      <c r="F663" s="43">
        <v>2019</v>
      </c>
      <c r="G663" s="43">
        <v>6.0000000000000001E-3</v>
      </c>
      <c r="H663" s="43" t="str">
        <f>INDEX(Regions[Region], MATCH(A663,Regions[State Name],0))</f>
        <v>WR</v>
      </c>
    </row>
    <row r="664" spans="1:8" x14ac:dyDescent="0.25">
      <c r="A664" s="43" t="s">
        <v>248</v>
      </c>
      <c r="B664" s="43" t="s">
        <v>209</v>
      </c>
      <c r="C664" s="43" t="s">
        <v>228</v>
      </c>
      <c r="D664" s="43" t="str">
        <f t="shared" si="20"/>
        <v>CHEMI</v>
      </c>
      <c r="E664" s="43" t="str">
        <f t="shared" si="21"/>
        <v>Industry_Rest</v>
      </c>
      <c r="F664" s="43">
        <v>2019</v>
      </c>
      <c r="G664" s="43">
        <v>2.1999999999999999E-2</v>
      </c>
      <c r="H664" s="43" t="str">
        <f>INDEX(Regions[Region], MATCH(A664,Regions[State Name],0))</f>
        <v>WR</v>
      </c>
    </row>
    <row r="665" spans="1:8" x14ac:dyDescent="0.25">
      <c r="A665" s="43" t="s">
        <v>248</v>
      </c>
      <c r="B665" s="43" t="s">
        <v>209</v>
      </c>
      <c r="C665" s="43" t="s">
        <v>218</v>
      </c>
      <c r="D665" s="43" t="str">
        <f t="shared" si="20"/>
        <v>METAL</v>
      </c>
      <c r="E665" s="43" t="str">
        <f t="shared" si="21"/>
        <v>Industry_Steel</v>
      </c>
      <c r="F665" s="43">
        <v>2019</v>
      </c>
      <c r="G665" s="43">
        <v>4.1000000000000002E-2</v>
      </c>
      <c r="H665" s="43" t="str">
        <f>INDEX(Regions[Region], MATCH(A665,Regions[State Name],0))</f>
        <v>WR</v>
      </c>
    </row>
    <row r="666" spans="1:8" x14ac:dyDescent="0.25">
      <c r="A666" s="43" t="s">
        <v>248</v>
      </c>
      <c r="B666" s="43" t="s">
        <v>209</v>
      </c>
      <c r="C666" s="43" t="s">
        <v>179</v>
      </c>
      <c r="D666" s="43" t="str">
        <f t="shared" si="20"/>
        <v>SPONG</v>
      </c>
      <c r="E666" s="43" t="str">
        <f t="shared" si="21"/>
        <v>Industry_Rest</v>
      </c>
      <c r="F666" s="43">
        <v>2019</v>
      </c>
      <c r="G666" s="43">
        <v>6.4000000000000001E-2</v>
      </c>
      <c r="H666" s="43" t="str">
        <f>INDEX(Regions[Region], MATCH(A666,Regions[State Name],0))</f>
        <v>WR</v>
      </c>
    </row>
    <row r="667" spans="1:8" x14ac:dyDescent="0.25">
      <c r="A667" s="43" t="s">
        <v>248</v>
      </c>
      <c r="B667" s="43" t="s">
        <v>209</v>
      </c>
      <c r="C667" s="43" t="s">
        <v>220</v>
      </c>
      <c r="D667" s="43" t="str">
        <f t="shared" si="20"/>
        <v xml:space="preserve">PULP </v>
      </c>
      <c r="E667" s="43" t="str">
        <f t="shared" si="21"/>
        <v>Industry_Rest</v>
      </c>
      <c r="F667" s="43">
        <v>2019</v>
      </c>
      <c r="G667" s="43">
        <v>0.15</v>
      </c>
      <c r="H667" s="43" t="str">
        <f>INDEX(Regions[Region], MATCH(A667,Regions[State Name],0))</f>
        <v>WR</v>
      </c>
    </row>
    <row r="668" spans="1:8" x14ac:dyDescent="0.25">
      <c r="A668" s="43" t="s">
        <v>248</v>
      </c>
      <c r="B668" s="43" t="s">
        <v>209</v>
      </c>
      <c r="C668" s="43" t="s">
        <v>213</v>
      </c>
      <c r="D668" s="43" t="str">
        <f t="shared" si="20"/>
        <v>CEMEN</v>
      </c>
      <c r="E668" s="43" t="str">
        <f t="shared" si="21"/>
        <v>Industry_Rest</v>
      </c>
      <c r="F668" s="43">
        <v>2019</v>
      </c>
      <c r="G668" s="43">
        <v>1.0629999999999999</v>
      </c>
      <c r="H668" s="43" t="str">
        <f>INDEX(Regions[Region], MATCH(A668,Regions[State Name],0))</f>
        <v>WR</v>
      </c>
    </row>
    <row r="669" spans="1:8" x14ac:dyDescent="0.25">
      <c r="A669" s="43" t="s">
        <v>248</v>
      </c>
      <c r="B669" s="43" t="s">
        <v>209</v>
      </c>
      <c r="C669" s="43" t="s">
        <v>208</v>
      </c>
      <c r="D669" s="43" t="str">
        <f t="shared" si="20"/>
        <v>OTHER</v>
      </c>
      <c r="E669" s="43" t="str">
        <f t="shared" si="21"/>
        <v>Industry_Rest</v>
      </c>
      <c r="F669" s="43">
        <v>2019</v>
      </c>
      <c r="G669" s="43">
        <v>3.7250000000000001</v>
      </c>
      <c r="H669" s="43" t="str">
        <f>INDEX(Regions[Region], MATCH(A669,Regions[State Name],0))</f>
        <v>WR</v>
      </c>
    </row>
    <row r="670" spans="1:8" x14ac:dyDescent="0.25">
      <c r="A670" s="43" t="s">
        <v>248</v>
      </c>
      <c r="B670" s="43" t="s">
        <v>209</v>
      </c>
      <c r="C670" s="43" t="s">
        <v>210</v>
      </c>
      <c r="D670" s="43" t="str">
        <f t="shared" si="20"/>
        <v>POWER</v>
      </c>
      <c r="E670" s="43" t="str">
        <f t="shared" si="21"/>
        <v>Power</v>
      </c>
      <c r="F670" s="43">
        <v>2019</v>
      </c>
      <c r="G670" s="43">
        <v>21.731000000000002</v>
      </c>
      <c r="H670" s="43" t="str">
        <f>INDEX(Regions[Region], MATCH(A670,Regions[State Name],0))</f>
        <v>WR</v>
      </c>
    </row>
    <row r="671" spans="1:8" x14ac:dyDescent="0.25">
      <c r="A671" s="43" t="s">
        <v>248</v>
      </c>
      <c r="B671" s="43" t="s">
        <v>209</v>
      </c>
      <c r="C671" s="43" t="s">
        <v>215</v>
      </c>
      <c r="D671" s="43" t="str">
        <f t="shared" si="20"/>
        <v>POWER</v>
      </c>
      <c r="E671" s="43" t="str">
        <f t="shared" si="21"/>
        <v>Power</v>
      </c>
      <c r="F671" s="43">
        <v>2019</v>
      </c>
      <c r="G671" s="43">
        <v>56.377000000000002</v>
      </c>
      <c r="H671" s="43" t="str">
        <f>INDEX(Regions[Region], MATCH(A671,Regions[State Name],0))</f>
        <v>WR</v>
      </c>
    </row>
    <row r="672" spans="1:8" x14ac:dyDescent="0.25">
      <c r="A672" s="43" t="s">
        <v>248</v>
      </c>
      <c r="B672" s="43" t="s">
        <v>214</v>
      </c>
      <c r="C672" s="43" t="s">
        <v>215</v>
      </c>
      <c r="D672" s="43" t="str">
        <f t="shared" si="20"/>
        <v>POWER</v>
      </c>
      <c r="E672" s="43" t="str">
        <f t="shared" si="21"/>
        <v>Power</v>
      </c>
      <c r="F672" s="43">
        <v>2017</v>
      </c>
      <c r="G672" s="43">
        <v>3.4000000000000002E-2</v>
      </c>
      <c r="H672" s="43" t="str">
        <f>INDEX(Regions[Region], MATCH(A672,Regions[State Name],0))</f>
        <v>WR</v>
      </c>
    </row>
    <row r="673" spans="1:8" x14ac:dyDescent="0.25">
      <c r="A673" s="43" t="s">
        <v>248</v>
      </c>
      <c r="B673" s="43" t="s">
        <v>209</v>
      </c>
      <c r="C673" s="43" t="s">
        <v>241</v>
      </c>
      <c r="D673" s="43" t="str">
        <f t="shared" si="20"/>
        <v>COLLI</v>
      </c>
      <c r="E673" s="43" t="str">
        <f t="shared" si="21"/>
        <v>Industry_Rest</v>
      </c>
      <c r="F673" s="43">
        <v>2017</v>
      </c>
      <c r="G673" s="43">
        <v>7.0000000000000001E-3</v>
      </c>
      <c r="H673" s="43" t="str">
        <f>INDEX(Regions[Region], MATCH(A673,Regions[State Name],0))</f>
        <v>WR</v>
      </c>
    </row>
    <row r="674" spans="1:8" x14ac:dyDescent="0.25">
      <c r="A674" s="43" t="s">
        <v>248</v>
      </c>
      <c r="B674" s="43" t="s">
        <v>209</v>
      </c>
      <c r="C674" s="43" t="s">
        <v>223</v>
      </c>
      <c r="D674" s="43" t="str">
        <f t="shared" si="20"/>
        <v>TEXTI</v>
      </c>
      <c r="E674" s="43" t="str">
        <f t="shared" si="21"/>
        <v>Industry_Rest</v>
      </c>
      <c r="F674" s="43">
        <v>2017</v>
      </c>
      <c r="G674" s="43">
        <v>1.7000000000000001E-2</v>
      </c>
      <c r="H674" s="43" t="str">
        <f>INDEX(Regions[Region], MATCH(A674,Regions[State Name],0))</f>
        <v>WR</v>
      </c>
    </row>
    <row r="675" spans="1:8" x14ac:dyDescent="0.25">
      <c r="A675" s="43" t="s">
        <v>248</v>
      </c>
      <c r="B675" s="43" t="s">
        <v>209</v>
      </c>
      <c r="C675" s="43" t="s">
        <v>218</v>
      </c>
      <c r="D675" s="43" t="str">
        <f t="shared" si="20"/>
        <v>METAL</v>
      </c>
      <c r="E675" s="43" t="str">
        <f t="shared" si="21"/>
        <v>Industry_Steel</v>
      </c>
      <c r="F675" s="43">
        <v>2017</v>
      </c>
      <c r="G675" s="43">
        <v>2.9000000000000001E-2</v>
      </c>
      <c r="H675" s="43" t="str">
        <f>INDEX(Regions[Region], MATCH(A675,Regions[State Name],0))</f>
        <v>WR</v>
      </c>
    </row>
    <row r="676" spans="1:8" x14ac:dyDescent="0.25">
      <c r="A676" s="43" t="s">
        <v>248</v>
      </c>
      <c r="B676" s="43" t="s">
        <v>209</v>
      </c>
      <c r="C676" s="43" t="s">
        <v>228</v>
      </c>
      <c r="D676" s="43" t="str">
        <f t="shared" si="20"/>
        <v>CHEMI</v>
      </c>
      <c r="E676" s="43" t="str">
        <f t="shared" si="21"/>
        <v>Industry_Rest</v>
      </c>
      <c r="F676" s="43">
        <v>2017</v>
      </c>
      <c r="G676" s="43">
        <v>0.03</v>
      </c>
      <c r="H676" s="43" t="str">
        <f>INDEX(Regions[Region], MATCH(A676,Regions[State Name],0))</f>
        <v>WR</v>
      </c>
    </row>
    <row r="677" spans="1:8" x14ac:dyDescent="0.25">
      <c r="A677" s="43" t="s">
        <v>248</v>
      </c>
      <c r="B677" s="43" t="s">
        <v>209</v>
      </c>
      <c r="C677" s="43" t="s">
        <v>211</v>
      </c>
      <c r="D677" s="43" t="str">
        <f t="shared" si="20"/>
        <v>METAL</v>
      </c>
      <c r="E677" s="43" t="str">
        <f t="shared" si="21"/>
        <v>Industry_Steel</v>
      </c>
      <c r="F677" s="43">
        <v>2017</v>
      </c>
      <c r="G677" s="43">
        <v>7.9000000000000001E-2</v>
      </c>
      <c r="H677" s="43" t="str">
        <f>INDEX(Regions[Region], MATCH(A677,Regions[State Name],0))</f>
        <v>WR</v>
      </c>
    </row>
    <row r="678" spans="1:8" x14ac:dyDescent="0.25">
      <c r="A678" s="43" t="s">
        <v>248</v>
      </c>
      <c r="B678" s="43" t="s">
        <v>209</v>
      </c>
      <c r="C678" s="43" t="s">
        <v>220</v>
      </c>
      <c r="D678" s="43" t="str">
        <f t="shared" si="20"/>
        <v xml:space="preserve">PULP </v>
      </c>
      <c r="E678" s="43" t="str">
        <f t="shared" si="21"/>
        <v>Industry_Rest</v>
      </c>
      <c r="F678" s="43">
        <v>2017</v>
      </c>
      <c r="G678" s="43">
        <v>0.11799999999999999</v>
      </c>
      <c r="H678" s="43" t="str">
        <f>INDEX(Regions[Region], MATCH(A678,Regions[State Name],0))</f>
        <v>WR</v>
      </c>
    </row>
    <row r="679" spans="1:8" x14ac:dyDescent="0.25">
      <c r="A679" s="43" t="s">
        <v>248</v>
      </c>
      <c r="B679" s="43" t="s">
        <v>209</v>
      </c>
      <c r="C679" s="43" t="s">
        <v>179</v>
      </c>
      <c r="D679" s="43" t="str">
        <f t="shared" si="20"/>
        <v>SPONG</v>
      </c>
      <c r="E679" s="43" t="str">
        <f t="shared" si="21"/>
        <v>Industry_Rest</v>
      </c>
      <c r="F679" s="43">
        <v>2017</v>
      </c>
      <c r="G679" s="43">
        <v>0.17499999999999999</v>
      </c>
      <c r="H679" s="43" t="str">
        <f>INDEX(Regions[Region], MATCH(A679,Regions[State Name],0))</f>
        <v>WR</v>
      </c>
    </row>
    <row r="680" spans="1:8" x14ac:dyDescent="0.25">
      <c r="A680" s="43" t="s">
        <v>248</v>
      </c>
      <c r="B680" s="43" t="s">
        <v>209</v>
      </c>
      <c r="C680" s="43" t="s">
        <v>213</v>
      </c>
      <c r="D680" s="43" t="str">
        <f t="shared" si="20"/>
        <v>CEMEN</v>
      </c>
      <c r="E680" s="43" t="str">
        <f t="shared" si="21"/>
        <v>Industry_Rest</v>
      </c>
      <c r="F680" s="43">
        <v>2017</v>
      </c>
      <c r="G680" s="43">
        <v>0.69399999999999995</v>
      </c>
      <c r="H680" s="43" t="str">
        <f>INDEX(Regions[Region], MATCH(A680,Regions[State Name],0))</f>
        <v>WR</v>
      </c>
    </row>
    <row r="681" spans="1:8" x14ac:dyDescent="0.25">
      <c r="A681" s="43" t="s">
        <v>248</v>
      </c>
      <c r="B681" s="43" t="s">
        <v>209</v>
      </c>
      <c r="C681" s="43" t="s">
        <v>208</v>
      </c>
      <c r="D681" s="43" t="str">
        <f t="shared" si="20"/>
        <v>OTHER</v>
      </c>
      <c r="E681" s="43" t="str">
        <f t="shared" si="21"/>
        <v>Industry_Rest</v>
      </c>
      <c r="F681" s="43">
        <v>2017</v>
      </c>
      <c r="G681" s="43">
        <v>3.964</v>
      </c>
      <c r="H681" s="43" t="str">
        <f>INDEX(Regions[Region], MATCH(A681,Regions[State Name],0))</f>
        <v>WR</v>
      </c>
    </row>
    <row r="682" spans="1:8" x14ac:dyDescent="0.25">
      <c r="A682" s="43" t="s">
        <v>248</v>
      </c>
      <c r="B682" s="43" t="s">
        <v>209</v>
      </c>
      <c r="C682" s="43" t="s">
        <v>210</v>
      </c>
      <c r="D682" s="43" t="str">
        <f t="shared" si="20"/>
        <v>POWER</v>
      </c>
      <c r="E682" s="43" t="str">
        <f t="shared" si="21"/>
        <v>Power</v>
      </c>
      <c r="F682" s="43">
        <v>2017</v>
      </c>
      <c r="G682" s="43">
        <v>18.332000000000001</v>
      </c>
      <c r="H682" s="43" t="str">
        <f>INDEX(Regions[Region], MATCH(A682,Regions[State Name],0))</f>
        <v>WR</v>
      </c>
    </row>
    <row r="683" spans="1:8" x14ac:dyDescent="0.25">
      <c r="A683" s="43" t="s">
        <v>248</v>
      </c>
      <c r="B683" s="43" t="s">
        <v>209</v>
      </c>
      <c r="C683" s="43" t="s">
        <v>215</v>
      </c>
      <c r="D683" s="43" t="str">
        <f t="shared" si="20"/>
        <v>POWER</v>
      </c>
      <c r="E683" s="43" t="str">
        <f t="shared" si="21"/>
        <v>Power</v>
      </c>
      <c r="F683" s="43">
        <v>2017</v>
      </c>
      <c r="G683" s="43">
        <v>37.128</v>
      </c>
      <c r="H683" s="43" t="str">
        <f>INDEX(Regions[Region], MATCH(A683,Regions[State Name],0))</f>
        <v>WR</v>
      </c>
    </row>
    <row r="684" spans="1:8" x14ac:dyDescent="0.25">
      <c r="A684" s="43" t="s">
        <v>248</v>
      </c>
      <c r="B684" s="43" t="s">
        <v>219</v>
      </c>
      <c r="C684" s="43" t="s">
        <v>215</v>
      </c>
      <c r="D684" s="43" t="str">
        <f t="shared" si="20"/>
        <v>POWER</v>
      </c>
      <c r="E684" s="43" t="str">
        <f t="shared" si="21"/>
        <v>Power</v>
      </c>
      <c r="F684" s="43">
        <v>2017</v>
      </c>
      <c r="G684" s="43">
        <v>8.3000000000000004E-2</v>
      </c>
      <c r="H684" s="43" t="str">
        <f>INDEX(Regions[Region], MATCH(A684,Regions[State Name],0))</f>
        <v>WR</v>
      </c>
    </row>
    <row r="685" spans="1:8" x14ac:dyDescent="0.25">
      <c r="A685" s="43" t="s">
        <v>248</v>
      </c>
      <c r="B685" s="43" t="s">
        <v>209</v>
      </c>
      <c r="C685" s="43" t="s">
        <v>241</v>
      </c>
      <c r="D685" s="43" t="str">
        <f t="shared" si="20"/>
        <v>COLLI</v>
      </c>
      <c r="E685" s="43" t="str">
        <f t="shared" si="21"/>
        <v>Industry_Rest</v>
      </c>
      <c r="F685" s="43">
        <v>2018</v>
      </c>
      <c r="G685" s="43">
        <v>7.0000000000000001E-3</v>
      </c>
      <c r="H685" s="43" t="str">
        <f>INDEX(Regions[Region], MATCH(A685,Regions[State Name],0))</f>
        <v>WR</v>
      </c>
    </row>
    <row r="686" spans="1:8" x14ac:dyDescent="0.25">
      <c r="A686" s="43" t="s">
        <v>248</v>
      </c>
      <c r="B686" s="43" t="s">
        <v>209</v>
      </c>
      <c r="C686" s="43" t="s">
        <v>218</v>
      </c>
      <c r="D686" s="43" t="str">
        <f t="shared" si="20"/>
        <v>METAL</v>
      </c>
      <c r="E686" s="43" t="str">
        <f t="shared" si="21"/>
        <v>Industry_Steel</v>
      </c>
      <c r="F686" s="43">
        <v>2018</v>
      </c>
      <c r="G686" s="43">
        <v>1.0999999999999999E-2</v>
      </c>
      <c r="H686" s="43" t="str">
        <f>INDEX(Regions[Region], MATCH(A686,Regions[State Name],0))</f>
        <v>WR</v>
      </c>
    </row>
    <row r="687" spans="1:8" x14ac:dyDescent="0.25">
      <c r="A687" s="43" t="s">
        <v>248</v>
      </c>
      <c r="B687" s="43" t="s">
        <v>209</v>
      </c>
      <c r="C687" s="43" t="s">
        <v>223</v>
      </c>
      <c r="D687" s="43" t="str">
        <f t="shared" si="20"/>
        <v>TEXTI</v>
      </c>
      <c r="E687" s="43" t="str">
        <f t="shared" si="21"/>
        <v>Industry_Rest</v>
      </c>
      <c r="F687" s="43">
        <v>2018</v>
      </c>
      <c r="G687" s="43">
        <v>1.0999999999999999E-2</v>
      </c>
      <c r="H687" s="43" t="str">
        <f>INDEX(Regions[Region], MATCH(A687,Regions[State Name],0))</f>
        <v>WR</v>
      </c>
    </row>
    <row r="688" spans="1:8" x14ac:dyDescent="0.25">
      <c r="A688" s="43" t="s">
        <v>248</v>
      </c>
      <c r="B688" s="43" t="s">
        <v>209</v>
      </c>
      <c r="C688" s="43" t="s">
        <v>179</v>
      </c>
      <c r="D688" s="43" t="str">
        <f t="shared" si="20"/>
        <v>SPONG</v>
      </c>
      <c r="E688" s="43" t="str">
        <f t="shared" si="21"/>
        <v>Industry_Rest</v>
      </c>
      <c r="F688" s="43">
        <v>2018</v>
      </c>
      <c r="G688" s="43">
        <v>5.8000000000000003E-2</v>
      </c>
      <c r="H688" s="43" t="str">
        <f>INDEX(Regions[Region], MATCH(A688,Regions[State Name],0))</f>
        <v>WR</v>
      </c>
    </row>
    <row r="689" spans="1:8" x14ac:dyDescent="0.25">
      <c r="A689" s="43" t="s">
        <v>248</v>
      </c>
      <c r="B689" s="43" t="s">
        <v>209</v>
      </c>
      <c r="C689" s="43" t="s">
        <v>228</v>
      </c>
      <c r="D689" s="43" t="str">
        <f t="shared" si="20"/>
        <v>CHEMI</v>
      </c>
      <c r="E689" s="43" t="str">
        <f t="shared" si="21"/>
        <v>Industry_Rest</v>
      </c>
      <c r="F689" s="43">
        <v>2018</v>
      </c>
      <c r="G689" s="43">
        <v>6.6000000000000003E-2</v>
      </c>
      <c r="H689" s="43" t="str">
        <f>INDEX(Regions[Region], MATCH(A689,Regions[State Name],0))</f>
        <v>WR</v>
      </c>
    </row>
    <row r="690" spans="1:8" x14ac:dyDescent="0.25">
      <c r="A690" s="43" t="s">
        <v>248</v>
      </c>
      <c r="B690" s="43" t="s">
        <v>209</v>
      </c>
      <c r="C690" s="43" t="s">
        <v>211</v>
      </c>
      <c r="D690" s="43" t="str">
        <f t="shared" si="20"/>
        <v>METAL</v>
      </c>
      <c r="E690" s="43" t="str">
        <f t="shared" si="21"/>
        <v>Industry_Steel</v>
      </c>
      <c r="F690" s="43">
        <v>2018</v>
      </c>
      <c r="G690" s="43">
        <v>8.6999999999999994E-2</v>
      </c>
      <c r="H690" s="43" t="str">
        <f>INDEX(Regions[Region], MATCH(A690,Regions[State Name],0))</f>
        <v>WR</v>
      </c>
    </row>
    <row r="691" spans="1:8" x14ac:dyDescent="0.25">
      <c r="A691" s="43" t="s">
        <v>248</v>
      </c>
      <c r="B691" s="43" t="s">
        <v>209</v>
      </c>
      <c r="C691" s="43" t="s">
        <v>220</v>
      </c>
      <c r="D691" s="43" t="str">
        <f t="shared" si="20"/>
        <v xml:space="preserve">PULP </v>
      </c>
      <c r="E691" s="43" t="str">
        <f t="shared" si="21"/>
        <v>Industry_Rest</v>
      </c>
      <c r="F691" s="43">
        <v>2018</v>
      </c>
      <c r="G691" s="43">
        <v>0.153</v>
      </c>
      <c r="H691" s="43" t="str">
        <f>INDEX(Regions[Region], MATCH(A691,Regions[State Name],0))</f>
        <v>WR</v>
      </c>
    </row>
    <row r="692" spans="1:8" x14ac:dyDescent="0.25">
      <c r="A692" s="43" t="s">
        <v>248</v>
      </c>
      <c r="B692" s="43" t="s">
        <v>209</v>
      </c>
      <c r="C692" s="43" t="s">
        <v>213</v>
      </c>
      <c r="D692" s="43" t="str">
        <f t="shared" si="20"/>
        <v>CEMEN</v>
      </c>
      <c r="E692" s="43" t="str">
        <f t="shared" si="21"/>
        <v>Industry_Rest</v>
      </c>
      <c r="F692" s="43">
        <v>2018</v>
      </c>
      <c r="G692" s="43">
        <v>1.02</v>
      </c>
      <c r="H692" s="43" t="str">
        <f>INDEX(Regions[Region], MATCH(A692,Regions[State Name],0))</f>
        <v>WR</v>
      </c>
    </row>
    <row r="693" spans="1:8" x14ac:dyDescent="0.25">
      <c r="A693" s="43" t="s">
        <v>248</v>
      </c>
      <c r="B693" s="43" t="s">
        <v>209</v>
      </c>
      <c r="C693" s="43" t="s">
        <v>208</v>
      </c>
      <c r="D693" s="43" t="str">
        <f t="shared" si="20"/>
        <v>OTHER</v>
      </c>
      <c r="E693" s="43" t="str">
        <f t="shared" si="21"/>
        <v>Industry_Rest</v>
      </c>
      <c r="F693" s="43">
        <v>2018</v>
      </c>
      <c r="G693" s="43">
        <v>3.8319999999999999</v>
      </c>
      <c r="H693" s="43" t="str">
        <f>INDEX(Regions[Region], MATCH(A693,Regions[State Name],0))</f>
        <v>WR</v>
      </c>
    </row>
    <row r="694" spans="1:8" x14ac:dyDescent="0.25">
      <c r="A694" s="43" t="s">
        <v>248</v>
      </c>
      <c r="B694" s="43" t="s">
        <v>209</v>
      </c>
      <c r="C694" s="43" t="s">
        <v>210</v>
      </c>
      <c r="D694" s="43" t="str">
        <f t="shared" si="20"/>
        <v>POWER</v>
      </c>
      <c r="E694" s="43" t="str">
        <f t="shared" si="21"/>
        <v>Power</v>
      </c>
      <c r="F694" s="43">
        <v>2018</v>
      </c>
      <c r="G694" s="43">
        <v>20.802</v>
      </c>
      <c r="H694" s="43" t="str">
        <f>INDEX(Regions[Region], MATCH(A694,Regions[State Name],0))</f>
        <v>WR</v>
      </c>
    </row>
    <row r="695" spans="1:8" x14ac:dyDescent="0.25">
      <c r="A695" s="43" t="s">
        <v>248</v>
      </c>
      <c r="B695" s="43" t="s">
        <v>209</v>
      </c>
      <c r="C695" s="43" t="s">
        <v>215</v>
      </c>
      <c r="D695" s="43" t="str">
        <f t="shared" si="20"/>
        <v>POWER</v>
      </c>
      <c r="E695" s="43" t="str">
        <f t="shared" si="21"/>
        <v>Power</v>
      </c>
      <c r="F695" s="43">
        <v>2018</v>
      </c>
      <c r="G695" s="43">
        <v>49.49</v>
      </c>
      <c r="H695" s="43" t="str">
        <f>INDEX(Regions[Region], MATCH(A695,Regions[State Name],0))</f>
        <v>WR</v>
      </c>
    </row>
    <row r="696" spans="1:8" x14ac:dyDescent="0.25">
      <c r="A696" s="43" t="s">
        <v>247</v>
      </c>
      <c r="B696" s="43" t="s">
        <v>214</v>
      </c>
      <c r="C696" s="43" t="s">
        <v>210</v>
      </c>
      <c r="D696" s="43" t="str">
        <f t="shared" si="20"/>
        <v>POWER</v>
      </c>
      <c r="E696" s="43" t="str">
        <f t="shared" si="21"/>
        <v>Power</v>
      </c>
      <c r="F696" s="43">
        <v>2007</v>
      </c>
      <c r="G696" s="43">
        <v>2.165</v>
      </c>
      <c r="H696" s="43" t="str">
        <f>INDEX(Regions[Region], MATCH(A696,Regions[State Name],0))</f>
        <v>WR</v>
      </c>
    </row>
    <row r="697" spans="1:8" x14ac:dyDescent="0.25">
      <c r="A697" s="43" t="s">
        <v>247</v>
      </c>
      <c r="B697" s="43" t="s">
        <v>214</v>
      </c>
      <c r="C697" s="43" t="s">
        <v>208</v>
      </c>
      <c r="D697" s="43" t="str">
        <f t="shared" si="20"/>
        <v>OTHER</v>
      </c>
      <c r="E697" s="43" t="str">
        <f t="shared" si="21"/>
        <v>Industry_Rest</v>
      </c>
      <c r="F697" s="43">
        <v>2007</v>
      </c>
      <c r="G697" s="43">
        <v>7.9000000000000001E-2</v>
      </c>
      <c r="H697" s="43" t="str">
        <f>INDEX(Regions[Region], MATCH(A697,Regions[State Name],0))</f>
        <v>WR</v>
      </c>
    </row>
    <row r="698" spans="1:8" x14ac:dyDescent="0.25">
      <c r="A698" s="43" t="s">
        <v>247</v>
      </c>
      <c r="B698" s="43" t="s">
        <v>209</v>
      </c>
      <c r="C698" s="43" t="s">
        <v>215</v>
      </c>
      <c r="D698" s="43" t="str">
        <f t="shared" si="20"/>
        <v>POWER</v>
      </c>
      <c r="E698" s="43" t="str">
        <f t="shared" si="21"/>
        <v>Power</v>
      </c>
      <c r="F698" s="43">
        <v>2007</v>
      </c>
      <c r="G698" s="43">
        <v>18.895</v>
      </c>
      <c r="H698" s="43" t="str">
        <f>INDEX(Regions[Region], MATCH(A698,Regions[State Name],0))</f>
        <v>WR</v>
      </c>
    </row>
    <row r="699" spans="1:8" x14ac:dyDescent="0.25">
      <c r="A699" s="43" t="s">
        <v>247</v>
      </c>
      <c r="B699" s="43" t="s">
        <v>209</v>
      </c>
      <c r="C699" s="43" t="s">
        <v>210</v>
      </c>
      <c r="D699" s="43" t="str">
        <f t="shared" si="20"/>
        <v>POWER</v>
      </c>
      <c r="E699" s="43" t="str">
        <f t="shared" si="21"/>
        <v>Power</v>
      </c>
      <c r="F699" s="43">
        <v>2007</v>
      </c>
      <c r="G699" s="43">
        <v>5.085</v>
      </c>
      <c r="H699" s="43" t="str">
        <f>INDEX(Regions[Region], MATCH(A699,Regions[State Name],0))</f>
        <v>WR</v>
      </c>
    </row>
    <row r="700" spans="1:8" x14ac:dyDescent="0.25">
      <c r="A700" s="43" t="s">
        <v>247</v>
      </c>
      <c r="B700" s="43" t="s">
        <v>209</v>
      </c>
      <c r="C700" s="43" t="s">
        <v>211</v>
      </c>
      <c r="D700" s="43" t="str">
        <f t="shared" si="20"/>
        <v>METAL</v>
      </c>
      <c r="E700" s="43" t="str">
        <f t="shared" si="21"/>
        <v>Industry_Steel</v>
      </c>
      <c r="F700" s="43">
        <v>2007</v>
      </c>
      <c r="G700" s="43">
        <v>0.14199999999999999</v>
      </c>
      <c r="H700" s="43" t="str">
        <f>INDEX(Regions[Region], MATCH(A700,Regions[State Name],0))</f>
        <v>WR</v>
      </c>
    </row>
    <row r="701" spans="1:8" x14ac:dyDescent="0.25">
      <c r="A701" s="43" t="s">
        <v>247</v>
      </c>
      <c r="B701" s="43" t="s">
        <v>209</v>
      </c>
      <c r="C701" s="43" t="s">
        <v>212</v>
      </c>
      <c r="D701" s="43" t="str">
        <f t="shared" si="20"/>
        <v>STEEL</v>
      </c>
      <c r="E701" s="43" t="str">
        <f t="shared" si="21"/>
        <v>Industry_Steel</v>
      </c>
      <c r="F701" s="43">
        <v>2007</v>
      </c>
      <c r="G701" s="43">
        <v>0.48799999999999999</v>
      </c>
      <c r="H701" s="43" t="str">
        <f>INDEX(Regions[Region], MATCH(A701,Regions[State Name],0))</f>
        <v>WR</v>
      </c>
    </row>
    <row r="702" spans="1:8" x14ac:dyDescent="0.25">
      <c r="A702" s="43" t="s">
        <v>247</v>
      </c>
      <c r="B702" s="43" t="s">
        <v>209</v>
      </c>
      <c r="C702" s="43" t="s">
        <v>213</v>
      </c>
      <c r="D702" s="43" t="str">
        <f t="shared" si="20"/>
        <v>CEMEN</v>
      </c>
      <c r="E702" s="43" t="str">
        <f t="shared" si="21"/>
        <v>Industry_Rest</v>
      </c>
      <c r="F702" s="43">
        <v>2007</v>
      </c>
      <c r="G702" s="43">
        <v>2.0680000000000001</v>
      </c>
      <c r="H702" s="43" t="str">
        <f>INDEX(Regions[Region], MATCH(A702,Regions[State Name],0))</f>
        <v>WR</v>
      </c>
    </row>
    <row r="703" spans="1:8" x14ac:dyDescent="0.25">
      <c r="A703" s="43" t="s">
        <v>247</v>
      </c>
      <c r="B703" s="43" t="s">
        <v>209</v>
      </c>
      <c r="C703" s="43" t="s">
        <v>179</v>
      </c>
      <c r="D703" s="43" t="str">
        <f t="shared" si="20"/>
        <v>SPONG</v>
      </c>
      <c r="E703" s="43" t="str">
        <f t="shared" si="21"/>
        <v>Industry_Rest</v>
      </c>
      <c r="F703" s="43">
        <v>2007</v>
      </c>
      <c r="G703" s="43">
        <v>4.593</v>
      </c>
      <c r="H703" s="43" t="str">
        <f>INDEX(Regions[Region], MATCH(A703,Regions[State Name],0))</f>
        <v>WR</v>
      </c>
    </row>
    <row r="704" spans="1:8" x14ac:dyDescent="0.25">
      <c r="A704" s="43" t="s">
        <v>247</v>
      </c>
      <c r="B704" s="43" t="s">
        <v>209</v>
      </c>
      <c r="C704" s="43" t="s">
        <v>217</v>
      </c>
      <c r="D704" s="43" t="str">
        <f t="shared" si="20"/>
        <v>OTHER</v>
      </c>
      <c r="E704" s="43" t="str">
        <f t="shared" si="21"/>
        <v>Industry_Rest</v>
      </c>
      <c r="F704" s="43">
        <v>2007</v>
      </c>
      <c r="G704" s="43">
        <v>0.11700000000000001</v>
      </c>
      <c r="H704" s="43" t="str">
        <f>INDEX(Regions[Region], MATCH(A704,Regions[State Name],0))</f>
        <v>WR</v>
      </c>
    </row>
    <row r="705" spans="1:8" x14ac:dyDescent="0.25">
      <c r="A705" s="43" t="s">
        <v>247</v>
      </c>
      <c r="B705" s="43" t="s">
        <v>209</v>
      </c>
      <c r="C705" s="43" t="s">
        <v>220</v>
      </c>
      <c r="D705" s="43" t="str">
        <f t="shared" si="20"/>
        <v xml:space="preserve">PULP </v>
      </c>
      <c r="E705" s="43" t="str">
        <f t="shared" si="21"/>
        <v>Industry_Rest</v>
      </c>
      <c r="F705" s="43">
        <v>2007</v>
      </c>
      <c r="G705" s="43">
        <v>0.04</v>
      </c>
      <c r="H705" s="43" t="str">
        <f>INDEX(Regions[Region], MATCH(A705,Regions[State Name],0))</f>
        <v>WR</v>
      </c>
    </row>
    <row r="706" spans="1:8" x14ac:dyDescent="0.25">
      <c r="A706" s="43" t="s">
        <v>247</v>
      </c>
      <c r="B706" s="43" t="s">
        <v>209</v>
      </c>
      <c r="C706" s="43" t="s">
        <v>208</v>
      </c>
      <c r="D706" s="43" t="str">
        <f t="shared" si="20"/>
        <v>OTHER</v>
      </c>
      <c r="E706" s="43" t="str">
        <f t="shared" si="21"/>
        <v>Industry_Rest</v>
      </c>
      <c r="F706" s="43">
        <v>2007</v>
      </c>
      <c r="G706" s="43">
        <v>2.9870000000000001</v>
      </c>
      <c r="H706" s="43" t="str">
        <f>INDEX(Regions[Region], MATCH(A706,Regions[State Name],0))</f>
        <v>WR</v>
      </c>
    </row>
    <row r="707" spans="1:8" x14ac:dyDescent="0.25">
      <c r="A707" s="43" t="s">
        <v>247</v>
      </c>
      <c r="B707" s="43" t="s">
        <v>209</v>
      </c>
      <c r="C707" s="43" t="s">
        <v>241</v>
      </c>
      <c r="D707" s="43" t="str">
        <f t="shared" ref="D707:D770" si="22">LEFT(C707,5)</f>
        <v>COLLI</v>
      </c>
      <c r="E707" s="43" t="str">
        <f t="shared" ref="E707:E770" si="23">IF(D707="POWER","Power", IF(OR(D707="STEEL",D707="METAL"), "Industry_Steel", "Industry_Rest"))</f>
        <v>Industry_Rest</v>
      </c>
      <c r="F707" s="43">
        <v>2007</v>
      </c>
      <c r="G707" s="43">
        <v>6.0000000000000001E-3</v>
      </c>
      <c r="H707" s="43" t="str">
        <f>INDEX(Regions[Region], MATCH(A707,Regions[State Name],0))</f>
        <v>WR</v>
      </c>
    </row>
    <row r="708" spans="1:8" x14ac:dyDescent="0.25">
      <c r="A708" s="43" t="s">
        <v>247</v>
      </c>
      <c r="B708" s="43" t="s">
        <v>219</v>
      </c>
      <c r="C708" s="43" t="s">
        <v>218</v>
      </c>
      <c r="D708" s="43" t="str">
        <f t="shared" si="22"/>
        <v>METAL</v>
      </c>
      <c r="E708" s="43" t="str">
        <f t="shared" si="23"/>
        <v>Industry_Steel</v>
      </c>
      <c r="F708" s="43">
        <v>2007</v>
      </c>
      <c r="G708" s="43">
        <v>0.89100000000000001</v>
      </c>
      <c r="H708" s="43" t="str">
        <f>INDEX(Regions[Region], MATCH(A708,Regions[State Name],0))</f>
        <v>WR</v>
      </c>
    </row>
    <row r="709" spans="1:8" x14ac:dyDescent="0.25">
      <c r="A709" s="43" t="s">
        <v>247</v>
      </c>
      <c r="B709" s="43" t="s">
        <v>219</v>
      </c>
      <c r="C709" s="43" t="s">
        <v>179</v>
      </c>
      <c r="D709" s="43" t="str">
        <f t="shared" si="22"/>
        <v>SPONG</v>
      </c>
      <c r="E709" s="43" t="str">
        <f t="shared" si="23"/>
        <v>Industry_Rest</v>
      </c>
      <c r="F709" s="43">
        <v>2007</v>
      </c>
      <c r="G709" s="43">
        <v>2.17</v>
      </c>
      <c r="H709" s="43" t="str">
        <f>INDEX(Regions[Region], MATCH(A709,Regions[State Name],0))</f>
        <v>WR</v>
      </c>
    </row>
    <row r="710" spans="1:8" x14ac:dyDescent="0.25">
      <c r="A710" s="43" t="s">
        <v>247</v>
      </c>
      <c r="B710" s="43" t="s">
        <v>214</v>
      </c>
      <c r="C710" s="43" t="s">
        <v>215</v>
      </c>
      <c r="D710" s="43" t="str">
        <f t="shared" si="22"/>
        <v>POWER</v>
      </c>
      <c r="E710" s="43" t="str">
        <f t="shared" si="23"/>
        <v>Power</v>
      </c>
      <c r="F710" s="43">
        <v>2008</v>
      </c>
      <c r="G710" s="43">
        <v>0.39500000000000002</v>
      </c>
      <c r="H710" s="43" t="str">
        <f>INDEX(Regions[Region], MATCH(A710,Regions[State Name],0))</f>
        <v>WR</v>
      </c>
    </row>
    <row r="711" spans="1:8" x14ac:dyDescent="0.25">
      <c r="A711" s="43" t="s">
        <v>247</v>
      </c>
      <c r="B711" s="43" t="s">
        <v>214</v>
      </c>
      <c r="C711" s="43" t="s">
        <v>210</v>
      </c>
      <c r="D711" s="43" t="str">
        <f t="shared" si="22"/>
        <v>POWER</v>
      </c>
      <c r="E711" s="43" t="str">
        <f t="shared" si="23"/>
        <v>Power</v>
      </c>
      <c r="F711" s="43">
        <v>2008</v>
      </c>
      <c r="G711" s="43">
        <v>2.0710000000000002</v>
      </c>
      <c r="H711" s="43" t="str">
        <f>INDEX(Regions[Region], MATCH(A711,Regions[State Name],0))</f>
        <v>WR</v>
      </c>
    </row>
    <row r="712" spans="1:8" x14ac:dyDescent="0.25">
      <c r="A712" s="43" t="s">
        <v>247</v>
      </c>
      <c r="B712" s="43" t="s">
        <v>209</v>
      </c>
      <c r="C712" s="43" t="s">
        <v>215</v>
      </c>
      <c r="D712" s="43" t="str">
        <f t="shared" si="22"/>
        <v>POWER</v>
      </c>
      <c r="E712" s="43" t="str">
        <f t="shared" si="23"/>
        <v>Power</v>
      </c>
      <c r="F712" s="43">
        <v>2008</v>
      </c>
      <c r="G712" s="43">
        <v>20.442</v>
      </c>
      <c r="H712" s="43" t="str">
        <f>INDEX(Regions[Region], MATCH(A712,Regions[State Name],0))</f>
        <v>WR</v>
      </c>
    </row>
    <row r="713" spans="1:8" x14ac:dyDescent="0.25">
      <c r="A713" s="43" t="s">
        <v>247</v>
      </c>
      <c r="B713" s="43" t="s">
        <v>209</v>
      </c>
      <c r="C713" s="43" t="s">
        <v>210</v>
      </c>
      <c r="D713" s="43" t="str">
        <f t="shared" si="22"/>
        <v>POWER</v>
      </c>
      <c r="E713" s="43" t="str">
        <f t="shared" si="23"/>
        <v>Power</v>
      </c>
      <c r="F713" s="43">
        <v>2008</v>
      </c>
      <c r="G713" s="43">
        <v>6.6950000000000003</v>
      </c>
      <c r="H713" s="43" t="str">
        <f>INDEX(Regions[Region], MATCH(A713,Regions[State Name],0))</f>
        <v>WR</v>
      </c>
    </row>
    <row r="714" spans="1:8" x14ac:dyDescent="0.25">
      <c r="A714" s="43" t="s">
        <v>247</v>
      </c>
      <c r="B714" s="43" t="s">
        <v>209</v>
      </c>
      <c r="C714" s="43" t="s">
        <v>211</v>
      </c>
      <c r="D714" s="43" t="str">
        <f t="shared" si="22"/>
        <v>METAL</v>
      </c>
      <c r="E714" s="43" t="str">
        <f t="shared" si="23"/>
        <v>Industry_Steel</v>
      </c>
      <c r="F714" s="43">
        <v>2008</v>
      </c>
      <c r="G714" s="43">
        <v>8.7999999999999995E-2</v>
      </c>
      <c r="H714" s="43" t="str">
        <f>INDEX(Regions[Region], MATCH(A714,Regions[State Name],0))</f>
        <v>WR</v>
      </c>
    </row>
    <row r="715" spans="1:8" x14ac:dyDescent="0.25">
      <c r="A715" s="43" t="s">
        <v>247</v>
      </c>
      <c r="B715" s="43" t="s">
        <v>209</v>
      </c>
      <c r="C715" s="43" t="s">
        <v>212</v>
      </c>
      <c r="D715" s="43" t="str">
        <f t="shared" si="22"/>
        <v>STEEL</v>
      </c>
      <c r="E715" s="43" t="str">
        <f t="shared" si="23"/>
        <v>Industry_Steel</v>
      </c>
      <c r="F715" s="43">
        <v>2008</v>
      </c>
      <c r="G715" s="43">
        <v>0.53800000000000003</v>
      </c>
      <c r="H715" s="43" t="str">
        <f>INDEX(Regions[Region], MATCH(A715,Regions[State Name],0))</f>
        <v>WR</v>
      </c>
    </row>
    <row r="716" spans="1:8" x14ac:dyDescent="0.25">
      <c r="A716" s="43" t="s">
        <v>247</v>
      </c>
      <c r="B716" s="43" t="s">
        <v>209</v>
      </c>
      <c r="C716" s="43" t="s">
        <v>213</v>
      </c>
      <c r="D716" s="43" t="str">
        <f t="shared" si="22"/>
        <v>CEMEN</v>
      </c>
      <c r="E716" s="43" t="str">
        <f t="shared" si="23"/>
        <v>Industry_Rest</v>
      </c>
      <c r="F716" s="43">
        <v>2008</v>
      </c>
      <c r="G716" s="43">
        <v>2.101</v>
      </c>
      <c r="H716" s="43" t="str">
        <f>INDEX(Regions[Region], MATCH(A716,Regions[State Name],0))</f>
        <v>WR</v>
      </c>
    </row>
    <row r="717" spans="1:8" x14ac:dyDescent="0.25">
      <c r="A717" s="43" t="s">
        <v>247</v>
      </c>
      <c r="B717" s="43" t="s">
        <v>209</v>
      </c>
      <c r="C717" s="43" t="s">
        <v>179</v>
      </c>
      <c r="D717" s="43" t="str">
        <f t="shared" si="22"/>
        <v>SPONG</v>
      </c>
      <c r="E717" s="43" t="str">
        <f t="shared" si="23"/>
        <v>Industry_Rest</v>
      </c>
      <c r="F717" s="43">
        <v>2008</v>
      </c>
      <c r="G717" s="43">
        <v>6.1159999999999997</v>
      </c>
      <c r="H717" s="43" t="str">
        <f>INDEX(Regions[Region], MATCH(A717,Regions[State Name],0))</f>
        <v>WR</v>
      </c>
    </row>
    <row r="718" spans="1:8" x14ac:dyDescent="0.25">
      <c r="A718" s="43" t="s">
        <v>247</v>
      </c>
      <c r="B718" s="43" t="s">
        <v>209</v>
      </c>
      <c r="C718" s="43" t="s">
        <v>217</v>
      </c>
      <c r="D718" s="43" t="str">
        <f t="shared" si="22"/>
        <v>OTHER</v>
      </c>
      <c r="E718" s="43" t="str">
        <f t="shared" si="23"/>
        <v>Industry_Rest</v>
      </c>
      <c r="F718" s="43">
        <v>2008</v>
      </c>
      <c r="G718" s="43">
        <v>0.124</v>
      </c>
      <c r="H718" s="43" t="str">
        <f>INDEX(Regions[Region], MATCH(A718,Regions[State Name],0))</f>
        <v>WR</v>
      </c>
    </row>
    <row r="719" spans="1:8" x14ac:dyDescent="0.25">
      <c r="A719" s="43" t="s">
        <v>247</v>
      </c>
      <c r="B719" s="43" t="s">
        <v>209</v>
      </c>
      <c r="C719" s="43" t="s">
        <v>220</v>
      </c>
      <c r="D719" s="43" t="str">
        <f t="shared" si="22"/>
        <v xml:space="preserve">PULP </v>
      </c>
      <c r="E719" s="43" t="str">
        <f t="shared" si="23"/>
        <v>Industry_Rest</v>
      </c>
      <c r="F719" s="43">
        <v>2008</v>
      </c>
      <c r="G719" s="43">
        <v>4.3999999999999997E-2</v>
      </c>
      <c r="H719" s="43" t="str">
        <f>INDEX(Regions[Region], MATCH(A719,Regions[State Name],0))</f>
        <v>WR</v>
      </c>
    </row>
    <row r="720" spans="1:8" x14ac:dyDescent="0.25">
      <c r="A720" s="43" t="s">
        <v>247</v>
      </c>
      <c r="B720" s="43" t="s">
        <v>209</v>
      </c>
      <c r="C720" s="43" t="s">
        <v>208</v>
      </c>
      <c r="D720" s="43" t="str">
        <f t="shared" si="22"/>
        <v>OTHER</v>
      </c>
      <c r="E720" s="43" t="str">
        <f t="shared" si="23"/>
        <v>Industry_Rest</v>
      </c>
      <c r="F720" s="43">
        <v>2008</v>
      </c>
      <c r="G720" s="43">
        <v>3.7570000000000001</v>
      </c>
      <c r="H720" s="43" t="str">
        <f>INDEX(Regions[Region], MATCH(A720,Regions[State Name],0))</f>
        <v>WR</v>
      </c>
    </row>
    <row r="721" spans="1:8" x14ac:dyDescent="0.25">
      <c r="A721" s="43" t="s">
        <v>247</v>
      </c>
      <c r="B721" s="43" t="s">
        <v>209</v>
      </c>
      <c r="C721" s="43" t="s">
        <v>241</v>
      </c>
      <c r="D721" s="43" t="str">
        <f t="shared" si="22"/>
        <v>COLLI</v>
      </c>
      <c r="E721" s="43" t="str">
        <f t="shared" si="23"/>
        <v>Industry_Rest</v>
      </c>
      <c r="F721" s="43">
        <v>2008</v>
      </c>
      <c r="G721" s="43">
        <v>7.0000000000000001E-3</v>
      </c>
      <c r="H721" s="43" t="str">
        <f>INDEX(Regions[Region], MATCH(A721,Regions[State Name],0))</f>
        <v>WR</v>
      </c>
    </row>
    <row r="722" spans="1:8" x14ac:dyDescent="0.25">
      <c r="A722" s="43" t="s">
        <v>247</v>
      </c>
      <c r="B722" s="43" t="s">
        <v>219</v>
      </c>
      <c r="C722" s="43" t="s">
        <v>218</v>
      </c>
      <c r="D722" s="43" t="str">
        <f t="shared" si="22"/>
        <v>METAL</v>
      </c>
      <c r="E722" s="43" t="str">
        <f t="shared" si="23"/>
        <v>Industry_Steel</v>
      </c>
      <c r="F722" s="43">
        <v>2008</v>
      </c>
      <c r="G722" s="43">
        <v>1.0189999999999999</v>
      </c>
      <c r="H722" s="43" t="str">
        <f>INDEX(Regions[Region], MATCH(A722,Regions[State Name],0))</f>
        <v>WR</v>
      </c>
    </row>
    <row r="723" spans="1:8" x14ac:dyDescent="0.25">
      <c r="A723" s="43" t="s">
        <v>247</v>
      </c>
      <c r="B723" s="43" t="s">
        <v>219</v>
      </c>
      <c r="C723" s="43" t="s">
        <v>179</v>
      </c>
      <c r="D723" s="43" t="str">
        <f t="shared" si="22"/>
        <v>SPONG</v>
      </c>
      <c r="E723" s="43" t="str">
        <f t="shared" si="23"/>
        <v>Industry_Rest</v>
      </c>
      <c r="F723" s="43">
        <v>2008</v>
      </c>
      <c r="G723" s="43">
        <v>1.9239999999999999</v>
      </c>
      <c r="H723" s="43" t="str">
        <f>INDEX(Regions[Region], MATCH(A723,Regions[State Name],0))</f>
        <v>WR</v>
      </c>
    </row>
    <row r="724" spans="1:8" x14ac:dyDescent="0.25">
      <c r="A724" s="43" t="s">
        <v>247</v>
      </c>
      <c r="B724" s="43" t="s">
        <v>214</v>
      </c>
      <c r="C724" s="43" t="s">
        <v>215</v>
      </c>
      <c r="D724" s="43" t="str">
        <f t="shared" si="22"/>
        <v>POWER</v>
      </c>
      <c r="E724" s="43" t="str">
        <f t="shared" si="23"/>
        <v>Power</v>
      </c>
      <c r="F724" s="43">
        <v>2009</v>
      </c>
      <c r="G724" s="43">
        <v>1.758</v>
      </c>
      <c r="H724" s="43" t="str">
        <f>INDEX(Regions[Region], MATCH(A724,Regions[State Name],0))</f>
        <v>WR</v>
      </c>
    </row>
    <row r="725" spans="1:8" x14ac:dyDescent="0.25">
      <c r="A725" s="43" t="s">
        <v>247</v>
      </c>
      <c r="B725" s="43" t="s">
        <v>214</v>
      </c>
      <c r="C725" s="43" t="s">
        <v>210</v>
      </c>
      <c r="D725" s="43" t="str">
        <f t="shared" si="22"/>
        <v>POWER</v>
      </c>
      <c r="E725" s="43" t="str">
        <f t="shared" si="23"/>
        <v>Power</v>
      </c>
      <c r="F725" s="43">
        <v>2009</v>
      </c>
      <c r="G725" s="43">
        <v>1.4630000000000001</v>
      </c>
      <c r="H725" s="43" t="str">
        <f>INDEX(Regions[Region], MATCH(A725,Regions[State Name],0))</f>
        <v>WR</v>
      </c>
    </row>
    <row r="726" spans="1:8" x14ac:dyDescent="0.25">
      <c r="A726" s="43" t="s">
        <v>247</v>
      </c>
      <c r="B726" s="43" t="s">
        <v>214</v>
      </c>
      <c r="C726" s="43" t="s">
        <v>212</v>
      </c>
      <c r="D726" s="43" t="str">
        <f t="shared" si="22"/>
        <v>STEEL</v>
      </c>
      <c r="E726" s="43" t="str">
        <f t="shared" si="23"/>
        <v>Industry_Steel</v>
      </c>
      <c r="F726" s="43">
        <v>2009</v>
      </c>
      <c r="G726" s="43">
        <v>4.0000000000000001E-3</v>
      </c>
      <c r="H726" s="43" t="str">
        <f>INDEX(Regions[Region], MATCH(A726,Regions[State Name],0))</f>
        <v>WR</v>
      </c>
    </row>
    <row r="727" spans="1:8" x14ac:dyDescent="0.25">
      <c r="A727" s="43" t="s">
        <v>247</v>
      </c>
      <c r="B727" s="43" t="s">
        <v>209</v>
      </c>
      <c r="C727" s="43" t="s">
        <v>215</v>
      </c>
      <c r="D727" s="43" t="str">
        <f t="shared" si="22"/>
        <v>POWER</v>
      </c>
      <c r="E727" s="43" t="str">
        <f t="shared" si="23"/>
        <v>Power</v>
      </c>
      <c r="F727" s="43">
        <v>2009</v>
      </c>
      <c r="G727" s="43">
        <v>30.087</v>
      </c>
      <c r="H727" s="43" t="str">
        <f>INDEX(Regions[Region], MATCH(A727,Regions[State Name],0))</f>
        <v>WR</v>
      </c>
    </row>
    <row r="728" spans="1:8" x14ac:dyDescent="0.25">
      <c r="A728" s="43" t="s">
        <v>247</v>
      </c>
      <c r="B728" s="43" t="s">
        <v>209</v>
      </c>
      <c r="C728" s="43" t="s">
        <v>210</v>
      </c>
      <c r="D728" s="43" t="str">
        <f t="shared" si="22"/>
        <v>POWER</v>
      </c>
      <c r="E728" s="43" t="str">
        <f t="shared" si="23"/>
        <v>Power</v>
      </c>
      <c r="F728" s="43">
        <v>2009</v>
      </c>
      <c r="G728" s="43">
        <v>6.6539999999999999</v>
      </c>
      <c r="H728" s="43" t="str">
        <f>INDEX(Regions[Region], MATCH(A728,Regions[State Name],0))</f>
        <v>WR</v>
      </c>
    </row>
    <row r="729" spans="1:8" x14ac:dyDescent="0.25">
      <c r="A729" s="43" t="s">
        <v>247</v>
      </c>
      <c r="B729" s="43" t="s">
        <v>209</v>
      </c>
      <c r="C729" s="43" t="s">
        <v>211</v>
      </c>
      <c r="D729" s="43" t="str">
        <f t="shared" si="22"/>
        <v>METAL</v>
      </c>
      <c r="E729" s="43" t="str">
        <f t="shared" si="23"/>
        <v>Industry_Steel</v>
      </c>
      <c r="F729" s="43">
        <v>2009</v>
      </c>
      <c r="G729" s="43">
        <v>0.109</v>
      </c>
      <c r="H729" s="43" t="str">
        <f>INDEX(Regions[Region], MATCH(A729,Regions[State Name],0))</f>
        <v>WR</v>
      </c>
    </row>
    <row r="730" spans="1:8" x14ac:dyDescent="0.25">
      <c r="A730" s="43" t="s">
        <v>247</v>
      </c>
      <c r="B730" s="43" t="s">
        <v>209</v>
      </c>
      <c r="C730" s="43" t="s">
        <v>212</v>
      </c>
      <c r="D730" s="43" t="str">
        <f t="shared" si="22"/>
        <v>STEEL</v>
      </c>
      <c r="E730" s="43" t="str">
        <f t="shared" si="23"/>
        <v>Industry_Steel</v>
      </c>
      <c r="F730" s="43">
        <v>2009</v>
      </c>
      <c r="G730" s="43">
        <v>0.60699999999999998</v>
      </c>
      <c r="H730" s="43" t="str">
        <f>INDEX(Regions[Region], MATCH(A730,Regions[State Name],0))</f>
        <v>WR</v>
      </c>
    </row>
    <row r="731" spans="1:8" x14ac:dyDescent="0.25">
      <c r="A731" s="43" t="s">
        <v>247</v>
      </c>
      <c r="B731" s="43" t="s">
        <v>209</v>
      </c>
      <c r="C731" s="43" t="s">
        <v>213</v>
      </c>
      <c r="D731" s="43" t="str">
        <f t="shared" si="22"/>
        <v>CEMEN</v>
      </c>
      <c r="E731" s="43" t="str">
        <f t="shared" si="23"/>
        <v>Industry_Rest</v>
      </c>
      <c r="F731" s="43">
        <v>2009</v>
      </c>
      <c r="G731" s="43">
        <v>1.536</v>
      </c>
      <c r="H731" s="43" t="str">
        <f>INDEX(Regions[Region], MATCH(A731,Regions[State Name],0))</f>
        <v>WR</v>
      </c>
    </row>
    <row r="732" spans="1:8" x14ac:dyDescent="0.25">
      <c r="A732" s="43" t="s">
        <v>247</v>
      </c>
      <c r="B732" s="43" t="s">
        <v>209</v>
      </c>
      <c r="C732" s="43" t="s">
        <v>179</v>
      </c>
      <c r="D732" s="43" t="str">
        <f t="shared" si="22"/>
        <v>SPONG</v>
      </c>
      <c r="E732" s="43" t="str">
        <f t="shared" si="23"/>
        <v>Industry_Rest</v>
      </c>
      <c r="F732" s="43">
        <v>2009</v>
      </c>
      <c r="G732" s="43">
        <v>5.9779999999999998</v>
      </c>
      <c r="H732" s="43" t="str">
        <f>INDEX(Regions[Region], MATCH(A732,Regions[State Name],0))</f>
        <v>WR</v>
      </c>
    </row>
    <row r="733" spans="1:8" x14ac:dyDescent="0.25">
      <c r="A733" s="43" t="s">
        <v>247</v>
      </c>
      <c r="B733" s="43" t="s">
        <v>209</v>
      </c>
      <c r="C733" s="43" t="s">
        <v>217</v>
      </c>
      <c r="D733" s="43" t="str">
        <f t="shared" si="22"/>
        <v>OTHER</v>
      </c>
      <c r="E733" s="43" t="str">
        <f t="shared" si="23"/>
        <v>Industry_Rest</v>
      </c>
      <c r="F733" s="43">
        <v>2009</v>
      </c>
      <c r="G733" s="43">
        <v>0.111</v>
      </c>
      <c r="H733" s="43" t="str">
        <f>INDEX(Regions[Region], MATCH(A733,Regions[State Name],0))</f>
        <v>WR</v>
      </c>
    </row>
    <row r="734" spans="1:8" x14ac:dyDescent="0.25">
      <c r="A734" s="43" t="s">
        <v>247</v>
      </c>
      <c r="B734" s="43" t="s">
        <v>209</v>
      </c>
      <c r="C734" s="43" t="s">
        <v>220</v>
      </c>
      <c r="D734" s="43" t="str">
        <f t="shared" si="22"/>
        <v xml:space="preserve">PULP </v>
      </c>
      <c r="E734" s="43" t="str">
        <f t="shared" si="23"/>
        <v>Industry_Rest</v>
      </c>
      <c r="F734" s="43">
        <v>2009</v>
      </c>
      <c r="G734" s="43">
        <v>3.1E-2</v>
      </c>
      <c r="H734" s="43" t="str">
        <f>INDEX(Regions[Region], MATCH(A734,Regions[State Name],0))</f>
        <v>WR</v>
      </c>
    </row>
    <row r="735" spans="1:8" x14ac:dyDescent="0.25">
      <c r="A735" s="43" t="s">
        <v>247</v>
      </c>
      <c r="B735" s="43" t="s">
        <v>209</v>
      </c>
      <c r="C735" s="43" t="s">
        <v>208</v>
      </c>
      <c r="D735" s="43" t="str">
        <f t="shared" si="22"/>
        <v>OTHER</v>
      </c>
      <c r="E735" s="43" t="str">
        <f t="shared" si="23"/>
        <v>Industry_Rest</v>
      </c>
      <c r="F735" s="43">
        <v>2009</v>
      </c>
      <c r="G735" s="43">
        <v>6.181</v>
      </c>
      <c r="H735" s="43" t="str">
        <f>INDEX(Regions[Region], MATCH(A735,Regions[State Name],0))</f>
        <v>WR</v>
      </c>
    </row>
    <row r="736" spans="1:8" x14ac:dyDescent="0.25">
      <c r="A736" s="43" t="s">
        <v>247</v>
      </c>
      <c r="B736" s="43" t="s">
        <v>209</v>
      </c>
      <c r="C736" s="43" t="s">
        <v>241</v>
      </c>
      <c r="D736" s="43" t="str">
        <f t="shared" si="22"/>
        <v>COLLI</v>
      </c>
      <c r="E736" s="43" t="str">
        <f t="shared" si="23"/>
        <v>Industry_Rest</v>
      </c>
      <c r="F736" s="43">
        <v>2009</v>
      </c>
      <c r="G736" s="43">
        <v>1.7999999999999999E-2</v>
      </c>
      <c r="H736" s="43" t="str">
        <f>INDEX(Regions[Region], MATCH(A736,Regions[State Name],0))</f>
        <v>WR</v>
      </c>
    </row>
    <row r="737" spans="1:8" x14ac:dyDescent="0.25">
      <c r="A737" s="43" t="s">
        <v>247</v>
      </c>
      <c r="B737" s="43" t="s">
        <v>219</v>
      </c>
      <c r="C737" s="43" t="s">
        <v>210</v>
      </c>
      <c r="D737" s="43" t="str">
        <f t="shared" si="22"/>
        <v>POWER</v>
      </c>
      <c r="E737" s="43" t="str">
        <f t="shared" si="23"/>
        <v>Power</v>
      </c>
      <c r="F737" s="43">
        <v>2009</v>
      </c>
      <c r="G737" s="43">
        <v>8.0000000000000002E-3</v>
      </c>
      <c r="H737" s="43" t="str">
        <f>INDEX(Regions[Region], MATCH(A737,Regions[State Name],0))</f>
        <v>WR</v>
      </c>
    </row>
    <row r="738" spans="1:8" x14ac:dyDescent="0.25">
      <c r="A738" s="43" t="s">
        <v>247</v>
      </c>
      <c r="B738" s="43" t="s">
        <v>219</v>
      </c>
      <c r="C738" s="43" t="s">
        <v>218</v>
      </c>
      <c r="D738" s="43" t="str">
        <f t="shared" si="22"/>
        <v>METAL</v>
      </c>
      <c r="E738" s="43" t="str">
        <f t="shared" si="23"/>
        <v>Industry_Steel</v>
      </c>
      <c r="F738" s="43">
        <v>2009</v>
      </c>
      <c r="G738" s="43">
        <v>1.143</v>
      </c>
      <c r="H738" s="43" t="str">
        <f>INDEX(Regions[Region], MATCH(A738,Regions[State Name],0))</f>
        <v>WR</v>
      </c>
    </row>
    <row r="739" spans="1:8" x14ac:dyDescent="0.25">
      <c r="A739" s="43" t="s">
        <v>247</v>
      </c>
      <c r="B739" s="43" t="s">
        <v>219</v>
      </c>
      <c r="C739" s="43" t="s">
        <v>179</v>
      </c>
      <c r="D739" s="43" t="str">
        <f t="shared" si="22"/>
        <v>SPONG</v>
      </c>
      <c r="E739" s="43" t="str">
        <f t="shared" si="23"/>
        <v>Industry_Rest</v>
      </c>
      <c r="F739" s="43">
        <v>2009</v>
      </c>
      <c r="G739" s="43">
        <v>2.0270000000000001</v>
      </c>
      <c r="H739" s="43" t="str">
        <f>INDEX(Regions[Region], MATCH(A739,Regions[State Name],0))</f>
        <v>WR</v>
      </c>
    </row>
    <row r="740" spans="1:8" x14ac:dyDescent="0.25">
      <c r="A740" s="43" t="s">
        <v>247</v>
      </c>
      <c r="B740" s="43" t="s">
        <v>214</v>
      </c>
      <c r="C740" s="43" t="s">
        <v>215</v>
      </c>
      <c r="D740" s="43" t="str">
        <f t="shared" si="22"/>
        <v>POWER</v>
      </c>
      <c r="E740" s="43" t="str">
        <f t="shared" si="23"/>
        <v>Power</v>
      </c>
      <c r="F740" s="43">
        <v>2010</v>
      </c>
      <c r="G740" s="43">
        <v>1.421</v>
      </c>
      <c r="H740" s="43" t="str">
        <f>INDEX(Regions[Region], MATCH(A740,Regions[State Name],0))</f>
        <v>WR</v>
      </c>
    </row>
    <row r="741" spans="1:8" x14ac:dyDescent="0.25">
      <c r="A741" s="43" t="s">
        <v>247</v>
      </c>
      <c r="B741" s="43" t="s">
        <v>214</v>
      </c>
      <c r="C741" s="43" t="s">
        <v>210</v>
      </c>
      <c r="D741" s="43" t="str">
        <f t="shared" si="22"/>
        <v>POWER</v>
      </c>
      <c r="E741" s="43" t="str">
        <f t="shared" si="23"/>
        <v>Power</v>
      </c>
      <c r="F741" s="43">
        <v>2010</v>
      </c>
      <c r="G741" s="43">
        <v>2.3250000000000002</v>
      </c>
      <c r="H741" s="43" t="str">
        <f>INDEX(Regions[Region], MATCH(A741,Regions[State Name],0))</f>
        <v>WR</v>
      </c>
    </row>
    <row r="742" spans="1:8" x14ac:dyDescent="0.25">
      <c r="A742" s="43" t="s">
        <v>247</v>
      </c>
      <c r="B742" s="43" t="s">
        <v>209</v>
      </c>
      <c r="C742" s="43" t="s">
        <v>215</v>
      </c>
      <c r="D742" s="43" t="str">
        <f t="shared" si="22"/>
        <v>POWER</v>
      </c>
      <c r="E742" s="43" t="str">
        <f t="shared" si="23"/>
        <v>Power</v>
      </c>
      <c r="F742" s="43">
        <v>2010</v>
      </c>
      <c r="G742" s="43">
        <v>31.042999999999999</v>
      </c>
      <c r="H742" s="43" t="str">
        <f>INDEX(Regions[Region], MATCH(A742,Regions[State Name],0))</f>
        <v>WR</v>
      </c>
    </row>
    <row r="743" spans="1:8" x14ac:dyDescent="0.25">
      <c r="A743" s="43" t="s">
        <v>247</v>
      </c>
      <c r="B743" s="43" t="s">
        <v>209</v>
      </c>
      <c r="C743" s="43" t="s">
        <v>210</v>
      </c>
      <c r="D743" s="43" t="str">
        <f t="shared" si="22"/>
        <v>POWER</v>
      </c>
      <c r="E743" s="43" t="str">
        <f t="shared" si="23"/>
        <v>Power</v>
      </c>
      <c r="F743" s="43">
        <v>2010</v>
      </c>
      <c r="G743" s="43">
        <v>12.202</v>
      </c>
      <c r="H743" s="43" t="str">
        <f>INDEX(Regions[Region], MATCH(A743,Regions[State Name],0))</f>
        <v>WR</v>
      </c>
    </row>
    <row r="744" spans="1:8" x14ac:dyDescent="0.25">
      <c r="A744" s="43" t="s">
        <v>247</v>
      </c>
      <c r="B744" s="43" t="s">
        <v>209</v>
      </c>
      <c r="C744" s="43" t="s">
        <v>211</v>
      </c>
      <c r="D744" s="43" t="str">
        <f t="shared" si="22"/>
        <v>METAL</v>
      </c>
      <c r="E744" s="43" t="str">
        <f t="shared" si="23"/>
        <v>Industry_Steel</v>
      </c>
      <c r="F744" s="43">
        <v>2010</v>
      </c>
      <c r="G744" s="43">
        <v>9.9000000000000005E-2</v>
      </c>
      <c r="H744" s="43" t="str">
        <f>INDEX(Regions[Region], MATCH(A744,Regions[State Name],0))</f>
        <v>WR</v>
      </c>
    </row>
    <row r="745" spans="1:8" x14ac:dyDescent="0.25">
      <c r="A745" s="43" t="s">
        <v>247</v>
      </c>
      <c r="B745" s="43" t="s">
        <v>209</v>
      </c>
      <c r="C745" s="43" t="s">
        <v>212</v>
      </c>
      <c r="D745" s="43" t="str">
        <f t="shared" si="22"/>
        <v>STEEL</v>
      </c>
      <c r="E745" s="43" t="str">
        <f t="shared" si="23"/>
        <v>Industry_Steel</v>
      </c>
      <c r="F745" s="43">
        <v>2010</v>
      </c>
      <c r="G745" s="43">
        <v>1.3740000000000001</v>
      </c>
      <c r="H745" s="43" t="str">
        <f>INDEX(Regions[Region], MATCH(A745,Regions[State Name],0))</f>
        <v>WR</v>
      </c>
    </row>
    <row r="746" spans="1:8" x14ac:dyDescent="0.25">
      <c r="A746" s="43" t="s">
        <v>247</v>
      </c>
      <c r="B746" s="43" t="s">
        <v>209</v>
      </c>
      <c r="C746" s="43" t="s">
        <v>213</v>
      </c>
      <c r="D746" s="43" t="str">
        <f t="shared" si="22"/>
        <v>CEMEN</v>
      </c>
      <c r="E746" s="43" t="str">
        <f t="shared" si="23"/>
        <v>Industry_Rest</v>
      </c>
      <c r="F746" s="43">
        <v>2010</v>
      </c>
      <c r="G746" s="43">
        <v>1.43</v>
      </c>
      <c r="H746" s="43" t="str">
        <f>INDEX(Regions[Region], MATCH(A746,Regions[State Name],0))</f>
        <v>WR</v>
      </c>
    </row>
    <row r="747" spans="1:8" x14ac:dyDescent="0.25">
      <c r="A747" s="43" t="s">
        <v>247</v>
      </c>
      <c r="B747" s="43" t="s">
        <v>209</v>
      </c>
      <c r="C747" s="43" t="s">
        <v>179</v>
      </c>
      <c r="D747" s="43" t="str">
        <f t="shared" si="22"/>
        <v>SPONG</v>
      </c>
      <c r="E747" s="43" t="str">
        <f t="shared" si="23"/>
        <v>Industry_Rest</v>
      </c>
      <c r="F747" s="43">
        <v>2010</v>
      </c>
      <c r="G747" s="43">
        <v>6.56</v>
      </c>
      <c r="H747" s="43" t="str">
        <f>INDEX(Regions[Region], MATCH(A747,Regions[State Name],0))</f>
        <v>WR</v>
      </c>
    </row>
    <row r="748" spans="1:8" x14ac:dyDescent="0.25">
      <c r="A748" s="43" t="s">
        <v>247</v>
      </c>
      <c r="B748" s="43" t="s">
        <v>209</v>
      </c>
      <c r="C748" s="43" t="s">
        <v>217</v>
      </c>
      <c r="D748" s="43" t="str">
        <f t="shared" si="22"/>
        <v>OTHER</v>
      </c>
      <c r="E748" s="43" t="str">
        <f t="shared" si="23"/>
        <v>Industry_Rest</v>
      </c>
      <c r="F748" s="43">
        <v>2010</v>
      </c>
      <c r="G748" s="43">
        <v>7.0000000000000007E-2</v>
      </c>
      <c r="H748" s="43" t="str">
        <f>INDEX(Regions[Region], MATCH(A748,Regions[State Name],0))</f>
        <v>WR</v>
      </c>
    </row>
    <row r="749" spans="1:8" x14ac:dyDescent="0.25">
      <c r="A749" s="43" t="s">
        <v>247</v>
      </c>
      <c r="B749" s="43" t="s">
        <v>209</v>
      </c>
      <c r="C749" s="43" t="s">
        <v>208</v>
      </c>
      <c r="D749" s="43" t="str">
        <f t="shared" si="22"/>
        <v>OTHER</v>
      </c>
      <c r="E749" s="43" t="str">
        <f t="shared" si="23"/>
        <v>Industry_Rest</v>
      </c>
      <c r="F749" s="43">
        <v>2010</v>
      </c>
      <c r="G749" s="43">
        <v>6.6189999999999998</v>
      </c>
      <c r="H749" s="43" t="str">
        <f>INDEX(Regions[Region], MATCH(A749,Regions[State Name],0))</f>
        <v>WR</v>
      </c>
    </row>
    <row r="750" spans="1:8" x14ac:dyDescent="0.25">
      <c r="A750" s="43" t="s">
        <v>247</v>
      </c>
      <c r="B750" s="43" t="s">
        <v>209</v>
      </c>
      <c r="C750" s="43" t="s">
        <v>241</v>
      </c>
      <c r="D750" s="43" t="str">
        <f t="shared" si="22"/>
        <v>COLLI</v>
      </c>
      <c r="E750" s="43" t="str">
        <f t="shared" si="23"/>
        <v>Industry_Rest</v>
      </c>
      <c r="F750" s="43">
        <v>2010</v>
      </c>
      <c r="G750" s="43">
        <v>4.0000000000000001E-3</v>
      </c>
      <c r="H750" s="43" t="str">
        <f>INDEX(Regions[Region], MATCH(A750,Regions[State Name],0))</f>
        <v>WR</v>
      </c>
    </row>
    <row r="751" spans="1:8" x14ac:dyDescent="0.25">
      <c r="A751" s="43" t="s">
        <v>247</v>
      </c>
      <c r="B751" s="43" t="s">
        <v>219</v>
      </c>
      <c r="C751" s="43" t="s">
        <v>215</v>
      </c>
      <c r="D751" s="43" t="str">
        <f t="shared" si="22"/>
        <v>POWER</v>
      </c>
      <c r="E751" s="43" t="str">
        <f t="shared" si="23"/>
        <v>Power</v>
      </c>
      <c r="F751" s="43">
        <v>2010</v>
      </c>
      <c r="G751" s="43">
        <v>8.6999999999999994E-2</v>
      </c>
      <c r="H751" s="43" t="str">
        <f>INDEX(Regions[Region], MATCH(A751,Regions[State Name],0))</f>
        <v>WR</v>
      </c>
    </row>
    <row r="752" spans="1:8" x14ac:dyDescent="0.25">
      <c r="A752" s="43" t="s">
        <v>247</v>
      </c>
      <c r="B752" s="43" t="s">
        <v>219</v>
      </c>
      <c r="C752" s="43" t="s">
        <v>210</v>
      </c>
      <c r="D752" s="43" t="str">
        <f t="shared" si="22"/>
        <v>POWER</v>
      </c>
      <c r="E752" s="43" t="str">
        <f t="shared" si="23"/>
        <v>Power</v>
      </c>
      <c r="F752" s="43">
        <v>2010</v>
      </c>
      <c r="G752" s="43">
        <v>2.3E-2</v>
      </c>
      <c r="H752" s="43" t="str">
        <f>INDEX(Regions[Region], MATCH(A752,Regions[State Name],0))</f>
        <v>WR</v>
      </c>
    </row>
    <row r="753" spans="1:8" x14ac:dyDescent="0.25">
      <c r="A753" s="43" t="s">
        <v>247</v>
      </c>
      <c r="B753" s="43" t="s">
        <v>219</v>
      </c>
      <c r="C753" s="43" t="s">
        <v>218</v>
      </c>
      <c r="D753" s="43" t="str">
        <f t="shared" si="22"/>
        <v>METAL</v>
      </c>
      <c r="E753" s="43" t="str">
        <f t="shared" si="23"/>
        <v>Industry_Steel</v>
      </c>
      <c r="F753" s="43">
        <v>2010</v>
      </c>
      <c r="G753" s="43">
        <v>0.92300000000000004</v>
      </c>
      <c r="H753" s="43" t="str">
        <f>INDEX(Regions[Region], MATCH(A753,Regions[State Name],0))</f>
        <v>WR</v>
      </c>
    </row>
    <row r="754" spans="1:8" x14ac:dyDescent="0.25">
      <c r="A754" s="43" t="s">
        <v>247</v>
      </c>
      <c r="B754" s="43" t="s">
        <v>219</v>
      </c>
      <c r="C754" s="43" t="s">
        <v>179</v>
      </c>
      <c r="D754" s="43" t="str">
        <f t="shared" si="22"/>
        <v>SPONG</v>
      </c>
      <c r="E754" s="43" t="str">
        <f t="shared" si="23"/>
        <v>Industry_Rest</v>
      </c>
      <c r="F754" s="43">
        <v>2010</v>
      </c>
      <c r="G754" s="43">
        <v>1.946</v>
      </c>
      <c r="H754" s="43" t="str">
        <f>INDEX(Regions[Region], MATCH(A754,Regions[State Name],0))</f>
        <v>WR</v>
      </c>
    </row>
    <row r="755" spans="1:8" x14ac:dyDescent="0.25">
      <c r="A755" s="43" t="s">
        <v>247</v>
      </c>
      <c r="B755" s="43" t="s">
        <v>214</v>
      </c>
      <c r="C755" s="43" t="s">
        <v>215</v>
      </c>
      <c r="D755" s="43" t="str">
        <f t="shared" si="22"/>
        <v>POWER</v>
      </c>
      <c r="E755" s="43" t="str">
        <f t="shared" si="23"/>
        <v>Power</v>
      </c>
      <c r="F755" s="43">
        <v>2011</v>
      </c>
      <c r="G755" s="43">
        <v>0.74099999999999999</v>
      </c>
      <c r="H755" s="43" t="str">
        <f>INDEX(Regions[Region], MATCH(A755,Regions[State Name],0))</f>
        <v>WR</v>
      </c>
    </row>
    <row r="756" spans="1:8" x14ac:dyDescent="0.25">
      <c r="A756" s="43" t="s">
        <v>247</v>
      </c>
      <c r="B756" s="43" t="s">
        <v>214</v>
      </c>
      <c r="C756" s="43" t="s">
        <v>210</v>
      </c>
      <c r="D756" s="43" t="str">
        <f t="shared" si="22"/>
        <v>POWER</v>
      </c>
      <c r="E756" s="43" t="str">
        <f t="shared" si="23"/>
        <v>Power</v>
      </c>
      <c r="F756" s="43">
        <v>2011</v>
      </c>
      <c r="G756" s="43">
        <v>3.0609999999999999</v>
      </c>
      <c r="H756" s="43" t="str">
        <f>INDEX(Regions[Region], MATCH(A756,Regions[State Name],0))</f>
        <v>WR</v>
      </c>
    </row>
    <row r="757" spans="1:8" x14ac:dyDescent="0.25">
      <c r="A757" s="43" t="s">
        <v>247</v>
      </c>
      <c r="B757" s="43" t="s">
        <v>214</v>
      </c>
      <c r="C757" s="43" t="s">
        <v>218</v>
      </c>
      <c r="D757" s="43" t="str">
        <f t="shared" si="22"/>
        <v>METAL</v>
      </c>
      <c r="E757" s="43" t="str">
        <f t="shared" si="23"/>
        <v>Industry_Steel</v>
      </c>
      <c r="F757" s="43">
        <v>2011</v>
      </c>
      <c r="G757" s="43">
        <v>0.03</v>
      </c>
      <c r="H757" s="43" t="str">
        <f>INDEX(Regions[Region], MATCH(A757,Regions[State Name],0))</f>
        <v>WR</v>
      </c>
    </row>
    <row r="758" spans="1:8" x14ac:dyDescent="0.25">
      <c r="A758" s="43" t="s">
        <v>247</v>
      </c>
      <c r="B758" s="43" t="s">
        <v>209</v>
      </c>
      <c r="C758" s="43" t="s">
        <v>215</v>
      </c>
      <c r="D758" s="43" t="str">
        <f t="shared" si="22"/>
        <v>POWER</v>
      </c>
      <c r="E758" s="43" t="str">
        <f t="shared" si="23"/>
        <v>Power</v>
      </c>
      <c r="F758" s="43">
        <v>2011</v>
      </c>
      <c r="G758" s="43">
        <v>34.579000000000001</v>
      </c>
      <c r="H758" s="43" t="str">
        <f>INDEX(Regions[Region], MATCH(A758,Regions[State Name],0))</f>
        <v>WR</v>
      </c>
    </row>
    <row r="759" spans="1:8" x14ac:dyDescent="0.25">
      <c r="A759" s="43" t="s">
        <v>247</v>
      </c>
      <c r="B759" s="43" t="s">
        <v>209</v>
      </c>
      <c r="C759" s="43" t="s">
        <v>210</v>
      </c>
      <c r="D759" s="43" t="str">
        <f t="shared" si="22"/>
        <v>POWER</v>
      </c>
      <c r="E759" s="43" t="str">
        <f t="shared" si="23"/>
        <v>Power</v>
      </c>
      <c r="F759" s="43">
        <v>2011</v>
      </c>
      <c r="G759" s="43">
        <v>11.644</v>
      </c>
      <c r="H759" s="43" t="str">
        <f>INDEX(Regions[Region], MATCH(A759,Regions[State Name],0))</f>
        <v>WR</v>
      </c>
    </row>
    <row r="760" spans="1:8" x14ac:dyDescent="0.25">
      <c r="A760" s="43" t="s">
        <v>247</v>
      </c>
      <c r="B760" s="43" t="s">
        <v>209</v>
      </c>
      <c r="C760" s="43" t="s">
        <v>211</v>
      </c>
      <c r="D760" s="43" t="str">
        <f t="shared" si="22"/>
        <v>METAL</v>
      </c>
      <c r="E760" s="43" t="str">
        <f t="shared" si="23"/>
        <v>Industry_Steel</v>
      </c>
      <c r="F760" s="43">
        <v>2011</v>
      </c>
      <c r="G760" s="43">
        <v>0.16</v>
      </c>
      <c r="H760" s="43" t="str">
        <f>INDEX(Regions[Region], MATCH(A760,Regions[State Name],0))</f>
        <v>WR</v>
      </c>
    </row>
    <row r="761" spans="1:8" x14ac:dyDescent="0.25">
      <c r="A761" s="43" t="s">
        <v>247</v>
      </c>
      <c r="B761" s="43" t="s">
        <v>209</v>
      </c>
      <c r="C761" s="43" t="s">
        <v>212</v>
      </c>
      <c r="D761" s="43" t="str">
        <f t="shared" si="22"/>
        <v>STEEL</v>
      </c>
      <c r="E761" s="43" t="str">
        <f t="shared" si="23"/>
        <v>Industry_Steel</v>
      </c>
      <c r="F761" s="43">
        <v>2011</v>
      </c>
      <c r="G761" s="43">
        <v>0.59199999999999997</v>
      </c>
      <c r="H761" s="43" t="str">
        <f>INDEX(Regions[Region], MATCH(A761,Regions[State Name],0))</f>
        <v>WR</v>
      </c>
    </row>
    <row r="762" spans="1:8" x14ac:dyDescent="0.25">
      <c r="A762" s="43" t="s">
        <v>247</v>
      </c>
      <c r="B762" s="43" t="s">
        <v>209</v>
      </c>
      <c r="C762" s="43" t="s">
        <v>213</v>
      </c>
      <c r="D762" s="43" t="str">
        <f t="shared" si="22"/>
        <v>CEMEN</v>
      </c>
      <c r="E762" s="43" t="str">
        <f t="shared" si="23"/>
        <v>Industry_Rest</v>
      </c>
      <c r="F762" s="43">
        <v>2011</v>
      </c>
      <c r="G762" s="43">
        <v>1.4710000000000001</v>
      </c>
      <c r="H762" s="43" t="str">
        <f>INDEX(Regions[Region], MATCH(A762,Regions[State Name],0))</f>
        <v>WR</v>
      </c>
    </row>
    <row r="763" spans="1:8" x14ac:dyDescent="0.25">
      <c r="A763" s="43" t="s">
        <v>247</v>
      </c>
      <c r="B763" s="43" t="s">
        <v>209</v>
      </c>
      <c r="C763" s="43" t="s">
        <v>179</v>
      </c>
      <c r="D763" s="43" t="str">
        <f t="shared" si="22"/>
        <v>SPONG</v>
      </c>
      <c r="E763" s="43" t="str">
        <f t="shared" si="23"/>
        <v>Industry_Rest</v>
      </c>
      <c r="F763" s="43">
        <v>2011</v>
      </c>
      <c r="G763" s="43">
        <v>6.758</v>
      </c>
      <c r="H763" s="43" t="str">
        <f>INDEX(Regions[Region], MATCH(A763,Regions[State Name],0))</f>
        <v>WR</v>
      </c>
    </row>
    <row r="764" spans="1:8" x14ac:dyDescent="0.25">
      <c r="A764" s="43" t="s">
        <v>247</v>
      </c>
      <c r="B764" s="43" t="s">
        <v>209</v>
      </c>
      <c r="C764" s="43" t="s">
        <v>220</v>
      </c>
      <c r="D764" s="43" t="str">
        <f t="shared" si="22"/>
        <v xml:space="preserve">PULP </v>
      </c>
      <c r="E764" s="43" t="str">
        <f t="shared" si="23"/>
        <v>Industry_Rest</v>
      </c>
      <c r="F764" s="43">
        <v>2011</v>
      </c>
      <c r="G764" s="43">
        <v>2.3E-2</v>
      </c>
      <c r="H764" s="43" t="str">
        <f>INDEX(Regions[Region], MATCH(A764,Regions[State Name],0))</f>
        <v>WR</v>
      </c>
    </row>
    <row r="765" spans="1:8" x14ac:dyDescent="0.25">
      <c r="A765" s="43" t="s">
        <v>247</v>
      </c>
      <c r="B765" s="43" t="s">
        <v>209</v>
      </c>
      <c r="C765" s="43" t="s">
        <v>208</v>
      </c>
      <c r="D765" s="43" t="str">
        <f t="shared" si="22"/>
        <v>OTHER</v>
      </c>
      <c r="E765" s="43" t="str">
        <f t="shared" si="23"/>
        <v>Industry_Rest</v>
      </c>
      <c r="F765" s="43">
        <v>2011</v>
      </c>
      <c r="G765" s="43">
        <v>7.5090000000000003</v>
      </c>
      <c r="H765" s="43" t="str">
        <f>INDEX(Regions[Region], MATCH(A765,Regions[State Name],0))</f>
        <v>WR</v>
      </c>
    </row>
    <row r="766" spans="1:8" x14ac:dyDescent="0.25">
      <c r="A766" s="43" t="s">
        <v>247</v>
      </c>
      <c r="B766" s="43" t="s">
        <v>209</v>
      </c>
      <c r="C766" s="43" t="s">
        <v>241</v>
      </c>
      <c r="D766" s="43" t="str">
        <f t="shared" si="22"/>
        <v>COLLI</v>
      </c>
      <c r="E766" s="43" t="str">
        <f t="shared" si="23"/>
        <v>Industry_Rest</v>
      </c>
      <c r="F766" s="43">
        <v>2011</v>
      </c>
      <c r="G766" s="43">
        <v>7.0000000000000001E-3</v>
      </c>
      <c r="H766" s="43" t="str">
        <f>INDEX(Regions[Region], MATCH(A766,Regions[State Name],0))</f>
        <v>WR</v>
      </c>
    </row>
    <row r="767" spans="1:8" x14ac:dyDescent="0.25">
      <c r="A767" s="43" t="s">
        <v>247</v>
      </c>
      <c r="B767" s="43" t="s">
        <v>219</v>
      </c>
      <c r="C767" s="43" t="s">
        <v>218</v>
      </c>
      <c r="D767" s="43" t="str">
        <f t="shared" si="22"/>
        <v>METAL</v>
      </c>
      <c r="E767" s="43" t="str">
        <f t="shared" si="23"/>
        <v>Industry_Steel</v>
      </c>
      <c r="F767" s="43">
        <v>2011</v>
      </c>
      <c r="G767" s="43">
        <v>0.94599999999999995</v>
      </c>
      <c r="H767" s="43" t="str">
        <f>INDEX(Regions[Region], MATCH(A767,Regions[State Name],0))</f>
        <v>WR</v>
      </c>
    </row>
    <row r="768" spans="1:8" x14ac:dyDescent="0.25">
      <c r="A768" s="43" t="s">
        <v>247</v>
      </c>
      <c r="B768" s="43" t="s">
        <v>219</v>
      </c>
      <c r="C768" s="43" t="s">
        <v>179</v>
      </c>
      <c r="D768" s="43" t="str">
        <f t="shared" si="22"/>
        <v>SPONG</v>
      </c>
      <c r="E768" s="43" t="str">
        <f t="shared" si="23"/>
        <v>Industry_Rest</v>
      </c>
      <c r="F768" s="43">
        <v>2011</v>
      </c>
      <c r="G768" s="43">
        <v>1.923</v>
      </c>
      <c r="H768" s="43" t="str">
        <f>INDEX(Regions[Region], MATCH(A768,Regions[State Name],0))</f>
        <v>WR</v>
      </c>
    </row>
    <row r="769" spans="1:8" x14ac:dyDescent="0.25">
      <c r="A769" s="43" t="s">
        <v>247</v>
      </c>
      <c r="B769" s="43" t="s">
        <v>214</v>
      </c>
      <c r="C769" s="43" t="s">
        <v>210</v>
      </c>
      <c r="D769" s="43" t="str">
        <f t="shared" si="22"/>
        <v>POWER</v>
      </c>
      <c r="E769" s="43" t="str">
        <f t="shared" si="23"/>
        <v>Power</v>
      </c>
      <c r="F769" s="43">
        <v>2012</v>
      </c>
      <c r="G769" s="43">
        <v>3.5739999999999998</v>
      </c>
      <c r="H769" s="43" t="str">
        <f>INDEX(Regions[Region], MATCH(A769,Regions[State Name],0))</f>
        <v>WR</v>
      </c>
    </row>
    <row r="770" spans="1:8" x14ac:dyDescent="0.25">
      <c r="A770" s="43" t="s">
        <v>247</v>
      </c>
      <c r="B770" s="43" t="s">
        <v>209</v>
      </c>
      <c r="C770" s="43" t="s">
        <v>215</v>
      </c>
      <c r="D770" s="43" t="str">
        <f t="shared" si="22"/>
        <v>POWER</v>
      </c>
      <c r="E770" s="43" t="str">
        <f t="shared" si="23"/>
        <v>Power</v>
      </c>
      <c r="F770" s="43">
        <v>2012</v>
      </c>
      <c r="G770" s="43">
        <v>34.365000000000002</v>
      </c>
      <c r="H770" s="43" t="str">
        <f>INDEX(Regions[Region], MATCH(A770,Regions[State Name],0))</f>
        <v>WR</v>
      </c>
    </row>
    <row r="771" spans="1:8" x14ac:dyDescent="0.25">
      <c r="A771" s="43" t="s">
        <v>247</v>
      </c>
      <c r="B771" s="43" t="s">
        <v>209</v>
      </c>
      <c r="C771" s="43" t="s">
        <v>210</v>
      </c>
      <c r="D771" s="43" t="str">
        <f t="shared" ref="D771:D834" si="24">LEFT(C771,5)</f>
        <v>POWER</v>
      </c>
      <c r="E771" s="43" t="str">
        <f t="shared" ref="E771:E834" si="25">IF(D771="POWER","Power", IF(OR(D771="STEEL",D771="METAL"), "Industry_Steel", "Industry_Rest"))</f>
        <v>Power</v>
      </c>
      <c r="F771" s="43">
        <v>2012</v>
      </c>
      <c r="G771" s="43">
        <v>11.462999999999999</v>
      </c>
      <c r="H771" s="43" t="str">
        <f>INDEX(Regions[Region], MATCH(A771,Regions[State Name],0))</f>
        <v>WR</v>
      </c>
    </row>
    <row r="772" spans="1:8" x14ac:dyDescent="0.25">
      <c r="A772" s="43" t="s">
        <v>247</v>
      </c>
      <c r="B772" s="43" t="s">
        <v>209</v>
      </c>
      <c r="C772" s="43" t="s">
        <v>211</v>
      </c>
      <c r="D772" s="43" t="str">
        <f t="shared" si="24"/>
        <v>METAL</v>
      </c>
      <c r="E772" s="43" t="str">
        <f t="shared" si="25"/>
        <v>Industry_Steel</v>
      </c>
      <c r="F772" s="43">
        <v>2012</v>
      </c>
      <c r="G772" s="43">
        <v>0.42499999999999999</v>
      </c>
      <c r="H772" s="43" t="str">
        <f>INDEX(Regions[Region], MATCH(A772,Regions[State Name],0))</f>
        <v>WR</v>
      </c>
    </row>
    <row r="773" spans="1:8" x14ac:dyDescent="0.25">
      <c r="A773" s="43" t="s">
        <v>247</v>
      </c>
      <c r="B773" s="43" t="s">
        <v>209</v>
      </c>
      <c r="C773" s="43" t="s">
        <v>212</v>
      </c>
      <c r="D773" s="43" t="str">
        <f t="shared" si="24"/>
        <v>STEEL</v>
      </c>
      <c r="E773" s="43" t="str">
        <f t="shared" si="25"/>
        <v>Industry_Steel</v>
      </c>
      <c r="F773" s="43">
        <v>2012</v>
      </c>
      <c r="G773" s="43">
        <v>0.41699999999999998</v>
      </c>
      <c r="H773" s="43" t="str">
        <f>INDEX(Regions[Region], MATCH(A773,Regions[State Name],0))</f>
        <v>WR</v>
      </c>
    </row>
    <row r="774" spans="1:8" x14ac:dyDescent="0.25">
      <c r="A774" s="43" t="s">
        <v>247</v>
      </c>
      <c r="B774" s="43" t="s">
        <v>209</v>
      </c>
      <c r="C774" s="43" t="s">
        <v>213</v>
      </c>
      <c r="D774" s="43" t="str">
        <f t="shared" si="24"/>
        <v>CEMEN</v>
      </c>
      <c r="E774" s="43" t="str">
        <f t="shared" si="25"/>
        <v>Industry_Rest</v>
      </c>
      <c r="F774" s="43">
        <v>2012</v>
      </c>
      <c r="G774" s="43">
        <v>0.94799999999999995</v>
      </c>
      <c r="H774" s="43" t="str">
        <f>INDEX(Regions[Region], MATCH(A774,Regions[State Name],0))</f>
        <v>WR</v>
      </c>
    </row>
    <row r="775" spans="1:8" x14ac:dyDescent="0.25">
      <c r="A775" s="43" t="s">
        <v>247</v>
      </c>
      <c r="B775" s="43" t="s">
        <v>209</v>
      </c>
      <c r="C775" s="43" t="s">
        <v>179</v>
      </c>
      <c r="D775" s="43" t="str">
        <f t="shared" si="24"/>
        <v>SPONG</v>
      </c>
      <c r="E775" s="43" t="str">
        <f t="shared" si="25"/>
        <v>Industry_Rest</v>
      </c>
      <c r="F775" s="43">
        <v>2012</v>
      </c>
      <c r="G775" s="43">
        <v>5.883</v>
      </c>
      <c r="H775" s="43" t="str">
        <f>INDEX(Regions[Region], MATCH(A775,Regions[State Name],0))</f>
        <v>WR</v>
      </c>
    </row>
    <row r="776" spans="1:8" x14ac:dyDescent="0.25">
      <c r="A776" s="43" t="s">
        <v>247</v>
      </c>
      <c r="B776" s="43" t="s">
        <v>209</v>
      </c>
      <c r="C776" s="43" t="s">
        <v>228</v>
      </c>
      <c r="D776" s="43" t="str">
        <f t="shared" si="24"/>
        <v>CHEMI</v>
      </c>
      <c r="E776" s="43" t="str">
        <f t="shared" si="25"/>
        <v>Industry_Rest</v>
      </c>
      <c r="F776" s="43">
        <v>2012</v>
      </c>
      <c r="G776" s="43">
        <v>2E-3</v>
      </c>
      <c r="H776" s="43" t="str">
        <f>INDEX(Regions[Region], MATCH(A776,Regions[State Name],0))</f>
        <v>WR</v>
      </c>
    </row>
    <row r="777" spans="1:8" x14ac:dyDescent="0.25">
      <c r="A777" s="43" t="s">
        <v>247</v>
      </c>
      <c r="B777" s="43" t="s">
        <v>209</v>
      </c>
      <c r="C777" s="43" t="s">
        <v>220</v>
      </c>
      <c r="D777" s="43" t="str">
        <f t="shared" si="24"/>
        <v xml:space="preserve">PULP </v>
      </c>
      <c r="E777" s="43" t="str">
        <f t="shared" si="25"/>
        <v>Industry_Rest</v>
      </c>
      <c r="F777" s="43">
        <v>2012</v>
      </c>
      <c r="G777" s="43">
        <v>2.5000000000000001E-2</v>
      </c>
      <c r="H777" s="43" t="str">
        <f>INDEX(Regions[Region], MATCH(A777,Regions[State Name],0))</f>
        <v>WR</v>
      </c>
    </row>
    <row r="778" spans="1:8" x14ac:dyDescent="0.25">
      <c r="A778" s="43" t="s">
        <v>247</v>
      </c>
      <c r="B778" s="43" t="s">
        <v>209</v>
      </c>
      <c r="C778" s="43" t="s">
        <v>223</v>
      </c>
      <c r="D778" s="43" t="str">
        <f t="shared" si="24"/>
        <v>TEXTI</v>
      </c>
      <c r="E778" s="43" t="str">
        <f t="shared" si="25"/>
        <v>Industry_Rest</v>
      </c>
      <c r="F778" s="43">
        <v>2012</v>
      </c>
      <c r="G778" s="43">
        <v>4.7E-2</v>
      </c>
      <c r="H778" s="43" t="str">
        <f>INDEX(Regions[Region], MATCH(A778,Regions[State Name],0))</f>
        <v>WR</v>
      </c>
    </row>
    <row r="779" spans="1:8" x14ac:dyDescent="0.25">
      <c r="A779" s="43" t="s">
        <v>247</v>
      </c>
      <c r="B779" s="43" t="s">
        <v>209</v>
      </c>
      <c r="C779" s="43" t="s">
        <v>208</v>
      </c>
      <c r="D779" s="43" t="str">
        <f t="shared" si="24"/>
        <v>OTHER</v>
      </c>
      <c r="E779" s="43" t="str">
        <f t="shared" si="25"/>
        <v>Industry_Rest</v>
      </c>
      <c r="F779" s="43">
        <v>2012</v>
      </c>
      <c r="G779" s="43">
        <v>9.5519999999999996</v>
      </c>
      <c r="H779" s="43" t="str">
        <f>INDEX(Regions[Region], MATCH(A779,Regions[State Name],0))</f>
        <v>WR</v>
      </c>
    </row>
    <row r="780" spans="1:8" x14ac:dyDescent="0.25">
      <c r="A780" s="43" t="s">
        <v>247</v>
      </c>
      <c r="B780" s="43" t="s">
        <v>209</v>
      </c>
      <c r="C780" s="43" t="s">
        <v>241</v>
      </c>
      <c r="D780" s="43" t="str">
        <f t="shared" si="24"/>
        <v>COLLI</v>
      </c>
      <c r="E780" s="43" t="str">
        <f t="shared" si="25"/>
        <v>Industry_Rest</v>
      </c>
      <c r="F780" s="43">
        <v>2012</v>
      </c>
      <c r="G780" s="43">
        <v>4.0000000000000001E-3</v>
      </c>
      <c r="H780" s="43" t="str">
        <f>INDEX(Regions[Region], MATCH(A780,Regions[State Name],0))</f>
        <v>WR</v>
      </c>
    </row>
    <row r="781" spans="1:8" x14ac:dyDescent="0.25">
      <c r="A781" s="43" t="s">
        <v>247</v>
      </c>
      <c r="B781" s="43" t="s">
        <v>219</v>
      </c>
      <c r="C781" s="43" t="s">
        <v>215</v>
      </c>
      <c r="D781" s="43" t="str">
        <f t="shared" si="24"/>
        <v>POWER</v>
      </c>
      <c r="E781" s="43" t="str">
        <f t="shared" si="25"/>
        <v>Power</v>
      </c>
      <c r="F781" s="43">
        <v>2012</v>
      </c>
      <c r="G781" s="43">
        <v>0.54900000000000004</v>
      </c>
      <c r="H781" s="43" t="str">
        <f>INDEX(Regions[Region], MATCH(A781,Regions[State Name],0))</f>
        <v>WR</v>
      </c>
    </row>
    <row r="782" spans="1:8" x14ac:dyDescent="0.25">
      <c r="A782" s="43" t="s">
        <v>247</v>
      </c>
      <c r="B782" s="43" t="s">
        <v>219</v>
      </c>
      <c r="C782" s="43" t="s">
        <v>210</v>
      </c>
      <c r="D782" s="43" t="str">
        <f t="shared" si="24"/>
        <v>POWER</v>
      </c>
      <c r="E782" s="43" t="str">
        <f t="shared" si="25"/>
        <v>Power</v>
      </c>
      <c r="F782" s="43">
        <v>2012</v>
      </c>
      <c r="G782" s="43">
        <v>5.8000000000000003E-2</v>
      </c>
      <c r="H782" s="43" t="str">
        <f>INDEX(Regions[Region], MATCH(A782,Regions[State Name],0))</f>
        <v>WR</v>
      </c>
    </row>
    <row r="783" spans="1:8" x14ac:dyDescent="0.25">
      <c r="A783" s="43" t="s">
        <v>247</v>
      </c>
      <c r="B783" s="43" t="s">
        <v>219</v>
      </c>
      <c r="C783" s="43" t="s">
        <v>218</v>
      </c>
      <c r="D783" s="43" t="str">
        <f t="shared" si="24"/>
        <v>METAL</v>
      </c>
      <c r="E783" s="43" t="str">
        <f t="shared" si="25"/>
        <v>Industry_Steel</v>
      </c>
      <c r="F783" s="43">
        <v>2012</v>
      </c>
      <c r="G783" s="43">
        <v>0.46200000000000002</v>
      </c>
      <c r="H783" s="43" t="str">
        <f>INDEX(Regions[Region], MATCH(A783,Regions[State Name],0))</f>
        <v>WR</v>
      </c>
    </row>
    <row r="784" spans="1:8" x14ac:dyDescent="0.25">
      <c r="A784" s="43" t="s">
        <v>247</v>
      </c>
      <c r="B784" s="43" t="s">
        <v>219</v>
      </c>
      <c r="C784" s="43" t="s">
        <v>179</v>
      </c>
      <c r="D784" s="43" t="str">
        <f t="shared" si="24"/>
        <v>SPONG</v>
      </c>
      <c r="E784" s="43" t="str">
        <f t="shared" si="25"/>
        <v>Industry_Rest</v>
      </c>
      <c r="F784" s="43">
        <v>2012</v>
      </c>
      <c r="G784" s="43">
        <v>2.2130000000000001</v>
      </c>
      <c r="H784" s="43" t="str">
        <f>INDEX(Regions[Region], MATCH(A784,Regions[State Name],0))</f>
        <v>WR</v>
      </c>
    </row>
    <row r="785" spans="1:8" x14ac:dyDescent="0.25">
      <c r="A785" s="43" t="s">
        <v>247</v>
      </c>
      <c r="B785" s="43" t="s">
        <v>214</v>
      </c>
      <c r="C785" s="43" t="s">
        <v>210</v>
      </c>
      <c r="D785" s="43" t="str">
        <f t="shared" si="24"/>
        <v>POWER</v>
      </c>
      <c r="E785" s="43" t="str">
        <f t="shared" si="25"/>
        <v>Power</v>
      </c>
      <c r="F785" s="43">
        <v>2013</v>
      </c>
      <c r="G785" s="43">
        <v>4.8159999999999998</v>
      </c>
      <c r="H785" s="43" t="str">
        <f>INDEX(Regions[Region], MATCH(A785,Regions[State Name],0))</f>
        <v>WR</v>
      </c>
    </row>
    <row r="786" spans="1:8" x14ac:dyDescent="0.25">
      <c r="A786" s="43" t="s">
        <v>247</v>
      </c>
      <c r="B786" s="43" t="s">
        <v>209</v>
      </c>
      <c r="C786" s="43" t="s">
        <v>215</v>
      </c>
      <c r="D786" s="43" t="str">
        <f t="shared" si="24"/>
        <v>POWER</v>
      </c>
      <c r="E786" s="43" t="str">
        <f t="shared" si="25"/>
        <v>Power</v>
      </c>
      <c r="F786" s="43">
        <v>2013</v>
      </c>
      <c r="G786" s="43">
        <v>38.225999999999999</v>
      </c>
      <c r="H786" s="43" t="str">
        <f>INDEX(Regions[Region], MATCH(A786,Regions[State Name],0))</f>
        <v>WR</v>
      </c>
    </row>
    <row r="787" spans="1:8" x14ac:dyDescent="0.25">
      <c r="A787" s="43" t="s">
        <v>247</v>
      </c>
      <c r="B787" s="43" t="s">
        <v>209</v>
      </c>
      <c r="C787" s="43" t="s">
        <v>210</v>
      </c>
      <c r="D787" s="43" t="str">
        <f t="shared" si="24"/>
        <v>POWER</v>
      </c>
      <c r="E787" s="43" t="str">
        <f t="shared" si="25"/>
        <v>Power</v>
      </c>
      <c r="F787" s="43">
        <v>2013</v>
      </c>
      <c r="G787" s="43">
        <v>11.093</v>
      </c>
      <c r="H787" s="43" t="str">
        <f>INDEX(Regions[Region], MATCH(A787,Regions[State Name],0))</f>
        <v>WR</v>
      </c>
    </row>
    <row r="788" spans="1:8" x14ac:dyDescent="0.25">
      <c r="A788" s="43" t="s">
        <v>247</v>
      </c>
      <c r="B788" s="43" t="s">
        <v>209</v>
      </c>
      <c r="C788" s="43" t="s">
        <v>211</v>
      </c>
      <c r="D788" s="43" t="str">
        <f t="shared" si="24"/>
        <v>METAL</v>
      </c>
      <c r="E788" s="43" t="str">
        <f t="shared" si="25"/>
        <v>Industry_Steel</v>
      </c>
      <c r="F788" s="43">
        <v>2013</v>
      </c>
      <c r="G788" s="43">
        <v>0.53</v>
      </c>
      <c r="H788" s="43" t="str">
        <f>INDEX(Regions[Region], MATCH(A788,Regions[State Name],0))</f>
        <v>WR</v>
      </c>
    </row>
    <row r="789" spans="1:8" x14ac:dyDescent="0.25">
      <c r="A789" s="43" t="s">
        <v>247</v>
      </c>
      <c r="B789" s="43" t="s">
        <v>209</v>
      </c>
      <c r="C789" s="43" t="s">
        <v>218</v>
      </c>
      <c r="D789" s="43" t="str">
        <f t="shared" si="24"/>
        <v>METAL</v>
      </c>
      <c r="E789" s="43" t="str">
        <f t="shared" si="25"/>
        <v>Industry_Steel</v>
      </c>
      <c r="F789" s="43">
        <v>2013</v>
      </c>
      <c r="G789" s="43">
        <v>0.20300000000000001</v>
      </c>
      <c r="H789" s="43" t="str">
        <f>INDEX(Regions[Region], MATCH(A789,Regions[State Name],0))</f>
        <v>WR</v>
      </c>
    </row>
    <row r="790" spans="1:8" x14ac:dyDescent="0.25">
      <c r="A790" s="43" t="s">
        <v>247</v>
      </c>
      <c r="B790" s="43" t="s">
        <v>209</v>
      </c>
      <c r="C790" s="43" t="s">
        <v>212</v>
      </c>
      <c r="D790" s="43" t="str">
        <f t="shared" si="24"/>
        <v>STEEL</v>
      </c>
      <c r="E790" s="43" t="str">
        <f t="shared" si="25"/>
        <v>Industry_Steel</v>
      </c>
      <c r="F790" s="43">
        <v>2013</v>
      </c>
      <c r="G790" s="43">
        <v>0.17699999999999999</v>
      </c>
      <c r="H790" s="43" t="str">
        <f>INDEX(Regions[Region], MATCH(A790,Regions[State Name],0))</f>
        <v>WR</v>
      </c>
    </row>
    <row r="791" spans="1:8" x14ac:dyDescent="0.25">
      <c r="A791" s="43" t="s">
        <v>247</v>
      </c>
      <c r="B791" s="43" t="s">
        <v>209</v>
      </c>
      <c r="C791" s="43" t="s">
        <v>213</v>
      </c>
      <c r="D791" s="43" t="str">
        <f t="shared" si="24"/>
        <v>CEMEN</v>
      </c>
      <c r="E791" s="43" t="str">
        <f t="shared" si="25"/>
        <v>Industry_Rest</v>
      </c>
      <c r="F791" s="43">
        <v>2013</v>
      </c>
      <c r="G791" s="43">
        <v>1.468</v>
      </c>
      <c r="H791" s="43" t="str">
        <f>INDEX(Regions[Region], MATCH(A791,Regions[State Name],0))</f>
        <v>WR</v>
      </c>
    </row>
    <row r="792" spans="1:8" x14ac:dyDescent="0.25">
      <c r="A792" s="43" t="s">
        <v>247</v>
      </c>
      <c r="B792" s="43" t="s">
        <v>209</v>
      </c>
      <c r="C792" s="43" t="s">
        <v>179</v>
      </c>
      <c r="D792" s="43" t="str">
        <f t="shared" si="24"/>
        <v>SPONG</v>
      </c>
      <c r="E792" s="43" t="str">
        <f t="shared" si="25"/>
        <v>Industry_Rest</v>
      </c>
      <c r="F792" s="43">
        <v>2013</v>
      </c>
      <c r="G792" s="43">
        <v>6.7220000000000004</v>
      </c>
      <c r="H792" s="43" t="str">
        <f>INDEX(Regions[Region], MATCH(A792,Regions[State Name],0))</f>
        <v>WR</v>
      </c>
    </row>
    <row r="793" spans="1:8" x14ac:dyDescent="0.25">
      <c r="A793" s="43" t="s">
        <v>247</v>
      </c>
      <c r="B793" s="43" t="s">
        <v>209</v>
      </c>
      <c r="C793" s="43" t="s">
        <v>220</v>
      </c>
      <c r="D793" s="43" t="str">
        <f t="shared" si="24"/>
        <v xml:space="preserve">PULP </v>
      </c>
      <c r="E793" s="43" t="str">
        <f t="shared" si="25"/>
        <v>Industry_Rest</v>
      </c>
      <c r="F793" s="43">
        <v>2013</v>
      </c>
      <c r="G793" s="43">
        <v>2.1999999999999999E-2</v>
      </c>
      <c r="H793" s="43" t="str">
        <f>INDEX(Regions[Region], MATCH(A793,Regions[State Name],0))</f>
        <v>WR</v>
      </c>
    </row>
    <row r="794" spans="1:8" x14ac:dyDescent="0.25">
      <c r="A794" s="43" t="s">
        <v>247</v>
      </c>
      <c r="B794" s="43" t="s">
        <v>209</v>
      </c>
      <c r="C794" s="43" t="s">
        <v>208</v>
      </c>
      <c r="D794" s="43" t="str">
        <f t="shared" si="24"/>
        <v>OTHER</v>
      </c>
      <c r="E794" s="43" t="str">
        <f t="shared" si="25"/>
        <v>Industry_Rest</v>
      </c>
      <c r="F794" s="43">
        <v>2013</v>
      </c>
      <c r="G794" s="43">
        <v>10.59</v>
      </c>
      <c r="H794" s="43" t="str">
        <f>INDEX(Regions[Region], MATCH(A794,Regions[State Name],0))</f>
        <v>WR</v>
      </c>
    </row>
    <row r="795" spans="1:8" x14ac:dyDescent="0.25">
      <c r="A795" s="43" t="s">
        <v>247</v>
      </c>
      <c r="B795" s="43" t="s">
        <v>219</v>
      </c>
      <c r="C795" s="43" t="s">
        <v>215</v>
      </c>
      <c r="D795" s="43" t="str">
        <f t="shared" si="24"/>
        <v>POWER</v>
      </c>
      <c r="E795" s="43" t="str">
        <f t="shared" si="25"/>
        <v>Power</v>
      </c>
      <c r="F795" s="43">
        <v>2013</v>
      </c>
      <c r="G795" s="43">
        <v>0.376</v>
      </c>
      <c r="H795" s="43" t="str">
        <f>INDEX(Regions[Region], MATCH(A795,Regions[State Name],0))</f>
        <v>WR</v>
      </c>
    </row>
    <row r="796" spans="1:8" x14ac:dyDescent="0.25">
      <c r="A796" s="43" t="s">
        <v>247</v>
      </c>
      <c r="B796" s="43" t="s">
        <v>219</v>
      </c>
      <c r="C796" s="43" t="s">
        <v>210</v>
      </c>
      <c r="D796" s="43" t="str">
        <f t="shared" si="24"/>
        <v>POWER</v>
      </c>
      <c r="E796" s="43" t="str">
        <f t="shared" si="25"/>
        <v>Power</v>
      </c>
      <c r="F796" s="43">
        <v>2013</v>
      </c>
      <c r="G796" s="43">
        <v>0.17299999999999999</v>
      </c>
      <c r="H796" s="43" t="str">
        <f>INDEX(Regions[Region], MATCH(A796,Regions[State Name],0))</f>
        <v>WR</v>
      </c>
    </row>
    <row r="797" spans="1:8" x14ac:dyDescent="0.25">
      <c r="A797" s="43" t="s">
        <v>247</v>
      </c>
      <c r="B797" s="43" t="s">
        <v>219</v>
      </c>
      <c r="C797" s="43" t="s">
        <v>218</v>
      </c>
      <c r="D797" s="43" t="str">
        <f t="shared" si="24"/>
        <v>METAL</v>
      </c>
      <c r="E797" s="43" t="str">
        <f t="shared" si="25"/>
        <v>Industry_Steel</v>
      </c>
      <c r="F797" s="43">
        <v>2013</v>
      </c>
      <c r="G797" s="43">
        <v>0.371</v>
      </c>
      <c r="H797" s="43" t="str">
        <f>INDEX(Regions[Region], MATCH(A797,Regions[State Name],0))</f>
        <v>WR</v>
      </c>
    </row>
    <row r="798" spans="1:8" x14ac:dyDescent="0.25">
      <c r="A798" s="43" t="s">
        <v>247</v>
      </c>
      <c r="B798" s="43" t="s">
        <v>219</v>
      </c>
      <c r="C798" s="43" t="s">
        <v>179</v>
      </c>
      <c r="D798" s="43" t="str">
        <f t="shared" si="24"/>
        <v>SPONG</v>
      </c>
      <c r="E798" s="43" t="str">
        <f t="shared" si="25"/>
        <v>Industry_Rest</v>
      </c>
      <c r="F798" s="43">
        <v>2013</v>
      </c>
      <c r="G798" s="43">
        <v>2.2589999999999999</v>
      </c>
      <c r="H798" s="43" t="str">
        <f>INDEX(Regions[Region], MATCH(A798,Regions[State Name],0))</f>
        <v>WR</v>
      </c>
    </row>
    <row r="799" spans="1:8" x14ac:dyDescent="0.25">
      <c r="A799" s="43" t="s">
        <v>247</v>
      </c>
      <c r="B799" s="43" t="s">
        <v>214</v>
      </c>
      <c r="C799" s="43" t="s">
        <v>210</v>
      </c>
      <c r="D799" s="43" t="str">
        <f t="shared" si="24"/>
        <v>POWER</v>
      </c>
      <c r="E799" s="43" t="str">
        <f t="shared" si="25"/>
        <v>Power</v>
      </c>
      <c r="F799" s="43">
        <v>2014</v>
      </c>
      <c r="G799" s="43">
        <v>3.875</v>
      </c>
      <c r="H799" s="43" t="str">
        <f>INDEX(Regions[Region], MATCH(A799,Regions[State Name],0))</f>
        <v>WR</v>
      </c>
    </row>
    <row r="800" spans="1:8" x14ac:dyDescent="0.25">
      <c r="A800" s="43" t="s">
        <v>247</v>
      </c>
      <c r="B800" s="43" t="s">
        <v>209</v>
      </c>
      <c r="C800" s="43" t="s">
        <v>215</v>
      </c>
      <c r="D800" s="43" t="str">
        <f t="shared" si="24"/>
        <v>POWER</v>
      </c>
      <c r="E800" s="43" t="str">
        <f t="shared" si="25"/>
        <v>Power</v>
      </c>
      <c r="F800" s="43">
        <v>2014</v>
      </c>
      <c r="G800" s="43">
        <v>38.564999999999998</v>
      </c>
      <c r="H800" s="43" t="str">
        <f>INDEX(Regions[Region], MATCH(A800,Regions[State Name],0))</f>
        <v>WR</v>
      </c>
    </row>
    <row r="801" spans="1:8" x14ac:dyDescent="0.25">
      <c r="A801" s="43" t="s">
        <v>247</v>
      </c>
      <c r="B801" s="43" t="s">
        <v>209</v>
      </c>
      <c r="C801" s="43" t="s">
        <v>210</v>
      </c>
      <c r="D801" s="43" t="str">
        <f t="shared" si="24"/>
        <v>POWER</v>
      </c>
      <c r="E801" s="43" t="str">
        <f t="shared" si="25"/>
        <v>Power</v>
      </c>
      <c r="F801" s="43">
        <v>2014</v>
      </c>
      <c r="G801" s="43">
        <v>8.4550000000000001</v>
      </c>
      <c r="H801" s="43" t="str">
        <f>INDEX(Regions[Region], MATCH(A801,Regions[State Name],0))</f>
        <v>WR</v>
      </c>
    </row>
    <row r="802" spans="1:8" x14ac:dyDescent="0.25">
      <c r="A802" s="43" t="s">
        <v>247</v>
      </c>
      <c r="B802" s="43" t="s">
        <v>209</v>
      </c>
      <c r="C802" s="43" t="s">
        <v>211</v>
      </c>
      <c r="D802" s="43" t="str">
        <f t="shared" si="24"/>
        <v>METAL</v>
      </c>
      <c r="E802" s="43" t="str">
        <f t="shared" si="25"/>
        <v>Industry_Steel</v>
      </c>
      <c r="F802" s="43">
        <v>2014</v>
      </c>
      <c r="G802" s="43">
        <v>0.107</v>
      </c>
      <c r="H802" s="43" t="str">
        <f>INDEX(Regions[Region], MATCH(A802,Regions[State Name],0))</f>
        <v>WR</v>
      </c>
    </row>
    <row r="803" spans="1:8" x14ac:dyDescent="0.25">
      <c r="A803" s="43" t="s">
        <v>247</v>
      </c>
      <c r="B803" s="43" t="s">
        <v>209</v>
      </c>
      <c r="C803" s="43" t="s">
        <v>212</v>
      </c>
      <c r="D803" s="43" t="str">
        <f t="shared" si="24"/>
        <v>STEEL</v>
      </c>
      <c r="E803" s="43" t="str">
        <f t="shared" si="25"/>
        <v>Industry_Steel</v>
      </c>
      <c r="F803" s="43">
        <v>2014</v>
      </c>
      <c r="G803" s="43">
        <v>0.375</v>
      </c>
      <c r="H803" s="43" t="str">
        <f>INDEX(Regions[Region], MATCH(A803,Regions[State Name],0))</f>
        <v>WR</v>
      </c>
    </row>
    <row r="804" spans="1:8" x14ac:dyDescent="0.25">
      <c r="A804" s="43" t="s">
        <v>247</v>
      </c>
      <c r="B804" s="43" t="s">
        <v>209</v>
      </c>
      <c r="C804" s="43" t="s">
        <v>213</v>
      </c>
      <c r="D804" s="43" t="str">
        <f t="shared" si="24"/>
        <v>CEMEN</v>
      </c>
      <c r="E804" s="43" t="str">
        <f t="shared" si="25"/>
        <v>Industry_Rest</v>
      </c>
      <c r="F804" s="43">
        <v>2014</v>
      </c>
      <c r="G804" s="43">
        <v>1.4179999999999999</v>
      </c>
      <c r="H804" s="43" t="str">
        <f>INDEX(Regions[Region], MATCH(A804,Regions[State Name],0))</f>
        <v>WR</v>
      </c>
    </row>
    <row r="805" spans="1:8" x14ac:dyDescent="0.25">
      <c r="A805" s="43" t="s">
        <v>247</v>
      </c>
      <c r="B805" s="43" t="s">
        <v>209</v>
      </c>
      <c r="C805" s="43" t="s">
        <v>179</v>
      </c>
      <c r="D805" s="43" t="str">
        <f t="shared" si="24"/>
        <v>SPONG</v>
      </c>
      <c r="E805" s="43" t="str">
        <f t="shared" si="25"/>
        <v>Industry_Rest</v>
      </c>
      <c r="F805" s="43">
        <v>2014</v>
      </c>
      <c r="G805" s="43">
        <v>5.9340000000000002</v>
      </c>
      <c r="H805" s="43" t="str">
        <f>INDEX(Regions[Region], MATCH(A805,Regions[State Name],0))</f>
        <v>WR</v>
      </c>
    </row>
    <row r="806" spans="1:8" x14ac:dyDescent="0.25">
      <c r="A806" s="43" t="s">
        <v>247</v>
      </c>
      <c r="B806" s="43" t="s">
        <v>209</v>
      </c>
      <c r="C806" s="43" t="s">
        <v>220</v>
      </c>
      <c r="D806" s="43" t="str">
        <f t="shared" si="24"/>
        <v xml:space="preserve">PULP </v>
      </c>
      <c r="E806" s="43" t="str">
        <f t="shared" si="25"/>
        <v>Industry_Rest</v>
      </c>
      <c r="F806" s="43">
        <v>2014</v>
      </c>
      <c r="G806" s="43">
        <v>2.1000000000000001E-2</v>
      </c>
      <c r="H806" s="43" t="str">
        <f>INDEX(Regions[Region], MATCH(A806,Regions[State Name],0))</f>
        <v>WR</v>
      </c>
    </row>
    <row r="807" spans="1:8" x14ac:dyDescent="0.25">
      <c r="A807" s="43" t="s">
        <v>247</v>
      </c>
      <c r="B807" s="43" t="s">
        <v>209</v>
      </c>
      <c r="C807" s="43" t="s">
        <v>208</v>
      </c>
      <c r="D807" s="43" t="str">
        <f t="shared" si="24"/>
        <v>OTHER</v>
      </c>
      <c r="E807" s="43" t="str">
        <f t="shared" si="25"/>
        <v>Industry_Rest</v>
      </c>
      <c r="F807" s="43">
        <v>2014</v>
      </c>
      <c r="G807" s="43">
        <v>0.249</v>
      </c>
      <c r="H807" s="43" t="str">
        <f>INDEX(Regions[Region], MATCH(A807,Regions[State Name],0))</f>
        <v>WR</v>
      </c>
    </row>
    <row r="808" spans="1:8" x14ac:dyDescent="0.25">
      <c r="A808" s="43" t="s">
        <v>247</v>
      </c>
      <c r="B808" s="43" t="s">
        <v>219</v>
      </c>
      <c r="C808" s="43" t="s">
        <v>210</v>
      </c>
      <c r="D808" s="43" t="str">
        <f t="shared" si="24"/>
        <v>POWER</v>
      </c>
      <c r="E808" s="43" t="str">
        <f t="shared" si="25"/>
        <v>Power</v>
      </c>
      <c r="F808" s="43">
        <v>2014</v>
      </c>
      <c r="G808" s="43">
        <v>1.6419999999999999</v>
      </c>
      <c r="H808" s="43" t="str">
        <f>INDEX(Regions[Region], MATCH(A808,Regions[State Name],0))</f>
        <v>WR</v>
      </c>
    </row>
    <row r="809" spans="1:8" x14ac:dyDescent="0.25">
      <c r="A809" s="43" t="s">
        <v>247</v>
      </c>
      <c r="B809" s="43" t="s">
        <v>219</v>
      </c>
      <c r="C809" s="43" t="s">
        <v>218</v>
      </c>
      <c r="D809" s="43" t="str">
        <f t="shared" si="24"/>
        <v>METAL</v>
      </c>
      <c r="E809" s="43" t="str">
        <f t="shared" si="25"/>
        <v>Industry_Steel</v>
      </c>
      <c r="F809" s="43">
        <v>2014</v>
      </c>
      <c r="G809" s="43">
        <v>0.44500000000000001</v>
      </c>
      <c r="H809" s="43" t="str">
        <f>INDEX(Regions[Region], MATCH(A809,Regions[State Name],0))</f>
        <v>WR</v>
      </c>
    </row>
    <row r="810" spans="1:8" x14ac:dyDescent="0.25">
      <c r="A810" s="43" t="s">
        <v>247</v>
      </c>
      <c r="B810" s="43" t="s">
        <v>219</v>
      </c>
      <c r="C810" s="43" t="s">
        <v>179</v>
      </c>
      <c r="D810" s="43" t="str">
        <f t="shared" si="24"/>
        <v>SPONG</v>
      </c>
      <c r="E810" s="43" t="str">
        <f t="shared" si="25"/>
        <v>Industry_Rest</v>
      </c>
      <c r="F810" s="43">
        <v>2014</v>
      </c>
      <c r="G810" s="43">
        <v>2.3580000000000001</v>
      </c>
      <c r="H810" s="43" t="str">
        <f>INDEX(Regions[Region], MATCH(A810,Regions[State Name],0))</f>
        <v>WR</v>
      </c>
    </row>
    <row r="811" spans="1:8" x14ac:dyDescent="0.25">
      <c r="A811" s="43" t="s">
        <v>247</v>
      </c>
      <c r="B811" s="43" t="s">
        <v>209</v>
      </c>
      <c r="C811" s="43" t="s">
        <v>215</v>
      </c>
      <c r="D811" s="43" t="str">
        <f t="shared" si="24"/>
        <v>POWER</v>
      </c>
      <c r="E811" s="43" t="str">
        <f t="shared" si="25"/>
        <v>Power</v>
      </c>
      <c r="F811" s="43">
        <v>2015</v>
      </c>
      <c r="G811" s="43">
        <v>42.433999999999997</v>
      </c>
      <c r="H811" s="43" t="str">
        <f>INDEX(Regions[Region], MATCH(A811,Regions[State Name],0))</f>
        <v>WR</v>
      </c>
    </row>
    <row r="812" spans="1:8" x14ac:dyDescent="0.25">
      <c r="A812" s="43" t="s">
        <v>247</v>
      </c>
      <c r="B812" s="43" t="s">
        <v>209</v>
      </c>
      <c r="C812" s="43" t="s">
        <v>210</v>
      </c>
      <c r="D812" s="43" t="str">
        <f t="shared" si="24"/>
        <v>POWER</v>
      </c>
      <c r="E812" s="43" t="str">
        <f t="shared" si="25"/>
        <v>Power</v>
      </c>
      <c r="F812" s="43">
        <v>2015</v>
      </c>
      <c r="G812" s="43">
        <v>8.6859999999999999</v>
      </c>
      <c r="H812" s="43" t="str">
        <f>INDEX(Regions[Region], MATCH(A812,Regions[State Name],0))</f>
        <v>WR</v>
      </c>
    </row>
    <row r="813" spans="1:8" x14ac:dyDescent="0.25">
      <c r="A813" s="43" t="s">
        <v>247</v>
      </c>
      <c r="B813" s="43" t="s">
        <v>209</v>
      </c>
      <c r="C813" s="43" t="s">
        <v>211</v>
      </c>
      <c r="D813" s="43" t="str">
        <f t="shared" si="24"/>
        <v>METAL</v>
      </c>
      <c r="E813" s="43" t="str">
        <f t="shared" si="25"/>
        <v>Industry_Steel</v>
      </c>
      <c r="F813" s="43">
        <v>2015</v>
      </c>
      <c r="G813" s="43">
        <v>0.10199999999999999</v>
      </c>
      <c r="H813" s="43" t="str">
        <f>INDEX(Regions[Region], MATCH(A813,Regions[State Name],0))</f>
        <v>WR</v>
      </c>
    </row>
    <row r="814" spans="1:8" x14ac:dyDescent="0.25">
      <c r="A814" s="43" t="s">
        <v>247</v>
      </c>
      <c r="B814" s="43" t="s">
        <v>209</v>
      </c>
      <c r="C814" s="43" t="s">
        <v>212</v>
      </c>
      <c r="D814" s="43" t="str">
        <f t="shared" si="24"/>
        <v>STEEL</v>
      </c>
      <c r="E814" s="43" t="str">
        <f t="shared" si="25"/>
        <v>Industry_Steel</v>
      </c>
      <c r="F814" s="43">
        <v>2015</v>
      </c>
      <c r="G814" s="43">
        <v>0.36599999999999999</v>
      </c>
      <c r="H814" s="43" t="str">
        <f>INDEX(Regions[Region], MATCH(A814,Regions[State Name],0))</f>
        <v>WR</v>
      </c>
    </row>
    <row r="815" spans="1:8" x14ac:dyDescent="0.25">
      <c r="A815" s="43" t="s">
        <v>247</v>
      </c>
      <c r="B815" s="43" t="s">
        <v>209</v>
      </c>
      <c r="C815" s="43" t="s">
        <v>213</v>
      </c>
      <c r="D815" s="43" t="str">
        <f t="shared" si="24"/>
        <v>CEMEN</v>
      </c>
      <c r="E815" s="43" t="str">
        <f t="shared" si="25"/>
        <v>Industry_Rest</v>
      </c>
      <c r="F815" s="43">
        <v>2015</v>
      </c>
      <c r="G815" s="43">
        <v>1.52</v>
      </c>
      <c r="H815" s="43" t="str">
        <f>INDEX(Regions[Region], MATCH(A815,Regions[State Name],0))</f>
        <v>WR</v>
      </c>
    </row>
    <row r="816" spans="1:8" x14ac:dyDescent="0.25">
      <c r="A816" s="43" t="s">
        <v>247</v>
      </c>
      <c r="B816" s="43" t="s">
        <v>209</v>
      </c>
      <c r="C816" s="43" t="s">
        <v>179</v>
      </c>
      <c r="D816" s="43" t="str">
        <f t="shared" si="24"/>
        <v>SPONG</v>
      </c>
      <c r="E816" s="43" t="str">
        <f t="shared" si="25"/>
        <v>Industry_Rest</v>
      </c>
      <c r="F816" s="43">
        <v>2015</v>
      </c>
      <c r="G816" s="43">
        <v>5.1539999999999999</v>
      </c>
      <c r="H816" s="43" t="str">
        <f>INDEX(Regions[Region], MATCH(A816,Regions[State Name],0))</f>
        <v>WR</v>
      </c>
    </row>
    <row r="817" spans="1:8" x14ac:dyDescent="0.25">
      <c r="A817" s="43" t="s">
        <v>247</v>
      </c>
      <c r="B817" s="43" t="s">
        <v>209</v>
      </c>
      <c r="C817" s="43" t="s">
        <v>220</v>
      </c>
      <c r="D817" s="43" t="str">
        <f t="shared" si="24"/>
        <v xml:space="preserve">PULP </v>
      </c>
      <c r="E817" s="43" t="str">
        <f t="shared" si="25"/>
        <v>Industry_Rest</v>
      </c>
      <c r="F817" s="43">
        <v>2015</v>
      </c>
      <c r="G817" s="43">
        <v>2.1999999999999999E-2</v>
      </c>
      <c r="H817" s="43" t="str">
        <f>INDEX(Regions[Region], MATCH(A817,Regions[State Name],0))</f>
        <v>WR</v>
      </c>
    </row>
    <row r="818" spans="1:8" x14ac:dyDescent="0.25">
      <c r="A818" s="43" t="s">
        <v>247</v>
      </c>
      <c r="B818" s="43" t="s">
        <v>209</v>
      </c>
      <c r="C818" s="43" t="s">
        <v>208</v>
      </c>
      <c r="D818" s="43" t="str">
        <f t="shared" si="24"/>
        <v>OTHER</v>
      </c>
      <c r="E818" s="43" t="str">
        <f t="shared" si="25"/>
        <v>Industry_Rest</v>
      </c>
      <c r="F818" s="43">
        <v>2015</v>
      </c>
      <c r="G818" s="43">
        <v>0.13800000000000001</v>
      </c>
      <c r="H818" s="43" t="str">
        <f>INDEX(Regions[Region], MATCH(A818,Regions[State Name],0))</f>
        <v>WR</v>
      </c>
    </row>
    <row r="819" spans="1:8" x14ac:dyDescent="0.25">
      <c r="A819" s="43" t="s">
        <v>247</v>
      </c>
      <c r="B819" s="43" t="s">
        <v>219</v>
      </c>
      <c r="C819" s="43" t="s">
        <v>210</v>
      </c>
      <c r="D819" s="43" t="str">
        <f t="shared" si="24"/>
        <v>POWER</v>
      </c>
      <c r="E819" s="43" t="str">
        <f t="shared" si="25"/>
        <v>Power</v>
      </c>
      <c r="F819" s="43">
        <v>2015</v>
      </c>
      <c r="G819" s="43">
        <v>1.3</v>
      </c>
      <c r="H819" s="43" t="str">
        <f>INDEX(Regions[Region], MATCH(A819,Regions[State Name],0))</f>
        <v>WR</v>
      </c>
    </row>
    <row r="820" spans="1:8" x14ac:dyDescent="0.25">
      <c r="A820" s="43" t="s">
        <v>247</v>
      </c>
      <c r="B820" s="43" t="s">
        <v>219</v>
      </c>
      <c r="C820" s="43" t="s">
        <v>218</v>
      </c>
      <c r="D820" s="43" t="str">
        <f t="shared" si="24"/>
        <v>METAL</v>
      </c>
      <c r="E820" s="43" t="str">
        <f t="shared" si="25"/>
        <v>Industry_Steel</v>
      </c>
      <c r="F820" s="43">
        <v>2015</v>
      </c>
      <c r="G820" s="43">
        <v>0.01</v>
      </c>
      <c r="H820" s="43" t="str">
        <f>INDEX(Regions[Region], MATCH(A820,Regions[State Name],0))</f>
        <v>WR</v>
      </c>
    </row>
    <row r="821" spans="1:8" x14ac:dyDescent="0.25">
      <c r="A821" s="43" t="s">
        <v>247</v>
      </c>
      <c r="B821" s="43" t="s">
        <v>219</v>
      </c>
      <c r="C821" s="43" t="s">
        <v>179</v>
      </c>
      <c r="D821" s="43" t="str">
        <f t="shared" si="24"/>
        <v>SPONG</v>
      </c>
      <c r="E821" s="43" t="str">
        <f t="shared" si="25"/>
        <v>Industry_Rest</v>
      </c>
      <c r="F821" s="43">
        <v>2015</v>
      </c>
      <c r="G821" s="43">
        <v>2.5070000000000001</v>
      </c>
      <c r="H821" s="43" t="str">
        <f>INDEX(Regions[Region], MATCH(A821,Regions[State Name],0))</f>
        <v>WR</v>
      </c>
    </row>
    <row r="822" spans="1:8" x14ac:dyDescent="0.25">
      <c r="A822" s="43" t="s">
        <v>247</v>
      </c>
      <c r="B822" s="43" t="s">
        <v>214</v>
      </c>
      <c r="C822" s="43" t="s">
        <v>215</v>
      </c>
      <c r="D822" s="43" t="str">
        <f t="shared" si="24"/>
        <v>POWER</v>
      </c>
      <c r="E822" s="43" t="str">
        <f t="shared" si="25"/>
        <v>Power</v>
      </c>
      <c r="F822" s="43">
        <v>2015</v>
      </c>
      <c r="G822" s="43">
        <v>0.48799999999999999</v>
      </c>
      <c r="H822" s="43" t="str">
        <f>INDEX(Regions[Region], MATCH(A822,Regions[State Name],0))</f>
        <v>WR</v>
      </c>
    </row>
    <row r="823" spans="1:8" x14ac:dyDescent="0.25">
      <c r="A823" s="43" t="s">
        <v>247</v>
      </c>
      <c r="B823" s="43" t="s">
        <v>214</v>
      </c>
      <c r="C823" s="43" t="s">
        <v>210</v>
      </c>
      <c r="D823" s="43" t="str">
        <f t="shared" si="24"/>
        <v>POWER</v>
      </c>
      <c r="E823" s="43" t="str">
        <f t="shared" si="25"/>
        <v>Power</v>
      </c>
      <c r="F823" s="43">
        <v>2015</v>
      </c>
      <c r="G823" s="43">
        <v>4.0659999999999998</v>
      </c>
      <c r="H823" s="43" t="str">
        <f>INDEX(Regions[Region], MATCH(A823,Regions[State Name],0))</f>
        <v>WR</v>
      </c>
    </row>
    <row r="824" spans="1:8" x14ac:dyDescent="0.25">
      <c r="A824" s="43" t="s">
        <v>247</v>
      </c>
      <c r="B824" s="43" t="s">
        <v>209</v>
      </c>
      <c r="C824" s="43" t="s">
        <v>215</v>
      </c>
      <c r="D824" s="43" t="str">
        <f t="shared" si="24"/>
        <v>POWER</v>
      </c>
      <c r="E824" s="43" t="str">
        <f t="shared" si="25"/>
        <v>Power</v>
      </c>
      <c r="F824" s="43">
        <v>2016</v>
      </c>
      <c r="G824" s="43">
        <v>48.664999999999999</v>
      </c>
      <c r="H824" s="43" t="str">
        <f>INDEX(Regions[Region], MATCH(A824,Regions[State Name],0))</f>
        <v>WR</v>
      </c>
    </row>
    <row r="825" spans="1:8" x14ac:dyDescent="0.25">
      <c r="A825" s="43" t="s">
        <v>247</v>
      </c>
      <c r="B825" s="43" t="s">
        <v>209</v>
      </c>
      <c r="C825" s="43" t="s">
        <v>210</v>
      </c>
      <c r="D825" s="43" t="str">
        <f t="shared" si="24"/>
        <v>POWER</v>
      </c>
      <c r="E825" s="43" t="str">
        <f t="shared" si="25"/>
        <v>Power</v>
      </c>
      <c r="F825" s="43">
        <v>2016</v>
      </c>
      <c r="G825" s="43">
        <v>2.6179999999999999</v>
      </c>
      <c r="H825" s="43" t="str">
        <f>INDEX(Regions[Region], MATCH(A825,Regions[State Name],0))</f>
        <v>WR</v>
      </c>
    </row>
    <row r="826" spans="1:8" x14ac:dyDescent="0.25">
      <c r="A826" s="43" t="s">
        <v>247</v>
      </c>
      <c r="B826" s="43" t="s">
        <v>209</v>
      </c>
      <c r="C826" s="43" t="s">
        <v>211</v>
      </c>
      <c r="D826" s="43" t="str">
        <f t="shared" si="24"/>
        <v>METAL</v>
      </c>
      <c r="E826" s="43" t="str">
        <f t="shared" si="25"/>
        <v>Industry_Steel</v>
      </c>
      <c r="F826" s="43">
        <v>2016</v>
      </c>
      <c r="G826" s="43">
        <v>6.6000000000000003E-2</v>
      </c>
      <c r="H826" s="43" t="str">
        <f>INDEX(Regions[Region], MATCH(A826,Regions[State Name],0))</f>
        <v>WR</v>
      </c>
    </row>
    <row r="827" spans="1:8" x14ac:dyDescent="0.25">
      <c r="A827" s="43" t="s">
        <v>247</v>
      </c>
      <c r="B827" s="43" t="s">
        <v>209</v>
      </c>
      <c r="C827" s="43" t="s">
        <v>213</v>
      </c>
      <c r="D827" s="43" t="str">
        <f t="shared" si="24"/>
        <v>CEMEN</v>
      </c>
      <c r="E827" s="43" t="str">
        <f t="shared" si="25"/>
        <v>Industry_Rest</v>
      </c>
      <c r="F827" s="43">
        <v>2016</v>
      </c>
      <c r="G827" s="43">
        <v>1.6060000000000001</v>
      </c>
      <c r="H827" s="43" t="str">
        <f>INDEX(Regions[Region], MATCH(A827,Regions[State Name],0))</f>
        <v>WR</v>
      </c>
    </row>
    <row r="828" spans="1:8" x14ac:dyDescent="0.25">
      <c r="A828" s="43" t="s">
        <v>247</v>
      </c>
      <c r="B828" s="43" t="s">
        <v>209</v>
      </c>
      <c r="C828" s="43" t="s">
        <v>179</v>
      </c>
      <c r="D828" s="43" t="str">
        <f t="shared" si="24"/>
        <v>SPONG</v>
      </c>
      <c r="E828" s="43" t="str">
        <f t="shared" si="25"/>
        <v>Industry_Rest</v>
      </c>
      <c r="F828" s="43">
        <v>2016</v>
      </c>
      <c r="G828" s="43">
        <v>3.2509999999999999</v>
      </c>
      <c r="H828" s="43" t="str">
        <f>INDEX(Regions[Region], MATCH(A828,Regions[State Name],0))</f>
        <v>WR</v>
      </c>
    </row>
    <row r="829" spans="1:8" x14ac:dyDescent="0.25">
      <c r="A829" s="43" t="s">
        <v>247</v>
      </c>
      <c r="B829" s="43" t="s">
        <v>209</v>
      </c>
      <c r="C829" s="43" t="s">
        <v>220</v>
      </c>
      <c r="D829" s="43" t="str">
        <f t="shared" si="24"/>
        <v xml:space="preserve">PULP </v>
      </c>
      <c r="E829" s="43" t="str">
        <f t="shared" si="25"/>
        <v>Industry_Rest</v>
      </c>
      <c r="F829" s="43">
        <v>2016</v>
      </c>
      <c r="G829" s="43">
        <v>1.4E-2</v>
      </c>
      <c r="H829" s="43" t="str">
        <f>INDEX(Regions[Region], MATCH(A829,Regions[State Name],0))</f>
        <v>WR</v>
      </c>
    </row>
    <row r="830" spans="1:8" x14ac:dyDescent="0.25">
      <c r="A830" s="43" t="s">
        <v>247</v>
      </c>
      <c r="B830" s="43" t="s">
        <v>209</v>
      </c>
      <c r="C830" s="43" t="s">
        <v>208</v>
      </c>
      <c r="D830" s="43" t="str">
        <f t="shared" si="24"/>
        <v>OTHER</v>
      </c>
      <c r="E830" s="43" t="str">
        <f t="shared" si="25"/>
        <v>Industry_Rest</v>
      </c>
      <c r="F830" s="43">
        <v>2016</v>
      </c>
      <c r="G830" s="43">
        <v>0.19600000000000001</v>
      </c>
      <c r="H830" s="43" t="str">
        <f>INDEX(Regions[Region], MATCH(A830,Regions[State Name],0))</f>
        <v>WR</v>
      </c>
    </row>
    <row r="831" spans="1:8" x14ac:dyDescent="0.25">
      <c r="A831" s="43" t="s">
        <v>247</v>
      </c>
      <c r="B831" s="43" t="s">
        <v>219</v>
      </c>
      <c r="C831" s="43" t="s">
        <v>218</v>
      </c>
      <c r="D831" s="43" t="str">
        <f t="shared" si="24"/>
        <v>METAL</v>
      </c>
      <c r="E831" s="43" t="str">
        <f t="shared" si="25"/>
        <v>Industry_Steel</v>
      </c>
      <c r="F831" s="43">
        <v>2016</v>
      </c>
      <c r="G831" s="43">
        <v>0.73599999999999999</v>
      </c>
      <c r="H831" s="43" t="str">
        <f>INDEX(Regions[Region], MATCH(A831,Regions[State Name],0))</f>
        <v>WR</v>
      </c>
    </row>
    <row r="832" spans="1:8" x14ac:dyDescent="0.25">
      <c r="A832" s="43" t="s">
        <v>247</v>
      </c>
      <c r="B832" s="43" t="s">
        <v>214</v>
      </c>
      <c r="C832" s="43" t="s">
        <v>210</v>
      </c>
      <c r="D832" s="43" t="str">
        <f t="shared" si="24"/>
        <v>POWER</v>
      </c>
      <c r="E832" s="43" t="str">
        <f t="shared" si="25"/>
        <v>Power</v>
      </c>
      <c r="F832" s="43">
        <v>2016</v>
      </c>
      <c r="G832" s="43">
        <v>0.02</v>
      </c>
      <c r="H832" s="43" t="str">
        <f>INDEX(Regions[Region], MATCH(A832,Regions[State Name],0))</f>
        <v>WR</v>
      </c>
    </row>
    <row r="833" spans="1:8" x14ac:dyDescent="0.25">
      <c r="A833" s="43" t="s">
        <v>247</v>
      </c>
      <c r="B833" s="43" t="s">
        <v>214</v>
      </c>
      <c r="C833" s="43" t="s">
        <v>212</v>
      </c>
      <c r="D833" s="43" t="str">
        <f t="shared" si="24"/>
        <v>STEEL</v>
      </c>
      <c r="E833" s="43" t="str">
        <f t="shared" si="25"/>
        <v>Industry_Steel</v>
      </c>
      <c r="F833" s="43">
        <v>2016</v>
      </c>
      <c r="G833" s="43">
        <v>8.9999999999999993E-3</v>
      </c>
      <c r="H833" s="43" t="str">
        <f>INDEX(Regions[Region], MATCH(A833,Regions[State Name],0))</f>
        <v>WR</v>
      </c>
    </row>
    <row r="834" spans="1:8" x14ac:dyDescent="0.25">
      <c r="A834" s="43" t="s">
        <v>247</v>
      </c>
      <c r="B834" s="43" t="s">
        <v>216</v>
      </c>
      <c r="C834" s="43" t="s">
        <v>215</v>
      </c>
      <c r="D834" s="43" t="str">
        <f t="shared" si="24"/>
        <v>POWER</v>
      </c>
      <c r="E834" s="43" t="str">
        <f t="shared" si="25"/>
        <v>Power</v>
      </c>
      <c r="F834" s="43">
        <v>2006</v>
      </c>
      <c r="G834" s="43">
        <v>19.545000000000002</v>
      </c>
      <c r="H834" s="43" t="str">
        <f>INDEX(Regions[Region], MATCH(A834,Regions[State Name],0))</f>
        <v>WR</v>
      </c>
    </row>
    <row r="835" spans="1:8" x14ac:dyDescent="0.25">
      <c r="A835" s="43" t="s">
        <v>247</v>
      </c>
      <c r="B835" s="43" t="s">
        <v>216</v>
      </c>
      <c r="C835" s="43" t="s">
        <v>210</v>
      </c>
      <c r="D835" s="43" t="str">
        <f t="shared" ref="D835:D898" si="26">LEFT(C835,5)</f>
        <v>POWER</v>
      </c>
      <c r="E835" s="43" t="str">
        <f t="shared" ref="E835:E898" si="27">IF(D835="POWER","Power", IF(OR(D835="STEEL",D835="METAL"), "Industry_Steel", "Industry_Rest"))</f>
        <v>Power</v>
      </c>
      <c r="F835" s="43">
        <v>2006</v>
      </c>
      <c r="G835" s="43">
        <v>5.0869999999999997</v>
      </c>
      <c r="H835" s="43" t="str">
        <f>INDEX(Regions[Region], MATCH(A835,Regions[State Name],0))</f>
        <v>WR</v>
      </c>
    </row>
    <row r="836" spans="1:8" x14ac:dyDescent="0.25">
      <c r="A836" s="43" t="s">
        <v>247</v>
      </c>
      <c r="B836" s="43" t="s">
        <v>216</v>
      </c>
      <c r="C836" s="43" t="s">
        <v>211</v>
      </c>
      <c r="D836" s="43" t="str">
        <f t="shared" si="26"/>
        <v>METAL</v>
      </c>
      <c r="E836" s="43" t="str">
        <f t="shared" si="27"/>
        <v>Industry_Steel</v>
      </c>
      <c r="F836" s="43">
        <v>2006</v>
      </c>
      <c r="G836" s="43">
        <v>0.14699999999999999</v>
      </c>
      <c r="H836" s="43" t="str">
        <f>INDEX(Regions[Region], MATCH(A836,Regions[State Name],0))</f>
        <v>WR</v>
      </c>
    </row>
    <row r="837" spans="1:8" x14ac:dyDescent="0.25">
      <c r="A837" s="43" t="s">
        <v>247</v>
      </c>
      <c r="B837" s="43" t="s">
        <v>216</v>
      </c>
      <c r="C837" s="43" t="s">
        <v>218</v>
      </c>
      <c r="D837" s="43" t="str">
        <f t="shared" si="26"/>
        <v>METAL</v>
      </c>
      <c r="E837" s="43" t="str">
        <f t="shared" si="27"/>
        <v>Industry_Steel</v>
      </c>
      <c r="F837" s="43">
        <v>2006</v>
      </c>
      <c r="G837" s="43">
        <v>1.2849999999999999</v>
      </c>
      <c r="H837" s="43" t="str">
        <f>INDEX(Regions[Region], MATCH(A837,Regions[State Name],0))</f>
        <v>WR</v>
      </c>
    </row>
    <row r="838" spans="1:8" x14ac:dyDescent="0.25">
      <c r="A838" s="43" t="s">
        <v>247</v>
      </c>
      <c r="B838" s="43" t="s">
        <v>216</v>
      </c>
      <c r="C838" s="43" t="s">
        <v>212</v>
      </c>
      <c r="D838" s="43" t="str">
        <f t="shared" si="26"/>
        <v>STEEL</v>
      </c>
      <c r="E838" s="43" t="str">
        <f t="shared" si="27"/>
        <v>Industry_Steel</v>
      </c>
      <c r="F838" s="43">
        <v>2006</v>
      </c>
      <c r="G838" s="43">
        <v>0.52900000000000003</v>
      </c>
      <c r="H838" s="43" t="str">
        <f>INDEX(Regions[Region], MATCH(A838,Regions[State Name],0))</f>
        <v>WR</v>
      </c>
    </row>
    <row r="839" spans="1:8" x14ac:dyDescent="0.25">
      <c r="A839" s="43" t="s">
        <v>247</v>
      </c>
      <c r="B839" s="43" t="s">
        <v>216</v>
      </c>
      <c r="C839" s="43" t="s">
        <v>213</v>
      </c>
      <c r="D839" s="43" t="str">
        <f t="shared" si="26"/>
        <v>CEMEN</v>
      </c>
      <c r="E839" s="43" t="str">
        <f t="shared" si="27"/>
        <v>Industry_Rest</v>
      </c>
      <c r="F839" s="43">
        <v>2006</v>
      </c>
      <c r="G839" s="43">
        <v>2.1309999999999998</v>
      </c>
      <c r="H839" s="43" t="str">
        <f>INDEX(Regions[Region], MATCH(A839,Regions[State Name],0))</f>
        <v>WR</v>
      </c>
    </row>
    <row r="840" spans="1:8" x14ac:dyDescent="0.25">
      <c r="A840" s="43" t="s">
        <v>247</v>
      </c>
      <c r="B840" s="43" t="s">
        <v>216</v>
      </c>
      <c r="C840" s="43" t="s">
        <v>179</v>
      </c>
      <c r="D840" s="43" t="str">
        <f t="shared" si="26"/>
        <v>SPONG</v>
      </c>
      <c r="E840" s="43" t="str">
        <f t="shared" si="27"/>
        <v>Industry_Rest</v>
      </c>
      <c r="F840" s="43">
        <v>2006</v>
      </c>
      <c r="G840" s="43">
        <v>5.5439999999999996</v>
      </c>
      <c r="H840" s="43" t="str">
        <f>INDEX(Regions[Region], MATCH(A840,Regions[State Name],0))</f>
        <v>WR</v>
      </c>
    </row>
    <row r="841" spans="1:8" x14ac:dyDescent="0.25">
      <c r="A841" s="43" t="s">
        <v>247</v>
      </c>
      <c r="B841" s="43" t="s">
        <v>216</v>
      </c>
      <c r="C841" s="43" t="s">
        <v>217</v>
      </c>
      <c r="D841" s="43" t="str">
        <f t="shared" si="26"/>
        <v>OTHER</v>
      </c>
      <c r="E841" s="43" t="str">
        <f t="shared" si="27"/>
        <v>Industry_Rest</v>
      </c>
      <c r="F841" s="43">
        <v>2006</v>
      </c>
      <c r="G841" s="43">
        <v>0.34100000000000003</v>
      </c>
      <c r="H841" s="43" t="str">
        <f>INDEX(Regions[Region], MATCH(A841,Regions[State Name],0))</f>
        <v>WR</v>
      </c>
    </row>
    <row r="842" spans="1:8" x14ac:dyDescent="0.25">
      <c r="A842" s="43" t="s">
        <v>247</v>
      </c>
      <c r="B842" s="43" t="s">
        <v>216</v>
      </c>
      <c r="C842" s="43" t="s">
        <v>220</v>
      </c>
      <c r="D842" s="43" t="str">
        <f t="shared" si="26"/>
        <v xml:space="preserve">PULP </v>
      </c>
      <c r="E842" s="43" t="str">
        <f t="shared" si="27"/>
        <v>Industry_Rest</v>
      </c>
      <c r="F842" s="43">
        <v>2006</v>
      </c>
      <c r="G842" s="43">
        <v>4.4999999999999998E-2</v>
      </c>
      <c r="H842" s="43" t="str">
        <f>INDEX(Regions[Region], MATCH(A842,Regions[State Name],0))</f>
        <v>WR</v>
      </c>
    </row>
    <row r="843" spans="1:8" x14ac:dyDescent="0.25">
      <c r="A843" s="43" t="s">
        <v>247</v>
      </c>
      <c r="B843" s="43" t="s">
        <v>216</v>
      </c>
      <c r="C843" s="43" t="s">
        <v>229</v>
      </c>
      <c r="D843" s="43" t="str">
        <f t="shared" si="26"/>
        <v>BRICK</v>
      </c>
      <c r="E843" s="43" t="str">
        <f t="shared" si="27"/>
        <v>Industry_Rest</v>
      </c>
      <c r="F843" s="43">
        <v>2006</v>
      </c>
      <c r="G843" s="43">
        <v>8.0000000000000002E-3</v>
      </c>
      <c r="H843" s="43" t="str">
        <f>INDEX(Regions[Region], MATCH(A843,Regions[State Name],0))</f>
        <v>WR</v>
      </c>
    </row>
    <row r="844" spans="1:8" x14ac:dyDescent="0.25">
      <c r="A844" s="43" t="s">
        <v>247</v>
      </c>
      <c r="B844" s="43" t="s">
        <v>216</v>
      </c>
      <c r="C844" s="43" t="s">
        <v>208</v>
      </c>
      <c r="D844" s="43" t="str">
        <f t="shared" si="26"/>
        <v>OTHER</v>
      </c>
      <c r="E844" s="43" t="str">
        <f t="shared" si="27"/>
        <v>Industry_Rest</v>
      </c>
      <c r="F844" s="43">
        <v>2006</v>
      </c>
      <c r="G844" s="43">
        <v>1.0369999999999999</v>
      </c>
      <c r="H844" s="43" t="str">
        <f>INDEX(Regions[Region], MATCH(A844,Regions[State Name],0))</f>
        <v>WR</v>
      </c>
    </row>
    <row r="845" spans="1:8" x14ac:dyDescent="0.25">
      <c r="A845" s="43" t="s">
        <v>247</v>
      </c>
      <c r="B845" s="43" t="s">
        <v>216</v>
      </c>
      <c r="C845" s="43" t="s">
        <v>241</v>
      </c>
      <c r="D845" s="43" t="str">
        <f t="shared" si="26"/>
        <v>COLLI</v>
      </c>
      <c r="E845" s="43" t="str">
        <f t="shared" si="27"/>
        <v>Industry_Rest</v>
      </c>
      <c r="F845" s="43">
        <v>2006</v>
      </c>
      <c r="G845" s="43">
        <v>2.1000000000000001E-2</v>
      </c>
      <c r="H845" s="43" t="str">
        <f>INDEX(Regions[Region], MATCH(A845,Regions[State Name],0))</f>
        <v>WR</v>
      </c>
    </row>
    <row r="846" spans="1:8" x14ac:dyDescent="0.25">
      <c r="A846" s="43" t="s">
        <v>247</v>
      </c>
      <c r="B846" s="43" t="s">
        <v>214</v>
      </c>
      <c r="C846" s="43" t="s">
        <v>212</v>
      </c>
      <c r="D846" s="43" t="str">
        <f t="shared" si="26"/>
        <v>STEEL</v>
      </c>
      <c r="E846" s="43" t="str">
        <f t="shared" si="27"/>
        <v>Industry_Steel</v>
      </c>
      <c r="F846" s="43">
        <v>2019</v>
      </c>
      <c r="G846" s="43">
        <v>1.7999999999999999E-2</v>
      </c>
      <c r="H846" s="43" t="str">
        <f>INDEX(Regions[Region], MATCH(A846,Regions[State Name],0))</f>
        <v>WR</v>
      </c>
    </row>
    <row r="847" spans="1:8" x14ac:dyDescent="0.25">
      <c r="A847" s="43" t="s">
        <v>247</v>
      </c>
      <c r="B847" s="43" t="s">
        <v>209</v>
      </c>
      <c r="C847" s="43" t="s">
        <v>217</v>
      </c>
      <c r="D847" s="43" t="str">
        <f t="shared" si="26"/>
        <v>OTHER</v>
      </c>
      <c r="E847" s="43" t="str">
        <f t="shared" si="27"/>
        <v>Industry_Rest</v>
      </c>
      <c r="F847" s="43">
        <v>2019</v>
      </c>
      <c r="G847" s="43">
        <v>3.0000000000000001E-3</v>
      </c>
      <c r="H847" s="43" t="str">
        <f>INDEX(Regions[Region], MATCH(A847,Regions[State Name],0))</f>
        <v>WR</v>
      </c>
    </row>
    <row r="848" spans="1:8" x14ac:dyDescent="0.25">
      <c r="A848" s="43" t="s">
        <v>247</v>
      </c>
      <c r="B848" s="43" t="s">
        <v>209</v>
      </c>
      <c r="C848" s="43" t="s">
        <v>241</v>
      </c>
      <c r="D848" s="43" t="str">
        <f t="shared" si="26"/>
        <v>COLLI</v>
      </c>
      <c r="E848" s="43" t="str">
        <f t="shared" si="27"/>
        <v>Industry_Rest</v>
      </c>
      <c r="F848" s="43">
        <v>2019</v>
      </c>
      <c r="G848" s="43">
        <v>5.0000000000000001E-3</v>
      </c>
      <c r="H848" s="43" t="str">
        <f>INDEX(Regions[Region], MATCH(A848,Regions[State Name],0))</f>
        <v>WR</v>
      </c>
    </row>
    <row r="849" spans="1:8" x14ac:dyDescent="0.25">
      <c r="A849" s="43" t="s">
        <v>247</v>
      </c>
      <c r="B849" s="43" t="s">
        <v>209</v>
      </c>
      <c r="C849" s="43" t="s">
        <v>220</v>
      </c>
      <c r="D849" s="43" t="str">
        <f t="shared" si="26"/>
        <v xml:space="preserve">PULP </v>
      </c>
      <c r="E849" s="43" t="str">
        <f t="shared" si="27"/>
        <v>Industry_Rest</v>
      </c>
      <c r="F849" s="43">
        <v>2019</v>
      </c>
      <c r="G849" s="43">
        <v>1.7999999999999999E-2</v>
      </c>
      <c r="H849" s="43" t="str">
        <f>INDEX(Regions[Region], MATCH(A849,Regions[State Name],0))</f>
        <v>WR</v>
      </c>
    </row>
    <row r="850" spans="1:8" x14ac:dyDescent="0.25">
      <c r="A850" s="43" t="s">
        <v>247</v>
      </c>
      <c r="B850" s="43" t="s">
        <v>209</v>
      </c>
      <c r="C850" s="43" t="s">
        <v>211</v>
      </c>
      <c r="D850" s="43" t="str">
        <f t="shared" si="26"/>
        <v>METAL</v>
      </c>
      <c r="E850" s="43" t="str">
        <f t="shared" si="27"/>
        <v>Industry_Steel</v>
      </c>
      <c r="F850" s="43">
        <v>2019</v>
      </c>
      <c r="G850" s="43">
        <v>0.20499999999999999</v>
      </c>
      <c r="H850" s="43" t="str">
        <f>INDEX(Regions[Region], MATCH(A850,Regions[State Name],0))</f>
        <v>WR</v>
      </c>
    </row>
    <row r="851" spans="1:8" x14ac:dyDescent="0.25">
      <c r="A851" s="43" t="s">
        <v>247</v>
      </c>
      <c r="B851" s="43" t="s">
        <v>209</v>
      </c>
      <c r="C851" s="43" t="s">
        <v>213</v>
      </c>
      <c r="D851" s="43" t="str">
        <f t="shared" si="26"/>
        <v>CEMEN</v>
      </c>
      <c r="E851" s="43" t="str">
        <f t="shared" si="27"/>
        <v>Industry_Rest</v>
      </c>
      <c r="F851" s="43">
        <v>2019</v>
      </c>
      <c r="G851" s="43">
        <v>1.875</v>
      </c>
      <c r="H851" s="43" t="str">
        <f>INDEX(Regions[Region], MATCH(A851,Regions[State Name],0))</f>
        <v>WR</v>
      </c>
    </row>
    <row r="852" spans="1:8" x14ac:dyDescent="0.25">
      <c r="A852" s="43" t="s">
        <v>247</v>
      </c>
      <c r="B852" s="43" t="s">
        <v>209</v>
      </c>
      <c r="C852" s="43" t="s">
        <v>208</v>
      </c>
      <c r="D852" s="43" t="str">
        <f t="shared" si="26"/>
        <v>OTHER</v>
      </c>
      <c r="E852" s="43" t="str">
        <f t="shared" si="27"/>
        <v>Industry_Rest</v>
      </c>
      <c r="F852" s="43">
        <v>2019</v>
      </c>
      <c r="G852" s="43">
        <v>3.8210000000000002</v>
      </c>
      <c r="H852" s="43" t="str">
        <f>INDEX(Regions[Region], MATCH(A852,Regions[State Name],0))</f>
        <v>WR</v>
      </c>
    </row>
    <row r="853" spans="1:8" x14ac:dyDescent="0.25">
      <c r="A853" s="43" t="s">
        <v>247</v>
      </c>
      <c r="B853" s="43" t="s">
        <v>209</v>
      </c>
      <c r="C853" s="43" t="s">
        <v>179</v>
      </c>
      <c r="D853" s="43" t="str">
        <f t="shared" si="26"/>
        <v>SPONG</v>
      </c>
      <c r="E853" s="43" t="str">
        <f t="shared" si="27"/>
        <v>Industry_Rest</v>
      </c>
      <c r="F853" s="43">
        <v>2019</v>
      </c>
      <c r="G853" s="43">
        <v>6.42</v>
      </c>
      <c r="H853" s="43" t="str">
        <f>INDEX(Regions[Region], MATCH(A853,Regions[State Name],0))</f>
        <v>WR</v>
      </c>
    </row>
    <row r="854" spans="1:8" x14ac:dyDescent="0.25">
      <c r="A854" s="43" t="s">
        <v>247</v>
      </c>
      <c r="B854" s="43" t="s">
        <v>209</v>
      </c>
      <c r="C854" s="43" t="s">
        <v>210</v>
      </c>
      <c r="D854" s="43" t="str">
        <f t="shared" si="26"/>
        <v>POWER</v>
      </c>
      <c r="E854" s="43" t="str">
        <f t="shared" si="27"/>
        <v>Power</v>
      </c>
      <c r="F854" s="43">
        <v>2019</v>
      </c>
      <c r="G854" s="43">
        <v>8.7029999999999994</v>
      </c>
      <c r="H854" s="43" t="str">
        <f>INDEX(Regions[Region], MATCH(A854,Regions[State Name],0))</f>
        <v>WR</v>
      </c>
    </row>
    <row r="855" spans="1:8" x14ac:dyDescent="0.25">
      <c r="A855" s="43" t="s">
        <v>247</v>
      </c>
      <c r="B855" s="43" t="s">
        <v>209</v>
      </c>
      <c r="C855" s="43" t="s">
        <v>215</v>
      </c>
      <c r="D855" s="43" t="str">
        <f t="shared" si="26"/>
        <v>POWER</v>
      </c>
      <c r="E855" s="43" t="str">
        <f t="shared" si="27"/>
        <v>Power</v>
      </c>
      <c r="F855" s="43">
        <v>2019</v>
      </c>
      <c r="G855" s="43">
        <v>67.846999999999994</v>
      </c>
      <c r="H855" s="43" t="str">
        <f>INDEX(Regions[Region], MATCH(A855,Regions[State Name],0))</f>
        <v>WR</v>
      </c>
    </row>
    <row r="856" spans="1:8" x14ac:dyDescent="0.25">
      <c r="A856" s="43" t="s">
        <v>247</v>
      </c>
      <c r="B856" s="43" t="s">
        <v>219</v>
      </c>
      <c r="C856" s="43" t="s">
        <v>218</v>
      </c>
      <c r="D856" s="43" t="str">
        <f t="shared" si="26"/>
        <v>METAL</v>
      </c>
      <c r="E856" s="43" t="str">
        <f t="shared" si="27"/>
        <v>Industry_Steel</v>
      </c>
      <c r="F856" s="43">
        <v>2019</v>
      </c>
      <c r="G856" s="43">
        <v>2.1999999999999999E-2</v>
      </c>
      <c r="H856" s="43" t="str">
        <f>INDEX(Regions[Region], MATCH(A856,Regions[State Name],0))</f>
        <v>WR</v>
      </c>
    </row>
    <row r="857" spans="1:8" x14ac:dyDescent="0.25">
      <c r="A857" s="43" t="s">
        <v>247</v>
      </c>
      <c r="B857" s="43" t="s">
        <v>219</v>
      </c>
      <c r="C857" s="43" t="s">
        <v>208</v>
      </c>
      <c r="D857" s="43" t="str">
        <f t="shared" si="26"/>
        <v>OTHER</v>
      </c>
      <c r="E857" s="43" t="str">
        <f t="shared" si="27"/>
        <v>Industry_Rest</v>
      </c>
      <c r="F857" s="43">
        <v>2019</v>
      </c>
      <c r="G857" s="43">
        <v>0.16700000000000001</v>
      </c>
      <c r="H857" s="43" t="str">
        <f>INDEX(Regions[Region], MATCH(A857,Regions[State Name],0))</f>
        <v>WR</v>
      </c>
    </row>
    <row r="858" spans="1:8" x14ac:dyDescent="0.25">
      <c r="A858" s="43" t="s">
        <v>247</v>
      </c>
      <c r="B858" s="43" t="s">
        <v>214</v>
      </c>
      <c r="C858" s="43" t="s">
        <v>210</v>
      </c>
      <c r="D858" s="43" t="str">
        <f t="shared" si="26"/>
        <v>POWER</v>
      </c>
      <c r="E858" s="43" t="str">
        <f t="shared" si="27"/>
        <v>Power</v>
      </c>
      <c r="F858" s="43">
        <v>2017</v>
      </c>
      <c r="G858" s="43">
        <v>1E-3</v>
      </c>
      <c r="H858" s="43" t="str">
        <f>INDEX(Regions[Region], MATCH(A858,Regions[State Name],0))</f>
        <v>WR</v>
      </c>
    </row>
    <row r="859" spans="1:8" x14ac:dyDescent="0.25">
      <c r="A859" s="43" t="s">
        <v>247</v>
      </c>
      <c r="B859" s="43" t="s">
        <v>209</v>
      </c>
      <c r="C859" s="43" t="s">
        <v>241</v>
      </c>
      <c r="D859" s="43" t="str">
        <f t="shared" si="26"/>
        <v>COLLI</v>
      </c>
      <c r="E859" s="43" t="str">
        <f t="shared" si="27"/>
        <v>Industry_Rest</v>
      </c>
      <c r="F859" s="43">
        <v>2017</v>
      </c>
      <c r="G859" s="43">
        <v>6.0000000000000001E-3</v>
      </c>
      <c r="H859" s="43" t="str">
        <f>INDEX(Regions[Region], MATCH(A859,Regions[State Name],0))</f>
        <v>WR</v>
      </c>
    </row>
    <row r="860" spans="1:8" x14ac:dyDescent="0.25">
      <c r="A860" s="43" t="s">
        <v>247</v>
      </c>
      <c r="B860" s="43" t="s">
        <v>209</v>
      </c>
      <c r="C860" s="43" t="s">
        <v>220</v>
      </c>
      <c r="D860" s="43" t="str">
        <f t="shared" si="26"/>
        <v xml:space="preserve">PULP </v>
      </c>
      <c r="E860" s="43" t="str">
        <f t="shared" si="27"/>
        <v>Industry_Rest</v>
      </c>
      <c r="F860" s="43">
        <v>2017</v>
      </c>
      <c r="G860" s="43">
        <v>1.7000000000000001E-2</v>
      </c>
      <c r="H860" s="43" t="str">
        <f>INDEX(Regions[Region], MATCH(A860,Regions[State Name],0))</f>
        <v>WR</v>
      </c>
    </row>
    <row r="861" spans="1:8" x14ac:dyDescent="0.25">
      <c r="A861" s="43" t="s">
        <v>247</v>
      </c>
      <c r="B861" s="43" t="s">
        <v>209</v>
      </c>
      <c r="C861" s="43" t="s">
        <v>217</v>
      </c>
      <c r="D861" s="43" t="str">
        <f t="shared" si="26"/>
        <v>OTHER</v>
      </c>
      <c r="E861" s="43" t="str">
        <f t="shared" si="27"/>
        <v>Industry_Rest</v>
      </c>
      <c r="F861" s="43">
        <v>2017</v>
      </c>
      <c r="G861" s="43">
        <v>0.42399999999999999</v>
      </c>
      <c r="H861" s="43" t="str">
        <f>INDEX(Regions[Region], MATCH(A861,Regions[State Name],0))</f>
        <v>WR</v>
      </c>
    </row>
    <row r="862" spans="1:8" x14ac:dyDescent="0.25">
      <c r="A862" s="43" t="s">
        <v>247</v>
      </c>
      <c r="B862" s="43" t="s">
        <v>209</v>
      </c>
      <c r="C862" s="43" t="s">
        <v>213</v>
      </c>
      <c r="D862" s="43" t="str">
        <f t="shared" si="26"/>
        <v>CEMEN</v>
      </c>
      <c r="E862" s="43" t="str">
        <f t="shared" si="27"/>
        <v>Industry_Rest</v>
      </c>
      <c r="F862" s="43">
        <v>2017</v>
      </c>
      <c r="G862" s="43">
        <v>1.339</v>
      </c>
      <c r="H862" s="43" t="str">
        <f>INDEX(Regions[Region], MATCH(A862,Regions[State Name],0))</f>
        <v>WR</v>
      </c>
    </row>
    <row r="863" spans="1:8" x14ac:dyDescent="0.25">
      <c r="A863" s="43" t="s">
        <v>247</v>
      </c>
      <c r="B863" s="43" t="s">
        <v>209</v>
      </c>
      <c r="C863" s="43" t="s">
        <v>179</v>
      </c>
      <c r="D863" s="43" t="str">
        <f t="shared" si="26"/>
        <v>SPONG</v>
      </c>
      <c r="E863" s="43" t="str">
        <f t="shared" si="27"/>
        <v>Industry_Rest</v>
      </c>
      <c r="F863" s="43">
        <v>2017</v>
      </c>
      <c r="G863" s="43">
        <v>1.659</v>
      </c>
      <c r="H863" s="43" t="str">
        <f>INDEX(Regions[Region], MATCH(A863,Regions[State Name],0))</f>
        <v>WR</v>
      </c>
    </row>
    <row r="864" spans="1:8" x14ac:dyDescent="0.25">
      <c r="A864" s="43" t="s">
        <v>247</v>
      </c>
      <c r="B864" s="43" t="s">
        <v>209</v>
      </c>
      <c r="C864" s="43" t="s">
        <v>210</v>
      </c>
      <c r="D864" s="43" t="str">
        <f t="shared" si="26"/>
        <v>POWER</v>
      </c>
      <c r="E864" s="43" t="str">
        <f t="shared" si="27"/>
        <v>Power</v>
      </c>
      <c r="F864" s="43">
        <v>2017</v>
      </c>
      <c r="G864" s="43">
        <v>2.6269999999999998</v>
      </c>
      <c r="H864" s="43" t="str">
        <f>INDEX(Regions[Region], MATCH(A864,Regions[State Name],0))</f>
        <v>WR</v>
      </c>
    </row>
    <row r="865" spans="1:8" x14ac:dyDescent="0.25">
      <c r="A865" s="43" t="s">
        <v>247</v>
      </c>
      <c r="B865" s="43" t="s">
        <v>209</v>
      </c>
      <c r="C865" s="43" t="s">
        <v>208</v>
      </c>
      <c r="D865" s="43" t="str">
        <f t="shared" si="26"/>
        <v>OTHER</v>
      </c>
      <c r="E865" s="43" t="str">
        <f t="shared" si="27"/>
        <v>Industry_Rest</v>
      </c>
      <c r="F865" s="43">
        <v>2017</v>
      </c>
      <c r="G865" s="43">
        <v>6.4080000000000004</v>
      </c>
      <c r="H865" s="43" t="str">
        <f>INDEX(Regions[Region], MATCH(A865,Regions[State Name],0))</f>
        <v>WR</v>
      </c>
    </row>
    <row r="866" spans="1:8" x14ac:dyDescent="0.25">
      <c r="A866" s="43" t="s">
        <v>247</v>
      </c>
      <c r="B866" s="43" t="s">
        <v>209</v>
      </c>
      <c r="C866" s="43" t="s">
        <v>215</v>
      </c>
      <c r="D866" s="43" t="str">
        <f t="shared" si="26"/>
        <v>POWER</v>
      </c>
      <c r="E866" s="43" t="str">
        <f t="shared" si="27"/>
        <v>Power</v>
      </c>
      <c r="F866" s="43">
        <v>2017</v>
      </c>
      <c r="G866" s="43">
        <v>58.115000000000002</v>
      </c>
      <c r="H866" s="43" t="str">
        <f>INDEX(Regions[Region], MATCH(A866,Regions[State Name],0))</f>
        <v>WR</v>
      </c>
    </row>
    <row r="867" spans="1:8" x14ac:dyDescent="0.25">
      <c r="A867" s="43" t="s">
        <v>247</v>
      </c>
      <c r="B867" s="43" t="s">
        <v>219</v>
      </c>
      <c r="C867" s="43" t="s">
        <v>215</v>
      </c>
      <c r="D867" s="43" t="str">
        <f t="shared" si="26"/>
        <v>POWER</v>
      </c>
      <c r="E867" s="43" t="str">
        <f t="shared" si="27"/>
        <v>Power</v>
      </c>
      <c r="F867" s="43">
        <v>2017</v>
      </c>
      <c r="G867" s="43">
        <v>4.3999999999999997E-2</v>
      </c>
      <c r="H867" s="43" t="str">
        <f>INDEX(Regions[Region], MATCH(A867,Regions[State Name],0))</f>
        <v>WR</v>
      </c>
    </row>
    <row r="868" spans="1:8" x14ac:dyDescent="0.25">
      <c r="A868" s="43" t="s">
        <v>247</v>
      </c>
      <c r="B868" s="43" t="s">
        <v>219</v>
      </c>
      <c r="C868" s="43" t="s">
        <v>218</v>
      </c>
      <c r="D868" s="43" t="str">
        <f t="shared" si="26"/>
        <v>METAL</v>
      </c>
      <c r="E868" s="43" t="str">
        <f t="shared" si="27"/>
        <v>Industry_Steel</v>
      </c>
      <c r="F868" s="43">
        <v>2017</v>
      </c>
      <c r="G868" s="43">
        <v>0.246</v>
      </c>
      <c r="H868" s="43" t="str">
        <f>INDEX(Regions[Region], MATCH(A868,Regions[State Name],0))</f>
        <v>WR</v>
      </c>
    </row>
    <row r="869" spans="1:8" x14ac:dyDescent="0.25">
      <c r="A869" s="43" t="s">
        <v>247</v>
      </c>
      <c r="B869" s="43" t="s">
        <v>219</v>
      </c>
      <c r="C869" s="43" t="s">
        <v>211</v>
      </c>
      <c r="D869" s="43" t="str">
        <f t="shared" si="26"/>
        <v>METAL</v>
      </c>
      <c r="E869" s="43" t="str">
        <f t="shared" si="27"/>
        <v>Industry_Steel</v>
      </c>
      <c r="F869" s="43">
        <v>2017</v>
      </c>
      <c r="G869" s="43">
        <v>0.35099999999999998</v>
      </c>
      <c r="H869" s="43" t="str">
        <f>INDEX(Regions[Region], MATCH(A869,Regions[State Name],0))</f>
        <v>WR</v>
      </c>
    </row>
    <row r="870" spans="1:8" x14ac:dyDescent="0.25">
      <c r="A870" s="43" t="s">
        <v>247</v>
      </c>
      <c r="B870" s="43" t="s">
        <v>209</v>
      </c>
      <c r="C870" s="43" t="s">
        <v>241</v>
      </c>
      <c r="D870" s="43" t="str">
        <f t="shared" si="26"/>
        <v>COLLI</v>
      </c>
      <c r="E870" s="43" t="str">
        <f t="shared" si="27"/>
        <v>Industry_Rest</v>
      </c>
      <c r="F870" s="43">
        <v>2018</v>
      </c>
      <c r="G870" s="43">
        <v>5.0000000000000001E-3</v>
      </c>
      <c r="H870" s="43" t="str">
        <f>INDEX(Regions[Region], MATCH(A870,Regions[State Name],0))</f>
        <v>WR</v>
      </c>
    </row>
    <row r="871" spans="1:8" x14ac:dyDescent="0.25">
      <c r="A871" s="43" t="s">
        <v>247</v>
      </c>
      <c r="B871" s="43" t="s">
        <v>209</v>
      </c>
      <c r="C871" s="43" t="s">
        <v>220</v>
      </c>
      <c r="D871" s="43" t="str">
        <f t="shared" si="26"/>
        <v xml:space="preserve">PULP </v>
      </c>
      <c r="E871" s="43" t="str">
        <f t="shared" si="27"/>
        <v>Industry_Rest</v>
      </c>
      <c r="F871" s="43">
        <v>2018</v>
      </c>
      <c r="G871" s="43">
        <v>1.7000000000000001E-2</v>
      </c>
      <c r="H871" s="43" t="str">
        <f>INDEX(Regions[Region], MATCH(A871,Regions[State Name],0))</f>
        <v>WR</v>
      </c>
    </row>
    <row r="872" spans="1:8" x14ac:dyDescent="0.25">
      <c r="A872" s="43" t="s">
        <v>247</v>
      </c>
      <c r="B872" s="43" t="s">
        <v>209</v>
      </c>
      <c r="C872" s="43" t="s">
        <v>213</v>
      </c>
      <c r="D872" s="43" t="str">
        <f t="shared" si="26"/>
        <v>CEMEN</v>
      </c>
      <c r="E872" s="43" t="str">
        <f t="shared" si="27"/>
        <v>Industry_Rest</v>
      </c>
      <c r="F872" s="43">
        <v>2018</v>
      </c>
      <c r="G872" s="43">
        <v>1.5669999999999999</v>
      </c>
      <c r="H872" s="43" t="str">
        <f>INDEX(Regions[Region], MATCH(A872,Regions[State Name],0))</f>
        <v>WR</v>
      </c>
    </row>
    <row r="873" spans="1:8" x14ac:dyDescent="0.25">
      <c r="A873" s="43" t="s">
        <v>247</v>
      </c>
      <c r="B873" s="43" t="s">
        <v>209</v>
      </c>
      <c r="C873" s="43" t="s">
        <v>179</v>
      </c>
      <c r="D873" s="43" t="str">
        <f t="shared" si="26"/>
        <v>SPONG</v>
      </c>
      <c r="E873" s="43" t="str">
        <f t="shared" si="27"/>
        <v>Industry_Rest</v>
      </c>
      <c r="F873" s="43">
        <v>2018</v>
      </c>
      <c r="G873" s="43">
        <v>3.5329999999999999</v>
      </c>
      <c r="H873" s="43" t="str">
        <f>INDEX(Regions[Region], MATCH(A873,Regions[State Name],0))</f>
        <v>WR</v>
      </c>
    </row>
    <row r="874" spans="1:8" x14ac:dyDescent="0.25">
      <c r="A874" s="43" t="s">
        <v>247</v>
      </c>
      <c r="B874" s="43" t="s">
        <v>209</v>
      </c>
      <c r="C874" s="43" t="s">
        <v>210</v>
      </c>
      <c r="D874" s="43" t="str">
        <f t="shared" si="26"/>
        <v>POWER</v>
      </c>
      <c r="E874" s="43" t="str">
        <f t="shared" si="27"/>
        <v>Power</v>
      </c>
      <c r="F874" s="43">
        <v>2018</v>
      </c>
      <c r="G874" s="43">
        <v>5.859</v>
      </c>
      <c r="H874" s="43" t="str">
        <f>INDEX(Regions[Region], MATCH(A874,Regions[State Name],0))</f>
        <v>WR</v>
      </c>
    </row>
    <row r="875" spans="1:8" x14ac:dyDescent="0.25">
      <c r="A875" s="43" t="s">
        <v>247</v>
      </c>
      <c r="B875" s="43" t="s">
        <v>209</v>
      </c>
      <c r="C875" s="43" t="s">
        <v>208</v>
      </c>
      <c r="D875" s="43" t="str">
        <f t="shared" si="26"/>
        <v>OTHER</v>
      </c>
      <c r="E875" s="43" t="str">
        <f t="shared" si="27"/>
        <v>Industry_Rest</v>
      </c>
      <c r="F875" s="43">
        <v>2018</v>
      </c>
      <c r="G875" s="43">
        <v>6.7549999999999999</v>
      </c>
      <c r="H875" s="43" t="str">
        <f>INDEX(Regions[Region], MATCH(A875,Regions[State Name],0))</f>
        <v>WR</v>
      </c>
    </row>
    <row r="876" spans="1:8" x14ac:dyDescent="0.25">
      <c r="A876" s="43" t="s">
        <v>247</v>
      </c>
      <c r="B876" s="43" t="s">
        <v>209</v>
      </c>
      <c r="C876" s="43" t="s">
        <v>215</v>
      </c>
      <c r="D876" s="43" t="str">
        <f t="shared" si="26"/>
        <v>POWER</v>
      </c>
      <c r="E876" s="43" t="str">
        <f t="shared" si="27"/>
        <v>Power</v>
      </c>
      <c r="F876" s="43">
        <v>2018</v>
      </c>
      <c r="G876" s="43">
        <v>62.478000000000002</v>
      </c>
      <c r="H876" s="43" t="str">
        <f>INDEX(Regions[Region], MATCH(A876,Regions[State Name],0))</f>
        <v>WR</v>
      </c>
    </row>
    <row r="877" spans="1:8" x14ac:dyDescent="0.25">
      <c r="A877" s="43" t="s">
        <v>247</v>
      </c>
      <c r="B877" s="43" t="s">
        <v>219</v>
      </c>
      <c r="C877" s="43" t="s">
        <v>215</v>
      </c>
      <c r="D877" s="43" t="str">
        <f t="shared" si="26"/>
        <v>POWER</v>
      </c>
      <c r="E877" s="43" t="str">
        <f t="shared" si="27"/>
        <v>Power</v>
      </c>
      <c r="F877" s="43">
        <v>2018</v>
      </c>
      <c r="G877" s="43">
        <v>9.2999999999999999E-2</v>
      </c>
      <c r="H877" s="43" t="str">
        <f>INDEX(Regions[Region], MATCH(A877,Regions[State Name],0))</f>
        <v>WR</v>
      </c>
    </row>
    <row r="878" spans="1:8" x14ac:dyDescent="0.25">
      <c r="A878" s="43" t="s">
        <v>247</v>
      </c>
      <c r="B878" s="43" t="s">
        <v>219</v>
      </c>
      <c r="C878" s="43" t="s">
        <v>218</v>
      </c>
      <c r="D878" s="43" t="str">
        <f t="shared" si="26"/>
        <v>METAL</v>
      </c>
      <c r="E878" s="43" t="str">
        <f t="shared" si="27"/>
        <v>Industry_Steel</v>
      </c>
      <c r="F878" s="43">
        <v>2018</v>
      </c>
      <c r="G878" s="43">
        <v>0.13300000000000001</v>
      </c>
      <c r="H878" s="43" t="str">
        <f>INDEX(Regions[Region], MATCH(A878,Regions[State Name],0))</f>
        <v>WR</v>
      </c>
    </row>
    <row r="879" spans="1:8" x14ac:dyDescent="0.25">
      <c r="A879" s="43" t="s">
        <v>247</v>
      </c>
      <c r="B879" s="43" t="s">
        <v>219</v>
      </c>
      <c r="C879" s="43" t="s">
        <v>211</v>
      </c>
      <c r="D879" s="43" t="str">
        <f t="shared" si="26"/>
        <v>METAL</v>
      </c>
      <c r="E879" s="43" t="str">
        <f t="shared" si="27"/>
        <v>Industry_Steel</v>
      </c>
      <c r="F879" s="43">
        <v>2018</v>
      </c>
      <c r="G879" s="43">
        <v>0.16600000000000001</v>
      </c>
      <c r="H879" s="43" t="str">
        <f>INDEX(Regions[Region], MATCH(A879,Regions[State Name],0))</f>
        <v>WR</v>
      </c>
    </row>
    <row r="880" spans="1:8" x14ac:dyDescent="0.25">
      <c r="A880" s="43" t="s">
        <v>246</v>
      </c>
      <c r="B880" s="43" t="s">
        <v>214</v>
      </c>
      <c r="C880" s="43" t="s">
        <v>210</v>
      </c>
      <c r="D880" s="43" t="str">
        <f t="shared" si="26"/>
        <v>POWER</v>
      </c>
      <c r="E880" s="43" t="str">
        <f t="shared" si="27"/>
        <v>Power</v>
      </c>
      <c r="F880" s="43">
        <v>2007</v>
      </c>
      <c r="G880" s="43">
        <v>0.109</v>
      </c>
      <c r="H880" s="43" t="str">
        <f>INDEX(Regions[Region], MATCH(A880,Regions[State Name],0))</f>
        <v>NR</v>
      </c>
    </row>
    <row r="881" spans="1:8" x14ac:dyDescent="0.25">
      <c r="A881" s="43" t="s">
        <v>246</v>
      </c>
      <c r="B881" s="43" t="s">
        <v>214</v>
      </c>
      <c r="C881" s="43" t="s">
        <v>228</v>
      </c>
      <c r="D881" s="43" t="str">
        <f t="shared" si="26"/>
        <v>CHEMI</v>
      </c>
      <c r="E881" s="43" t="str">
        <f t="shared" si="27"/>
        <v>Industry_Rest</v>
      </c>
      <c r="F881" s="43">
        <v>2007</v>
      </c>
      <c r="G881" s="43">
        <v>0.127</v>
      </c>
      <c r="H881" s="43" t="str">
        <f>INDEX(Regions[Region], MATCH(A881,Regions[State Name],0))</f>
        <v>NR</v>
      </c>
    </row>
    <row r="882" spans="1:8" x14ac:dyDescent="0.25">
      <c r="A882" s="43" t="s">
        <v>246</v>
      </c>
      <c r="B882" s="43" t="s">
        <v>209</v>
      </c>
      <c r="C882" s="43" t="s">
        <v>215</v>
      </c>
      <c r="D882" s="43" t="str">
        <f t="shared" si="26"/>
        <v>POWER</v>
      </c>
      <c r="E882" s="43" t="str">
        <f t="shared" si="27"/>
        <v>Power</v>
      </c>
      <c r="F882" s="43">
        <v>2007</v>
      </c>
      <c r="G882" s="43">
        <v>45.363</v>
      </c>
      <c r="H882" s="43" t="str">
        <f>INDEX(Regions[Region], MATCH(A882,Regions[State Name],0))</f>
        <v>NR</v>
      </c>
    </row>
    <row r="883" spans="1:8" x14ac:dyDescent="0.25">
      <c r="A883" s="43" t="s">
        <v>246</v>
      </c>
      <c r="B883" s="43" t="s">
        <v>209</v>
      </c>
      <c r="C883" s="43" t="s">
        <v>210</v>
      </c>
      <c r="D883" s="43" t="str">
        <f t="shared" si="26"/>
        <v>POWER</v>
      </c>
      <c r="E883" s="43" t="str">
        <f t="shared" si="27"/>
        <v>Power</v>
      </c>
      <c r="F883" s="43">
        <v>2007</v>
      </c>
      <c r="G883" s="43">
        <v>4.3929999999999998</v>
      </c>
      <c r="H883" s="43" t="str">
        <f>INDEX(Regions[Region], MATCH(A883,Regions[State Name],0))</f>
        <v>NR</v>
      </c>
    </row>
    <row r="884" spans="1:8" x14ac:dyDescent="0.25">
      <c r="A884" s="43" t="s">
        <v>246</v>
      </c>
      <c r="B884" s="43" t="s">
        <v>209</v>
      </c>
      <c r="C884" s="43" t="s">
        <v>225</v>
      </c>
      <c r="D884" s="43" t="str">
        <f t="shared" si="26"/>
        <v>FERTI</v>
      </c>
      <c r="E884" s="43" t="str">
        <f t="shared" si="27"/>
        <v>Industry_Rest</v>
      </c>
      <c r="F884" s="43">
        <v>2007</v>
      </c>
      <c r="G884" s="43">
        <v>0.16900000000000001</v>
      </c>
      <c r="H884" s="43" t="str">
        <f>INDEX(Regions[Region], MATCH(A884,Regions[State Name],0))</f>
        <v>NR</v>
      </c>
    </row>
    <row r="885" spans="1:8" x14ac:dyDescent="0.25">
      <c r="A885" s="43" t="s">
        <v>246</v>
      </c>
      <c r="B885" s="43" t="s">
        <v>209</v>
      </c>
      <c r="C885" s="43" t="s">
        <v>179</v>
      </c>
      <c r="D885" s="43" t="str">
        <f t="shared" si="26"/>
        <v>SPONG</v>
      </c>
      <c r="E885" s="43" t="str">
        <f t="shared" si="27"/>
        <v>Industry_Rest</v>
      </c>
      <c r="F885" s="43">
        <v>2007</v>
      </c>
      <c r="G885" s="43">
        <v>4.0000000000000001E-3</v>
      </c>
      <c r="H885" s="43" t="str">
        <f>INDEX(Regions[Region], MATCH(A885,Regions[State Name],0))</f>
        <v>NR</v>
      </c>
    </row>
    <row r="886" spans="1:8" x14ac:dyDescent="0.25">
      <c r="A886" s="43" t="s">
        <v>246</v>
      </c>
      <c r="B886" s="43" t="s">
        <v>209</v>
      </c>
      <c r="C886" s="43" t="s">
        <v>217</v>
      </c>
      <c r="D886" s="43" t="str">
        <f t="shared" si="26"/>
        <v>OTHER</v>
      </c>
      <c r="E886" s="43" t="str">
        <f t="shared" si="27"/>
        <v>Industry_Rest</v>
      </c>
      <c r="F886" s="43">
        <v>2007</v>
      </c>
      <c r="G886" s="43">
        <v>0.33400000000000002</v>
      </c>
      <c r="H886" s="43" t="str">
        <f>INDEX(Regions[Region], MATCH(A886,Regions[State Name],0))</f>
        <v>NR</v>
      </c>
    </row>
    <row r="887" spans="1:8" x14ac:dyDescent="0.25">
      <c r="A887" s="43" t="s">
        <v>246</v>
      </c>
      <c r="B887" s="43" t="s">
        <v>209</v>
      </c>
      <c r="C887" s="43" t="s">
        <v>228</v>
      </c>
      <c r="D887" s="43" t="str">
        <f t="shared" si="26"/>
        <v>CHEMI</v>
      </c>
      <c r="E887" s="43" t="str">
        <f t="shared" si="27"/>
        <v>Industry_Rest</v>
      </c>
      <c r="F887" s="43">
        <v>2007</v>
      </c>
      <c r="G887" s="43">
        <v>2.1000000000000001E-2</v>
      </c>
      <c r="H887" s="43" t="str">
        <f>INDEX(Regions[Region], MATCH(A887,Regions[State Name],0))</f>
        <v>NR</v>
      </c>
    </row>
    <row r="888" spans="1:8" x14ac:dyDescent="0.25">
      <c r="A888" s="43" t="s">
        <v>246</v>
      </c>
      <c r="B888" s="43" t="s">
        <v>209</v>
      </c>
      <c r="C888" s="43" t="s">
        <v>220</v>
      </c>
      <c r="D888" s="43" t="str">
        <f t="shared" si="26"/>
        <v xml:space="preserve">PULP </v>
      </c>
      <c r="E888" s="43" t="str">
        <f t="shared" si="27"/>
        <v>Industry_Rest</v>
      </c>
      <c r="F888" s="43">
        <v>2007</v>
      </c>
      <c r="G888" s="43">
        <v>3.5000000000000003E-2</v>
      </c>
      <c r="H888" s="43" t="str">
        <f>INDEX(Regions[Region], MATCH(A888,Regions[State Name],0))</f>
        <v>NR</v>
      </c>
    </row>
    <row r="889" spans="1:8" x14ac:dyDescent="0.25">
      <c r="A889" s="43" t="s">
        <v>246</v>
      </c>
      <c r="B889" s="43" t="s">
        <v>209</v>
      </c>
      <c r="C889" s="43" t="s">
        <v>208</v>
      </c>
      <c r="D889" s="43" t="str">
        <f t="shared" si="26"/>
        <v>OTHER</v>
      </c>
      <c r="E889" s="43" t="str">
        <f t="shared" si="27"/>
        <v>Industry_Rest</v>
      </c>
      <c r="F889" s="43">
        <v>2007</v>
      </c>
      <c r="G889" s="43">
        <v>3.5089999999999999</v>
      </c>
      <c r="H889" s="43" t="str">
        <f>INDEX(Regions[Region], MATCH(A889,Regions[State Name],0))</f>
        <v>NR</v>
      </c>
    </row>
    <row r="890" spans="1:8" x14ac:dyDescent="0.25">
      <c r="A890" s="43" t="s">
        <v>246</v>
      </c>
      <c r="B890" s="43" t="s">
        <v>219</v>
      </c>
      <c r="C890" s="43" t="s">
        <v>215</v>
      </c>
      <c r="D890" s="43" t="str">
        <f t="shared" si="26"/>
        <v>POWER</v>
      </c>
      <c r="E890" s="43" t="str">
        <f t="shared" si="27"/>
        <v>Power</v>
      </c>
      <c r="F890" s="43">
        <v>2007</v>
      </c>
      <c r="G890" s="43">
        <v>3.5710000000000002</v>
      </c>
      <c r="H890" s="43" t="str">
        <f>INDEX(Regions[Region], MATCH(A890,Regions[State Name],0))</f>
        <v>NR</v>
      </c>
    </row>
    <row r="891" spans="1:8" x14ac:dyDescent="0.25">
      <c r="A891" s="43" t="s">
        <v>246</v>
      </c>
      <c r="B891" s="43" t="s">
        <v>214</v>
      </c>
      <c r="C891" s="43" t="s">
        <v>210</v>
      </c>
      <c r="D891" s="43" t="str">
        <f t="shared" si="26"/>
        <v>POWER</v>
      </c>
      <c r="E891" s="43" t="str">
        <f t="shared" si="27"/>
        <v>Power</v>
      </c>
      <c r="F891" s="43">
        <v>2008</v>
      </c>
      <c r="G891" s="43">
        <v>0.46100000000000002</v>
      </c>
      <c r="H891" s="43" t="str">
        <f>INDEX(Regions[Region], MATCH(A891,Regions[State Name],0))</f>
        <v>NR</v>
      </c>
    </row>
    <row r="892" spans="1:8" x14ac:dyDescent="0.25">
      <c r="A892" s="43" t="s">
        <v>246</v>
      </c>
      <c r="B892" s="43" t="s">
        <v>209</v>
      </c>
      <c r="C892" s="43" t="s">
        <v>215</v>
      </c>
      <c r="D892" s="43" t="str">
        <f t="shared" si="26"/>
        <v>POWER</v>
      </c>
      <c r="E892" s="43" t="str">
        <f t="shared" si="27"/>
        <v>Power</v>
      </c>
      <c r="F892" s="43">
        <v>2008</v>
      </c>
      <c r="G892" s="43">
        <v>44.305</v>
      </c>
      <c r="H892" s="43" t="str">
        <f>INDEX(Regions[Region], MATCH(A892,Regions[State Name],0))</f>
        <v>NR</v>
      </c>
    </row>
    <row r="893" spans="1:8" x14ac:dyDescent="0.25">
      <c r="A893" s="43" t="s">
        <v>246</v>
      </c>
      <c r="B893" s="43" t="s">
        <v>209</v>
      </c>
      <c r="C893" s="43" t="s">
        <v>210</v>
      </c>
      <c r="D893" s="43" t="str">
        <f t="shared" si="26"/>
        <v>POWER</v>
      </c>
      <c r="E893" s="43" t="str">
        <f t="shared" si="27"/>
        <v>Power</v>
      </c>
      <c r="F893" s="43">
        <v>2008</v>
      </c>
      <c r="G893" s="43">
        <v>4.4130000000000003</v>
      </c>
      <c r="H893" s="43" t="str">
        <f>INDEX(Regions[Region], MATCH(A893,Regions[State Name],0))</f>
        <v>NR</v>
      </c>
    </row>
    <row r="894" spans="1:8" x14ac:dyDescent="0.25">
      <c r="A894" s="43" t="s">
        <v>246</v>
      </c>
      <c r="B894" s="43" t="s">
        <v>209</v>
      </c>
      <c r="C894" s="43" t="s">
        <v>225</v>
      </c>
      <c r="D894" s="43" t="str">
        <f t="shared" si="26"/>
        <v>FERTI</v>
      </c>
      <c r="E894" s="43" t="str">
        <f t="shared" si="27"/>
        <v>Industry_Rest</v>
      </c>
      <c r="F894" s="43">
        <v>2008</v>
      </c>
      <c r="G894" s="43">
        <v>0.187</v>
      </c>
      <c r="H894" s="43" t="str">
        <f>INDEX(Regions[Region], MATCH(A894,Regions[State Name],0))</f>
        <v>NR</v>
      </c>
    </row>
    <row r="895" spans="1:8" x14ac:dyDescent="0.25">
      <c r="A895" s="43" t="s">
        <v>246</v>
      </c>
      <c r="B895" s="43" t="s">
        <v>209</v>
      </c>
      <c r="C895" s="43" t="s">
        <v>179</v>
      </c>
      <c r="D895" s="43" t="str">
        <f t="shared" si="26"/>
        <v>SPONG</v>
      </c>
      <c r="E895" s="43" t="str">
        <f t="shared" si="27"/>
        <v>Industry_Rest</v>
      </c>
      <c r="F895" s="43">
        <v>2008</v>
      </c>
      <c r="G895" s="43">
        <v>2.9000000000000001E-2</v>
      </c>
      <c r="H895" s="43" t="str">
        <f>INDEX(Regions[Region], MATCH(A895,Regions[State Name],0))</f>
        <v>NR</v>
      </c>
    </row>
    <row r="896" spans="1:8" x14ac:dyDescent="0.25">
      <c r="A896" s="43" t="s">
        <v>246</v>
      </c>
      <c r="B896" s="43" t="s">
        <v>209</v>
      </c>
      <c r="C896" s="43" t="s">
        <v>217</v>
      </c>
      <c r="D896" s="43" t="str">
        <f t="shared" si="26"/>
        <v>OTHER</v>
      </c>
      <c r="E896" s="43" t="str">
        <f t="shared" si="27"/>
        <v>Industry_Rest</v>
      </c>
      <c r="F896" s="43">
        <v>2008</v>
      </c>
      <c r="G896" s="43">
        <v>0.33200000000000002</v>
      </c>
      <c r="H896" s="43" t="str">
        <f>INDEX(Regions[Region], MATCH(A896,Regions[State Name],0))</f>
        <v>NR</v>
      </c>
    </row>
    <row r="897" spans="1:8" x14ac:dyDescent="0.25">
      <c r="A897" s="43" t="s">
        <v>246</v>
      </c>
      <c r="B897" s="43" t="s">
        <v>209</v>
      </c>
      <c r="C897" s="43" t="s">
        <v>228</v>
      </c>
      <c r="D897" s="43" t="str">
        <f t="shared" si="26"/>
        <v>CHEMI</v>
      </c>
      <c r="E897" s="43" t="str">
        <f t="shared" si="27"/>
        <v>Industry_Rest</v>
      </c>
      <c r="F897" s="43">
        <v>2008</v>
      </c>
      <c r="G897" s="43">
        <v>1E-3</v>
      </c>
      <c r="H897" s="43" t="str">
        <f>INDEX(Regions[Region], MATCH(A897,Regions[State Name],0))</f>
        <v>NR</v>
      </c>
    </row>
    <row r="898" spans="1:8" x14ac:dyDescent="0.25">
      <c r="A898" s="43" t="s">
        <v>246</v>
      </c>
      <c r="B898" s="43" t="s">
        <v>209</v>
      </c>
      <c r="C898" s="43" t="s">
        <v>220</v>
      </c>
      <c r="D898" s="43" t="str">
        <f t="shared" si="26"/>
        <v xml:space="preserve">PULP </v>
      </c>
      <c r="E898" s="43" t="str">
        <f t="shared" si="27"/>
        <v>Industry_Rest</v>
      </c>
      <c r="F898" s="43">
        <v>2008</v>
      </c>
      <c r="G898" s="43">
        <v>0.03</v>
      </c>
      <c r="H898" s="43" t="str">
        <f>INDEX(Regions[Region], MATCH(A898,Regions[State Name],0))</f>
        <v>NR</v>
      </c>
    </row>
    <row r="899" spans="1:8" x14ac:dyDescent="0.25">
      <c r="A899" s="43" t="s">
        <v>246</v>
      </c>
      <c r="B899" s="43" t="s">
        <v>209</v>
      </c>
      <c r="C899" s="43" t="s">
        <v>208</v>
      </c>
      <c r="D899" s="43" t="str">
        <f t="shared" ref="D899:D962" si="28">LEFT(C899,5)</f>
        <v>OTHER</v>
      </c>
      <c r="E899" s="43" t="str">
        <f t="shared" ref="E899:E962" si="29">IF(D899="POWER","Power", IF(OR(D899="STEEL",D899="METAL"), "Industry_Steel", "Industry_Rest"))</f>
        <v>Industry_Rest</v>
      </c>
      <c r="F899" s="43">
        <v>2008</v>
      </c>
      <c r="G899" s="43">
        <v>2.8719999999999999</v>
      </c>
      <c r="H899" s="43" t="str">
        <f>INDEX(Regions[Region], MATCH(A899,Regions[State Name],0))</f>
        <v>NR</v>
      </c>
    </row>
    <row r="900" spans="1:8" x14ac:dyDescent="0.25">
      <c r="A900" s="43" t="s">
        <v>246</v>
      </c>
      <c r="B900" s="43" t="s">
        <v>219</v>
      </c>
      <c r="C900" s="43" t="s">
        <v>215</v>
      </c>
      <c r="D900" s="43" t="str">
        <f t="shared" si="28"/>
        <v>POWER</v>
      </c>
      <c r="E900" s="43" t="str">
        <f t="shared" si="29"/>
        <v>Power</v>
      </c>
      <c r="F900" s="43">
        <v>2008</v>
      </c>
      <c r="G900" s="43">
        <v>4.4630000000000001</v>
      </c>
      <c r="H900" s="43" t="str">
        <f>INDEX(Regions[Region], MATCH(A900,Regions[State Name],0))</f>
        <v>NR</v>
      </c>
    </row>
    <row r="901" spans="1:8" x14ac:dyDescent="0.25">
      <c r="A901" s="43" t="s">
        <v>246</v>
      </c>
      <c r="B901" s="43" t="s">
        <v>214</v>
      </c>
      <c r="C901" s="43" t="s">
        <v>215</v>
      </c>
      <c r="D901" s="43" t="str">
        <f t="shared" si="28"/>
        <v>POWER</v>
      </c>
      <c r="E901" s="43" t="str">
        <f t="shared" si="29"/>
        <v>Power</v>
      </c>
      <c r="F901" s="43">
        <v>2009</v>
      </c>
      <c r="G901" s="43">
        <v>4.3999999999999997E-2</v>
      </c>
      <c r="H901" s="43" t="str">
        <f>INDEX(Regions[Region], MATCH(A901,Regions[State Name],0))</f>
        <v>NR</v>
      </c>
    </row>
    <row r="902" spans="1:8" x14ac:dyDescent="0.25">
      <c r="A902" s="43" t="s">
        <v>246</v>
      </c>
      <c r="B902" s="43" t="s">
        <v>214</v>
      </c>
      <c r="C902" s="43" t="s">
        <v>210</v>
      </c>
      <c r="D902" s="43" t="str">
        <f t="shared" si="28"/>
        <v>POWER</v>
      </c>
      <c r="E902" s="43" t="str">
        <f t="shared" si="29"/>
        <v>Power</v>
      </c>
      <c r="F902" s="43">
        <v>2009</v>
      </c>
      <c r="G902" s="43">
        <v>0.8</v>
      </c>
      <c r="H902" s="43" t="str">
        <f>INDEX(Regions[Region], MATCH(A902,Regions[State Name],0))</f>
        <v>NR</v>
      </c>
    </row>
    <row r="903" spans="1:8" x14ac:dyDescent="0.25">
      <c r="A903" s="43" t="s">
        <v>246</v>
      </c>
      <c r="B903" s="43" t="s">
        <v>209</v>
      </c>
      <c r="C903" s="43" t="s">
        <v>215</v>
      </c>
      <c r="D903" s="43" t="str">
        <f t="shared" si="28"/>
        <v>POWER</v>
      </c>
      <c r="E903" s="43" t="str">
        <f t="shared" si="29"/>
        <v>Power</v>
      </c>
      <c r="F903" s="43">
        <v>2009</v>
      </c>
      <c r="G903" s="43">
        <v>47.771000000000001</v>
      </c>
      <c r="H903" s="43" t="str">
        <f>INDEX(Regions[Region], MATCH(A903,Regions[State Name],0))</f>
        <v>NR</v>
      </c>
    </row>
    <row r="904" spans="1:8" x14ac:dyDescent="0.25">
      <c r="A904" s="43" t="s">
        <v>246</v>
      </c>
      <c r="B904" s="43" t="s">
        <v>209</v>
      </c>
      <c r="C904" s="43" t="s">
        <v>210</v>
      </c>
      <c r="D904" s="43" t="str">
        <f t="shared" si="28"/>
        <v>POWER</v>
      </c>
      <c r="E904" s="43" t="str">
        <f t="shared" si="29"/>
        <v>Power</v>
      </c>
      <c r="F904" s="43">
        <v>2009</v>
      </c>
      <c r="G904" s="43">
        <v>3.665</v>
      </c>
      <c r="H904" s="43" t="str">
        <f>INDEX(Regions[Region], MATCH(A904,Regions[State Name],0))</f>
        <v>NR</v>
      </c>
    </row>
    <row r="905" spans="1:8" x14ac:dyDescent="0.25">
      <c r="A905" s="43" t="s">
        <v>246</v>
      </c>
      <c r="B905" s="43" t="s">
        <v>209</v>
      </c>
      <c r="C905" s="43" t="s">
        <v>218</v>
      </c>
      <c r="D905" s="43" t="str">
        <f t="shared" si="28"/>
        <v>METAL</v>
      </c>
      <c r="E905" s="43" t="str">
        <f t="shared" si="29"/>
        <v>Industry_Steel</v>
      </c>
      <c r="F905" s="43">
        <v>2009</v>
      </c>
      <c r="G905" s="43">
        <v>7.0000000000000007E-2</v>
      </c>
      <c r="H905" s="43" t="str">
        <f>INDEX(Regions[Region], MATCH(A905,Regions[State Name],0))</f>
        <v>NR</v>
      </c>
    </row>
    <row r="906" spans="1:8" x14ac:dyDescent="0.25">
      <c r="A906" s="43" t="s">
        <v>246</v>
      </c>
      <c r="B906" s="43" t="s">
        <v>209</v>
      </c>
      <c r="C906" s="43" t="s">
        <v>225</v>
      </c>
      <c r="D906" s="43" t="str">
        <f t="shared" si="28"/>
        <v>FERTI</v>
      </c>
      <c r="E906" s="43" t="str">
        <f t="shared" si="29"/>
        <v>Industry_Rest</v>
      </c>
      <c r="F906" s="43">
        <v>2009</v>
      </c>
      <c r="G906" s="43">
        <v>0.255</v>
      </c>
      <c r="H906" s="43" t="str">
        <f>INDEX(Regions[Region], MATCH(A906,Regions[State Name],0))</f>
        <v>NR</v>
      </c>
    </row>
    <row r="907" spans="1:8" x14ac:dyDescent="0.25">
      <c r="A907" s="43" t="s">
        <v>246</v>
      </c>
      <c r="B907" s="43" t="s">
        <v>209</v>
      </c>
      <c r="C907" s="43" t="s">
        <v>179</v>
      </c>
      <c r="D907" s="43" t="str">
        <f t="shared" si="28"/>
        <v>SPONG</v>
      </c>
      <c r="E907" s="43" t="str">
        <f t="shared" si="29"/>
        <v>Industry_Rest</v>
      </c>
      <c r="F907" s="43">
        <v>2009</v>
      </c>
      <c r="G907" s="43">
        <v>7.5999999999999998E-2</v>
      </c>
      <c r="H907" s="43" t="str">
        <f>INDEX(Regions[Region], MATCH(A907,Regions[State Name],0))</f>
        <v>NR</v>
      </c>
    </row>
    <row r="908" spans="1:8" x14ac:dyDescent="0.25">
      <c r="A908" s="43" t="s">
        <v>246</v>
      </c>
      <c r="B908" s="43" t="s">
        <v>209</v>
      </c>
      <c r="C908" s="43" t="s">
        <v>217</v>
      </c>
      <c r="D908" s="43" t="str">
        <f t="shared" si="28"/>
        <v>OTHER</v>
      </c>
      <c r="E908" s="43" t="str">
        <f t="shared" si="29"/>
        <v>Industry_Rest</v>
      </c>
      <c r="F908" s="43">
        <v>2009</v>
      </c>
      <c r="G908" s="43">
        <v>0.25600000000000001</v>
      </c>
      <c r="H908" s="43" t="str">
        <f>INDEX(Regions[Region], MATCH(A908,Regions[State Name],0))</f>
        <v>NR</v>
      </c>
    </row>
    <row r="909" spans="1:8" x14ac:dyDescent="0.25">
      <c r="A909" s="43" t="s">
        <v>246</v>
      </c>
      <c r="B909" s="43" t="s">
        <v>209</v>
      </c>
      <c r="C909" s="43" t="s">
        <v>228</v>
      </c>
      <c r="D909" s="43" t="str">
        <f t="shared" si="28"/>
        <v>CHEMI</v>
      </c>
      <c r="E909" s="43" t="str">
        <f t="shared" si="29"/>
        <v>Industry_Rest</v>
      </c>
      <c r="F909" s="43">
        <v>2009</v>
      </c>
      <c r="G909" s="43">
        <v>1E-3</v>
      </c>
      <c r="H909" s="43" t="str">
        <f>INDEX(Regions[Region], MATCH(A909,Regions[State Name],0))</f>
        <v>NR</v>
      </c>
    </row>
    <row r="910" spans="1:8" x14ac:dyDescent="0.25">
      <c r="A910" s="43" t="s">
        <v>246</v>
      </c>
      <c r="B910" s="43" t="s">
        <v>209</v>
      </c>
      <c r="C910" s="43" t="s">
        <v>220</v>
      </c>
      <c r="D910" s="43" t="str">
        <f t="shared" si="28"/>
        <v xml:space="preserve">PULP </v>
      </c>
      <c r="E910" s="43" t="str">
        <f t="shared" si="29"/>
        <v>Industry_Rest</v>
      </c>
      <c r="F910" s="43">
        <v>2009</v>
      </c>
      <c r="G910" s="43">
        <v>2.9000000000000001E-2</v>
      </c>
      <c r="H910" s="43" t="str">
        <f>INDEX(Regions[Region], MATCH(A910,Regions[State Name],0))</f>
        <v>NR</v>
      </c>
    </row>
    <row r="911" spans="1:8" x14ac:dyDescent="0.25">
      <c r="A911" s="43" t="s">
        <v>246</v>
      </c>
      <c r="B911" s="43" t="s">
        <v>209</v>
      </c>
      <c r="C911" s="43" t="s">
        <v>223</v>
      </c>
      <c r="D911" s="43" t="str">
        <f t="shared" si="28"/>
        <v>TEXTI</v>
      </c>
      <c r="E911" s="43" t="str">
        <f t="shared" si="29"/>
        <v>Industry_Rest</v>
      </c>
      <c r="F911" s="43">
        <v>2009</v>
      </c>
      <c r="G911" s="43">
        <v>1.472</v>
      </c>
      <c r="H911" s="43" t="str">
        <f>INDEX(Regions[Region], MATCH(A911,Regions[State Name],0))</f>
        <v>NR</v>
      </c>
    </row>
    <row r="912" spans="1:8" x14ac:dyDescent="0.25">
      <c r="A912" s="43" t="s">
        <v>246</v>
      </c>
      <c r="B912" s="43" t="s">
        <v>209</v>
      </c>
      <c r="C912" s="43" t="s">
        <v>208</v>
      </c>
      <c r="D912" s="43" t="str">
        <f t="shared" si="28"/>
        <v>OTHER</v>
      </c>
      <c r="E912" s="43" t="str">
        <f t="shared" si="29"/>
        <v>Industry_Rest</v>
      </c>
      <c r="F912" s="43">
        <v>2009</v>
      </c>
      <c r="G912" s="43">
        <v>2.4140000000000001</v>
      </c>
      <c r="H912" s="43" t="str">
        <f>INDEX(Regions[Region], MATCH(A912,Regions[State Name],0))</f>
        <v>NR</v>
      </c>
    </row>
    <row r="913" spans="1:8" x14ac:dyDescent="0.25">
      <c r="A913" s="43" t="s">
        <v>246</v>
      </c>
      <c r="B913" s="43" t="s">
        <v>219</v>
      </c>
      <c r="C913" s="43" t="s">
        <v>215</v>
      </c>
      <c r="D913" s="43" t="str">
        <f t="shared" si="28"/>
        <v>POWER</v>
      </c>
      <c r="E913" s="43" t="str">
        <f t="shared" si="29"/>
        <v>Power</v>
      </c>
      <c r="F913" s="43">
        <v>2009</v>
      </c>
      <c r="G913" s="43">
        <v>4.6399999999999997</v>
      </c>
      <c r="H913" s="43" t="str">
        <f>INDEX(Regions[Region], MATCH(A913,Regions[State Name],0))</f>
        <v>NR</v>
      </c>
    </row>
    <row r="914" spans="1:8" x14ac:dyDescent="0.25">
      <c r="A914" s="43" t="s">
        <v>246</v>
      </c>
      <c r="B914" s="43" t="s">
        <v>214</v>
      </c>
      <c r="C914" s="43" t="s">
        <v>215</v>
      </c>
      <c r="D914" s="43" t="str">
        <f t="shared" si="28"/>
        <v>POWER</v>
      </c>
      <c r="E914" s="43" t="str">
        <f t="shared" si="29"/>
        <v>Power</v>
      </c>
      <c r="F914" s="43">
        <v>2010</v>
      </c>
      <c r="G914" s="43">
        <v>0.2</v>
      </c>
      <c r="H914" s="43" t="str">
        <f>INDEX(Regions[Region], MATCH(A914,Regions[State Name],0))</f>
        <v>NR</v>
      </c>
    </row>
    <row r="915" spans="1:8" x14ac:dyDescent="0.25">
      <c r="A915" s="43" t="s">
        <v>246</v>
      </c>
      <c r="B915" s="43" t="s">
        <v>209</v>
      </c>
      <c r="C915" s="43" t="s">
        <v>215</v>
      </c>
      <c r="D915" s="43" t="str">
        <f t="shared" si="28"/>
        <v>POWER</v>
      </c>
      <c r="E915" s="43" t="str">
        <f t="shared" si="29"/>
        <v>Power</v>
      </c>
      <c r="F915" s="43">
        <v>2010</v>
      </c>
      <c r="G915" s="43">
        <v>43.865000000000002</v>
      </c>
      <c r="H915" s="43" t="str">
        <f>INDEX(Regions[Region], MATCH(A915,Regions[State Name],0))</f>
        <v>NR</v>
      </c>
    </row>
    <row r="916" spans="1:8" x14ac:dyDescent="0.25">
      <c r="A916" s="43" t="s">
        <v>246</v>
      </c>
      <c r="B916" s="43" t="s">
        <v>209</v>
      </c>
      <c r="C916" s="43" t="s">
        <v>210</v>
      </c>
      <c r="D916" s="43" t="str">
        <f t="shared" si="28"/>
        <v>POWER</v>
      </c>
      <c r="E916" s="43" t="str">
        <f t="shared" si="29"/>
        <v>Power</v>
      </c>
      <c r="F916" s="43">
        <v>2010</v>
      </c>
      <c r="G916" s="43">
        <v>3.5430000000000001</v>
      </c>
      <c r="H916" s="43" t="str">
        <f>INDEX(Regions[Region], MATCH(A916,Regions[State Name],0))</f>
        <v>NR</v>
      </c>
    </row>
    <row r="917" spans="1:8" x14ac:dyDescent="0.25">
      <c r="A917" s="43" t="s">
        <v>246</v>
      </c>
      <c r="B917" s="43" t="s">
        <v>209</v>
      </c>
      <c r="C917" s="43" t="s">
        <v>213</v>
      </c>
      <c r="D917" s="43" t="str">
        <f t="shared" si="28"/>
        <v>CEMEN</v>
      </c>
      <c r="E917" s="43" t="str">
        <f t="shared" si="29"/>
        <v>Industry_Rest</v>
      </c>
      <c r="F917" s="43">
        <v>2010</v>
      </c>
      <c r="G917" s="43">
        <v>2.1000000000000001E-2</v>
      </c>
      <c r="H917" s="43" t="str">
        <f>INDEX(Regions[Region], MATCH(A917,Regions[State Name],0))</f>
        <v>NR</v>
      </c>
    </row>
    <row r="918" spans="1:8" x14ac:dyDescent="0.25">
      <c r="A918" s="43" t="s">
        <v>246</v>
      </c>
      <c r="B918" s="43" t="s">
        <v>209</v>
      </c>
      <c r="C918" s="43" t="s">
        <v>225</v>
      </c>
      <c r="D918" s="43" t="str">
        <f t="shared" si="28"/>
        <v>FERTI</v>
      </c>
      <c r="E918" s="43" t="str">
        <f t="shared" si="29"/>
        <v>Industry_Rest</v>
      </c>
      <c r="F918" s="43">
        <v>2010</v>
      </c>
      <c r="G918" s="43">
        <v>0.28599999999999998</v>
      </c>
      <c r="H918" s="43" t="str">
        <f>INDEX(Regions[Region], MATCH(A918,Regions[State Name],0))</f>
        <v>NR</v>
      </c>
    </row>
    <row r="919" spans="1:8" x14ac:dyDescent="0.25">
      <c r="A919" s="43" t="s">
        <v>246</v>
      </c>
      <c r="B919" s="43" t="s">
        <v>209</v>
      </c>
      <c r="C919" s="43" t="s">
        <v>179</v>
      </c>
      <c r="D919" s="43" t="str">
        <f t="shared" si="28"/>
        <v>SPONG</v>
      </c>
      <c r="E919" s="43" t="str">
        <f t="shared" si="29"/>
        <v>Industry_Rest</v>
      </c>
      <c r="F919" s="43">
        <v>2010</v>
      </c>
      <c r="G919" s="43">
        <v>0.111</v>
      </c>
      <c r="H919" s="43" t="str">
        <f>INDEX(Regions[Region], MATCH(A919,Regions[State Name],0))</f>
        <v>NR</v>
      </c>
    </row>
    <row r="920" spans="1:8" x14ac:dyDescent="0.25">
      <c r="A920" s="43" t="s">
        <v>246</v>
      </c>
      <c r="B920" s="43" t="s">
        <v>209</v>
      </c>
      <c r="C920" s="43" t="s">
        <v>217</v>
      </c>
      <c r="D920" s="43" t="str">
        <f t="shared" si="28"/>
        <v>OTHER</v>
      </c>
      <c r="E920" s="43" t="str">
        <f t="shared" si="29"/>
        <v>Industry_Rest</v>
      </c>
      <c r="F920" s="43">
        <v>2010</v>
      </c>
      <c r="G920" s="43">
        <v>0.248</v>
      </c>
      <c r="H920" s="43" t="str">
        <f>INDEX(Regions[Region], MATCH(A920,Regions[State Name],0))</f>
        <v>NR</v>
      </c>
    </row>
    <row r="921" spans="1:8" x14ac:dyDescent="0.25">
      <c r="A921" s="43" t="s">
        <v>246</v>
      </c>
      <c r="B921" s="43" t="s">
        <v>209</v>
      </c>
      <c r="C921" s="43" t="s">
        <v>228</v>
      </c>
      <c r="D921" s="43" t="str">
        <f t="shared" si="28"/>
        <v>CHEMI</v>
      </c>
      <c r="E921" s="43" t="str">
        <f t="shared" si="29"/>
        <v>Industry_Rest</v>
      </c>
      <c r="F921" s="43">
        <v>2010</v>
      </c>
      <c r="G921" s="43">
        <v>2.5999999999999999E-2</v>
      </c>
      <c r="H921" s="43" t="str">
        <f>INDEX(Regions[Region], MATCH(A921,Regions[State Name],0))</f>
        <v>NR</v>
      </c>
    </row>
    <row r="922" spans="1:8" x14ac:dyDescent="0.25">
      <c r="A922" s="43" t="s">
        <v>246</v>
      </c>
      <c r="B922" s="43" t="s">
        <v>209</v>
      </c>
      <c r="C922" s="43" t="s">
        <v>220</v>
      </c>
      <c r="D922" s="43" t="str">
        <f t="shared" si="28"/>
        <v xml:space="preserve">PULP </v>
      </c>
      <c r="E922" s="43" t="str">
        <f t="shared" si="29"/>
        <v>Industry_Rest</v>
      </c>
      <c r="F922" s="43">
        <v>2010</v>
      </c>
      <c r="G922" s="43">
        <v>2.9000000000000001E-2</v>
      </c>
      <c r="H922" s="43" t="str">
        <f>INDEX(Regions[Region], MATCH(A922,Regions[State Name],0))</f>
        <v>NR</v>
      </c>
    </row>
    <row r="923" spans="1:8" x14ac:dyDescent="0.25">
      <c r="A923" s="43" t="s">
        <v>246</v>
      </c>
      <c r="B923" s="43" t="s">
        <v>209</v>
      </c>
      <c r="C923" s="43" t="s">
        <v>208</v>
      </c>
      <c r="D923" s="43" t="str">
        <f t="shared" si="28"/>
        <v>OTHER</v>
      </c>
      <c r="E923" s="43" t="str">
        <f t="shared" si="29"/>
        <v>Industry_Rest</v>
      </c>
      <c r="F923" s="43">
        <v>2010</v>
      </c>
      <c r="G923" s="43">
        <v>4.6020000000000003</v>
      </c>
      <c r="H923" s="43" t="str">
        <f>INDEX(Regions[Region], MATCH(A923,Regions[State Name],0))</f>
        <v>NR</v>
      </c>
    </row>
    <row r="924" spans="1:8" x14ac:dyDescent="0.25">
      <c r="A924" s="43" t="s">
        <v>246</v>
      </c>
      <c r="B924" s="43" t="s">
        <v>219</v>
      </c>
      <c r="C924" s="43" t="s">
        <v>215</v>
      </c>
      <c r="D924" s="43" t="str">
        <f t="shared" si="28"/>
        <v>POWER</v>
      </c>
      <c r="E924" s="43" t="str">
        <f t="shared" si="29"/>
        <v>Power</v>
      </c>
      <c r="F924" s="43">
        <v>2010</v>
      </c>
      <c r="G924" s="43">
        <v>5.1420000000000003</v>
      </c>
      <c r="H924" s="43" t="str">
        <f>INDEX(Regions[Region], MATCH(A924,Regions[State Name],0))</f>
        <v>NR</v>
      </c>
    </row>
    <row r="925" spans="1:8" x14ac:dyDescent="0.25">
      <c r="A925" s="43" t="s">
        <v>246</v>
      </c>
      <c r="B925" s="43" t="s">
        <v>214</v>
      </c>
      <c r="C925" s="43" t="s">
        <v>215</v>
      </c>
      <c r="D925" s="43" t="str">
        <f t="shared" si="28"/>
        <v>POWER</v>
      </c>
      <c r="E925" s="43" t="str">
        <f t="shared" si="29"/>
        <v>Power</v>
      </c>
      <c r="F925" s="43">
        <v>2011</v>
      </c>
      <c r="G925" s="43">
        <v>0.249</v>
      </c>
      <c r="H925" s="43" t="str">
        <f>INDEX(Regions[Region], MATCH(A925,Regions[State Name],0))</f>
        <v>NR</v>
      </c>
    </row>
    <row r="926" spans="1:8" x14ac:dyDescent="0.25">
      <c r="A926" s="43" t="s">
        <v>246</v>
      </c>
      <c r="B926" s="43" t="s">
        <v>214</v>
      </c>
      <c r="C926" s="43" t="s">
        <v>208</v>
      </c>
      <c r="D926" s="43" t="str">
        <f t="shared" si="28"/>
        <v>OTHER</v>
      </c>
      <c r="E926" s="43" t="str">
        <f t="shared" si="29"/>
        <v>Industry_Rest</v>
      </c>
      <c r="F926" s="43">
        <v>2011</v>
      </c>
      <c r="G926" s="43">
        <v>5.8000000000000003E-2</v>
      </c>
      <c r="H926" s="43" t="str">
        <f>INDEX(Regions[Region], MATCH(A926,Regions[State Name],0))</f>
        <v>NR</v>
      </c>
    </row>
    <row r="927" spans="1:8" x14ac:dyDescent="0.25">
      <c r="A927" s="43" t="s">
        <v>246</v>
      </c>
      <c r="B927" s="43" t="s">
        <v>209</v>
      </c>
      <c r="C927" s="43" t="s">
        <v>215</v>
      </c>
      <c r="D927" s="43" t="str">
        <f t="shared" si="28"/>
        <v>POWER</v>
      </c>
      <c r="E927" s="43" t="str">
        <f t="shared" si="29"/>
        <v>Power</v>
      </c>
      <c r="F927" s="43">
        <v>2011</v>
      </c>
      <c r="G927" s="43">
        <v>41.286000000000001</v>
      </c>
      <c r="H927" s="43" t="str">
        <f>INDEX(Regions[Region], MATCH(A927,Regions[State Name],0))</f>
        <v>NR</v>
      </c>
    </row>
    <row r="928" spans="1:8" x14ac:dyDescent="0.25">
      <c r="A928" s="43" t="s">
        <v>246</v>
      </c>
      <c r="B928" s="43" t="s">
        <v>209</v>
      </c>
      <c r="C928" s="43" t="s">
        <v>210</v>
      </c>
      <c r="D928" s="43" t="str">
        <f t="shared" si="28"/>
        <v>POWER</v>
      </c>
      <c r="E928" s="43" t="str">
        <f t="shared" si="29"/>
        <v>Power</v>
      </c>
      <c r="F928" s="43">
        <v>2011</v>
      </c>
      <c r="G928" s="43">
        <v>3.871</v>
      </c>
      <c r="H928" s="43" t="str">
        <f>INDEX(Regions[Region], MATCH(A928,Regions[State Name],0))</f>
        <v>NR</v>
      </c>
    </row>
    <row r="929" spans="1:8" x14ac:dyDescent="0.25">
      <c r="A929" s="43" t="s">
        <v>246</v>
      </c>
      <c r="B929" s="43" t="s">
        <v>209</v>
      </c>
      <c r="C929" s="43" t="s">
        <v>218</v>
      </c>
      <c r="D929" s="43" t="str">
        <f t="shared" si="28"/>
        <v>METAL</v>
      </c>
      <c r="E929" s="43" t="str">
        <f t="shared" si="29"/>
        <v>Industry_Steel</v>
      </c>
      <c r="F929" s="43">
        <v>2011</v>
      </c>
      <c r="G929" s="43">
        <v>0.13100000000000001</v>
      </c>
      <c r="H929" s="43" t="str">
        <f>INDEX(Regions[Region], MATCH(A929,Regions[State Name],0))</f>
        <v>NR</v>
      </c>
    </row>
    <row r="930" spans="1:8" x14ac:dyDescent="0.25">
      <c r="A930" s="43" t="s">
        <v>246</v>
      </c>
      <c r="B930" s="43" t="s">
        <v>209</v>
      </c>
      <c r="C930" s="43" t="s">
        <v>213</v>
      </c>
      <c r="D930" s="43" t="str">
        <f t="shared" si="28"/>
        <v>CEMEN</v>
      </c>
      <c r="E930" s="43" t="str">
        <f t="shared" si="29"/>
        <v>Industry_Rest</v>
      </c>
      <c r="F930" s="43">
        <v>2011</v>
      </c>
      <c r="G930" s="43">
        <v>0.16900000000000001</v>
      </c>
      <c r="H930" s="43" t="str">
        <f>INDEX(Regions[Region], MATCH(A930,Regions[State Name],0))</f>
        <v>NR</v>
      </c>
    </row>
    <row r="931" spans="1:8" x14ac:dyDescent="0.25">
      <c r="A931" s="43" t="s">
        <v>246</v>
      </c>
      <c r="B931" s="43" t="s">
        <v>209</v>
      </c>
      <c r="C931" s="43" t="s">
        <v>225</v>
      </c>
      <c r="D931" s="43" t="str">
        <f t="shared" si="28"/>
        <v>FERTI</v>
      </c>
      <c r="E931" s="43" t="str">
        <f t="shared" si="29"/>
        <v>Industry_Rest</v>
      </c>
      <c r="F931" s="43">
        <v>2011</v>
      </c>
      <c r="G931" s="43">
        <v>0.317</v>
      </c>
      <c r="H931" s="43" t="str">
        <f>INDEX(Regions[Region], MATCH(A931,Regions[State Name],0))</f>
        <v>NR</v>
      </c>
    </row>
    <row r="932" spans="1:8" x14ac:dyDescent="0.25">
      <c r="A932" s="43" t="s">
        <v>246</v>
      </c>
      <c r="B932" s="43" t="s">
        <v>209</v>
      </c>
      <c r="C932" s="43" t="s">
        <v>179</v>
      </c>
      <c r="D932" s="43" t="str">
        <f t="shared" si="28"/>
        <v>SPONG</v>
      </c>
      <c r="E932" s="43" t="str">
        <f t="shared" si="29"/>
        <v>Industry_Rest</v>
      </c>
      <c r="F932" s="43">
        <v>2011</v>
      </c>
      <c r="G932" s="43">
        <v>0.17699999999999999</v>
      </c>
      <c r="H932" s="43" t="str">
        <f>INDEX(Regions[Region], MATCH(A932,Regions[State Name],0))</f>
        <v>NR</v>
      </c>
    </row>
    <row r="933" spans="1:8" x14ac:dyDescent="0.25">
      <c r="A933" s="43" t="s">
        <v>246</v>
      </c>
      <c r="B933" s="43" t="s">
        <v>209</v>
      </c>
      <c r="C933" s="43" t="s">
        <v>217</v>
      </c>
      <c r="D933" s="43" t="str">
        <f t="shared" si="28"/>
        <v>OTHER</v>
      </c>
      <c r="E933" s="43" t="str">
        <f t="shared" si="29"/>
        <v>Industry_Rest</v>
      </c>
      <c r="F933" s="43">
        <v>2011</v>
      </c>
      <c r="G933" s="43">
        <v>0.249</v>
      </c>
      <c r="H933" s="43" t="str">
        <f>INDEX(Regions[Region], MATCH(A933,Regions[State Name],0))</f>
        <v>NR</v>
      </c>
    </row>
    <row r="934" spans="1:8" x14ac:dyDescent="0.25">
      <c r="A934" s="43" t="s">
        <v>246</v>
      </c>
      <c r="B934" s="43" t="s">
        <v>209</v>
      </c>
      <c r="C934" s="43" t="s">
        <v>228</v>
      </c>
      <c r="D934" s="43" t="str">
        <f t="shared" si="28"/>
        <v>CHEMI</v>
      </c>
      <c r="E934" s="43" t="str">
        <f t="shared" si="29"/>
        <v>Industry_Rest</v>
      </c>
      <c r="F934" s="43">
        <v>2011</v>
      </c>
      <c r="G934" s="43">
        <v>2.1000000000000001E-2</v>
      </c>
      <c r="H934" s="43" t="str">
        <f>INDEX(Regions[Region], MATCH(A934,Regions[State Name],0))</f>
        <v>NR</v>
      </c>
    </row>
    <row r="935" spans="1:8" x14ac:dyDescent="0.25">
      <c r="A935" s="43" t="s">
        <v>246</v>
      </c>
      <c r="B935" s="43" t="s">
        <v>209</v>
      </c>
      <c r="C935" s="43" t="s">
        <v>220</v>
      </c>
      <c r="D935" s="43" t="str">
        <f t="shared" si="28"/>
        <v xml:space="preserve">PULP </v>
      </c>
      <c r="E935" s="43" t="str">
        <f t="shared" si="29"/>
        <v>Industry_Rest</v>
      </c>
      <c r="F935" s="43">
        <v>2011</v>
      </c>
      <c r="G935" s="43">
        <v>2.1999999999999999E-2</v>
      </c>
      <c r="H935" s="43" t="str">
        <f>INDEX(Regions[Region], MATCH(A935,Regions[State Name],0))</f>
        <v>NR</v>
      </c>
    </row>
    <row r="936" spans="1:8" x14ac:dyDescent="0.25">
      <c r="A936" s="43" t="s">
        <v>246</v>
      </c>
      <c r="B936" s="43" t="s">
        <v>209</v>
      </c>
      <c r="C936" s="43" t="s">
        <v>208</v>
      </c>
      <c r="D936" s="43" t="str">
        <f t="shared" si="28"/>
        <v>OTHER</v>
      </c>
      <c r="E936" s="43" t="str">
        <f t="shared" si="29"/>
        <v>Industry_Rest</v>
      </c>
      <c r="F936" s="43">
        <v>2011</v>
      </c>
      <c r="G936" s="43">
        <v>5.6829999999999998</v>
      </c>
      <c r="H936" s="43" t="str">
        <f>INDEX(Regions[Region], MATCH(A936,Regions[State Name],0))</f>
        <v>NR</v>
      </c>
    </row>
    <row r="937" spans="1:8" x14ac:dyDescent="0.25">
      <c r="A937" s="43" t="s">
        <v>246</v>
      </c>
      <c r="B937" s="43" t="s">
        <v>219</v>
      </c>
      <c r="C937" s="43" t="s">
        <v>215</v>
      </c>
      <c r="D937" s="43" t="str">
        <f t="shared" si="28"/>
        <v>POWER</v>
      </c>
      <c r="E937" s="43" t="str">
        <f t="shared" si="29"/>
        <v>Power</v>
      </c>
      <c r="F937" s="43">
        <v>2011</v>
      </c>
      <c r="G937" s="43">
        <v>6.9740000000000002</v>
      </c>
      <c r="H937" s="43" t="str">
        <f>INDEX(Regions[Region], MATCH(A937,Regions[State Name],0))</f>
        <v>NR</v>
      </c>
    </row>
    <row r="938" spans="1:8" x14ac:dyDescent="0.25">
      <c r="A938" s="43" t="s">
        <v>246</v>
      </c>
      <c r="B938" s="43" t="s">
        <v>214</v>
      </c>
      <c r="C938" s="43" t="s">
        <v>215</v>
      </c>
      <c r="D938" s="43" t="str">
        <f t="shared" si="28"/>
        <v>POWER</v>
      </c>
      <c r="E938" s="43" t="str">
        <f t="shared" si="29"/>
        <v>Power</v>
      </c>
      <c r="F938" s="43">
        <v>2012</v>
      </c>
      <c r="G938" s="43">
        <v>0.113</v>
      </c>
      <c r="H938" s="43" t="str">
        <f>INDEX(Regions[Region], MATCH(A938,Regions[State Name],0))</f>
        <v>NR</v>
      </c>
    </row>
    <row r="939" spans="1:8" x14ac:dyDescent="0.25">
      <c r="A939" s="43" t="s">
        <v>246</v>
      </c>
      <c r="B939" s="43" t="s">
        <v>209</v>
      </c>
      <c r="C939" s="43" t="s">
        <v>215</v>
      </c>
      <c r="D939" s="43" t="str">
        <f t="shared" si="28"/>
        <v>POWER</v>
      </c>
      <c r="E939" s="43" t="str">
        <f t="shared" si="29"/>
        <v>Power</v>
      </c>
      <c r="F939" s="43">
        <v>2012</v>
      </c>
      <c r="G939" s="43">
        <v>48.052</v>
      </c>
      <c r="H939" s="43" t="str">
        <f>INDEX(Regions[Region], MATCH(A939,Regions[State Name],0))</f>
        <v>NR</v>
      </c>
    </row>
    <row r="940" spans="1:8" x14ac:dyDescent="0.25">
      <c r="A940" s="43" t="s">
        <v>246</v>
      </c>
      <c r="B940" s="43" t="s">
        <v>209</v>
      </c>
      <c r="C940" s="43" t="s">
        <v>210</v>
      </c>
      <c r="D940" s="43" t="str">
        <f t="shared" si="28"/>
        <v>POWER</v>
      </c>
      <c r="E940" s="43" t="str">
        <f t="shared" si="29"/>
        <v>Power</v>
      </c>
      <c r="F940" s="43">
        <v>2012</v>
      </c>
      <c r="G940" s="43">
        <v>3.7970000000000002</v>
      </c>
      <c r="H940" s="43" t="str">
        <f>INDEX(Regions[Region], MATCH(A940,Regions[State Name],0))</f>
        <v>NR</v>
      </c>
    </row>
    <row r="941" spans="1:8" x14ac:dyDescent="0.25">
      <c r="A941" s="43" t="s">
        <v>246</v>
      </c>
      <c r="B941" s="43" t="s">
        <v>209</v>
      </c>
      <c r="C941" s="43" t="s">
        <v>218</v>
      </c>
      <c r="D941" s="43" t="str">
        <f t="shared" si="28"/>
        <v>METAL</v>
      </c>
      <c r="E941" s="43" t="str">
        <f t="shared" si="29"/>
        <v>Industry_Steel</v>
      </c>
      <c r="F941" s="43">
        <v>2012</v>
      </c>
      <c r="G941" s="43">
        <v>6.9000000000000006E-2</v>
      </c>
      <c r="H941" s="43" t="str">
        <f>INDEX(Regions[Region], MATCH(A941,Regions[State Name],0))</f>
        <v>NR</v>
      </c>
    </row>
    <row r="942" spans="1:8" x14ac:dyDescent="0.25">
      <c r="A942" s="43" t="s">
        <v>246</v>
      </c>
      <c r="B942" s="43" t="s">
        <v>209</v>
      </c>
      <c r="C942" s="43" t="s">
        <v>213</v>
      </c>
      <c r="D942" s="43" t="str">
        <f t="shared" si="28"/>
        <v>CEMEN</v>
      </c>
      <c r="E942" s="43" t="str">
        <f t="shared" si="29"/>
        <v>Industry_Rest</v>
      </c>
      <c r="F942" s="43">
        <v>2012</v>
      </c>
      <c r="G942" s="43">
        <v>1.2E-2</v>
      </c>
      <c r="H942" s="43" t="str">
        <f>INDEX(Regions[Region], MATCH(A942,Regions[State Name],0))</f>
        <v>NR</v>
      </c>
    </row>
    <row r="943" spans="1:8" x14ac:dyDescent="0.25">
      <c r="A943" s="43" t="s">
        <v>246</v>
      </c>
      <c r="B943" s="43" t="s">
        <v>209</v>
      </c>
      <c r="C943" s="43" t="s">
        <v>225</v>
      </c>
      <c r="D943" s="43" t="str">
        <f t="shared" si="28"/>
        <v>FERTI</v>
      </c>
      <c r="E943" s="43" t="str">
        <f t="shared" si="29"/>
        <v>Industry_Rest</v>
      </c>
      <c r="F943" s="43">
        <v>2012</v>
      </c>
      <c r="G943" s="43">
        <v>0.29299999999999998</v>
      </c>
      <c r="H943" s="43" t="str">
        <f>INDEX(Regions[Region], MATCH(A943,Regions[State Name],0))</f>
        <v>NR</v>
      </c>
    </row>
    <row r="944" spans="1:8" x14ac:dyDescent="0.25">
      <c r="A944" s="43" t="s">
        <v>246</v>
      </c>
      <c r="B944" s="43" t="s">
        <v>209</v>
      </c>
      <c r="C944" s="43" t="s">
        <v>179</v>
      </c>
      <c r="D944" s="43" t="str">
        <f t="shared" si="28"/>
        <v>SPONG</v>
      </c>
      <c r="E944" s="43" t="str">
        <f t="shared" si="29"/>
        <v>Industry_Rest</v>
      </c>
      <c r="F944" s="43">
        <v>2012</v>
      </c>
      <c r="G944" s="43">
        <v>0.52200000000000002</v>
      </c>
      <c r="H944" s="43" t="str">
        <f>INDEX(Regions[Region], MATCH(A944,Regions[State Name],0))</f>
        <v>NR</v>
      </c>
    </row>
    <row r="945" spans="1:8" x14ac:dyDescent="0.25">
      <c r="A945" s="43" t="s">
        <v>246</v>
      </c>
      <c r="B945" s="43" t="s">
        <v>209</v>
      </c>
      <c r="C945" s="43" t="s">
        <v>217</v>
      </c>
      <c r="D945" s="43" t="str">
        <f t="shared" si="28"/>
        <v>OTHER</v>
      </c>
      <c r="E945" s="43" t="str">
        <f t="shared" si="29"/>
        <v>Industry_Rest</v>
      </c>
      <c r="F945" s="43">
        <v>2012</v>
      </c>
      <c r="G945" s="43">
        <v>0.24</v>
      </c>
      <c r="H945" s="43" t="str">
        <f>INDEX(Regions[Region], MATCH(A945,Regions[State Name],0))</f>
        <v>NR</v>
      </c>
    </row>
    <row r="946" spans="1:8" x14ac:dyDescent="0.25">
      <c r="A946" s="43" t="s">
        <v>246</v>
      </c>
      <c r="B946" s="43" t="s">
        <v>209</v>
      </c>
      <c r="C946" s="43" t="s">
        <v>228</v>
      </c>
      <c r="D946" s="43" t="str">
        <f t="shared" si="28"/>
        <v>CHEMI</v>
      </c>
      <c r="E946" s="43" t="str">
        <f t="shared" si="29"/>
        <v>Industry_Rest</v>
      </c>
      <c r="F946" s="43">
        <v>2012</v>
      </c>
      <c r="G946" s="43">
        <v>1.2E-2</v>
      </c>
      <c r="H946" s="43" t="str">
        <f>INDEX(Regions[Region], MATCH(A946,Regions[State Name],0))</f>
        <v>NR</v>
      </c>
    </row>
    <row r="947" spans="1:8" x14ac:dyDescent="0.25">
      <c r="A947" s="43" t="s">
        <v>246</v>
      </c>
      <c r="B947" s="43" t="s">
        <v>209</v>
      </c>
      <c r="C947" s="43" t="s">
        <v>220</v>
      </c>
      <c r="D947" s="43" t="str">
        <f t="shared" si="28"/>
        <v xml:space="preserve">PULP </v>
      </c>
      <c r="E947" s="43" t="str">
        <f t="shared" si="29"/>
        <v>Industry_Rest</v>
      </c>
      <c r="F947" s="43">
        <v>2012</v>
      </c>
      <c r="G947" s="43">
        <v>4.0000000000000001E-3</v>
      </c>
      <c r="H947" s="43" t="str">
        <f>INDEX(Regions[Region], MATCH(A947,Regions[State Name],0))</f>
        <v>NR</v>
      </c>
    </row>
    <row r="948" spans="1:8" x14ac:dyDescent="0.25">
      <c r="A948" s="43" t="s">
        <v>246</v>
      </c>
      <c r="B948" s="43" t="s">
        <v>209</v>
      </c>
      <c r="C948" s="43" t="s">
        <v>208</v>
      </c>
      <c r="D948" s="43" t="str">
        <f t="shared" si="28"/>
        <v>OTHER</v>
      </c>
      <c r="E948" s="43" t="str">
        <f t="shared" si="29"/>
        <v>Industry_Rest</v>
      </c>
      <c r="F948" s="43">
        <v>2012</v>
      </c>
      <c r="G948" s="43">
        <v>3.911</v>
      </c>
      <c r="H948" s="43" t="str">
        <f>INDEX(Regions[Region], MATCH(A948,Regions[State Name],0))</f>
        <v>NR</v>
      </c>
    </row>
    <row r="949" spans="1:8" x14ac:dyDescent="0.25">
      <c r="A949" s="43" t="s">
        <v>246</v>
      </c>
      <c r="B949" s="43" t="s">
        <v>219</v>
      </c>
      <c r="C949" s="43" t="s">
        <v>215</v>
      </c>
      <c r="D949" s="43" t="str">
        <f t="shared" si="28"/>
        <v>POWER</v>
      </c>
      <c r="E949" s="43" t="str">
        <f t="shared" si="29"/>
        <v>Power</v>
      </c>
      <c r="F949" s="43">
        <v>2012</v>
      </c>
      <c r="G949" s="43">
        <v>6.3609999999999998</v>
      </c>
      <c r="H949" s="43" t="str">
        <f>INDEX(Regions[Region], MATCH(A949,Regions[State Name],0))</f>
        <v>NR</v>
      </c>
    </row>
    <row r="950" spans="1:8" x14ac:dyDescent="0.25">
      <c r="A950" s="43" t="s">
        <v>246</v>
      </c>
      <c r="B950" s="43" t="s">
        <v>214</v>
      </c>
      <c r="C950" s="43" t="s">
        <v>215</v>
      </c>
      <c r="D950" s="43" t="str">
        <f t="shared" si="28"/>
        <v>POWER</v>
      </c>
      <c r="E950" s="43" t="str">
        <f t="shared" si="29"/>
        <v>Power</v>
      </c>
      <c r="F950" s="43">
        <v>2013</v>
      </c>
      <c r="G950" s="43">
        <v>0.42899999999999999</v>
      </c>
      <c r="H950" s="43" t="str">
        <f>INDEX(Regions[Region], MATCH(A950,Regions[State Name],0))</f>
        <v>NR</v>
      </c>
    </row>
    <row r="951" spans="1:8" x14ac:dyDescent="0.25">
      <c r="A951" s="43" t="s">
        <v>246</v>
      </c>
      <c r="B951" s="43" t="s">
        <v>209</v>
      </c>
      <c r="C951" s="43" t="s">
        <v>215</v>
      </c>
      <c r="D951" s="43" t="str">
        <f t="shared" si="28"/>
        <v>POWER</v>
      </c>
      <c r="E951" s="43" t="str">
        <f t="shared" si="29"/>
        <v>Power</v>
      </c>
      <c r="F951" s="43">
        <v>2013</v>
      </c>
      <c r="G951" s="43">
        <v>51.107999999999997</v>
      </c>
      <c r="H951" s="43" t="str">
        <f>INDEX(Regions[Region], MATCH(A951,Regions[State Name],0))</f>
        <v>NR</v>
      </c>
    </row>
    <row r="952" spans="1:8" x14ac:dyDescent="0.25">
      <c r="A952" s="43" t="s">
        <v>246</v>
      </c>
      <c r="B952" s="43" t="s">
        <v>209</v>
      </c>
      <c r="C952" s="43" t="s">
        <v>210</v>
      </c>
      <c r="D952" s="43" t="str">
        <f t="shared" si="28"/>
        <v>POWER</v>
      </c>
      <c r="E952" s="43" t="str">
        <f t="shared" si="29"/>
        <v>Power</v>
      </c>
      <c r="F952" s="43">
        <v>2013</v>
      </c>
      <c r="G952" s="43">
        <v>4.2080000000000002</v>
      </c>
      <c r="H952" s="43" t="str">
        <f>INDEX(Regions[Region], MATCH(A952,Regions[State Name],0))</f>
        <v>NR</v>
      </c>
    </row>
    <row r="953" spans="1:8" x14ac:dyDescent="0.25">
      <c r="A953" s="43" t="s">
        <v>246</v>
      </c>
      <c r="B953" s="43" t="s">
        <v>209</v>
      </c>
      <c r="C953" s="43" t="s">
        <v>218</v>
      </c>
      <c r="D953" s="43" t="str">
        <f t="shared" si="28"/>
        <v>METAL</v>
      </c>
      <c r="E953" s="43" t="str">
        <f t="shared" si="29"/>
        <v>Industry_Steel</v>
      </c>
      <c r="F953" s="43">
        <v>2013</v>
      </c>
      <c r="G953" s="43">
        <v>0.09</v>
      </c>
      <c r="H953" s="43" t="str">
        <f>INDEX(Regions[Region], MATCH(A953,Regions[State Name],0))</f>
        <v>NR</v>
      </c>
    </row>
    <row r="954" spans="1:8" x14ac:dyDescent="0.25">
      <c r="A954" s="43" t="s">
        <v>246</v>
      </c>
      <c r="B954" s="43" t="s">
        <v>209</v>
      </c>
      <c r="C954" s="43" t="s">
        <v>213</v>
      </c>
      <c r="D954" s="43" t="str">
        <f t="shared" si="28"/>
        <v>CEMEN</v>
      </c>
      <c r="E954" s="43" t="str">
        <f t="shared" si="29"/>
        <v>Industry_Rest</v>
      </c>
      <c r="F954" s="43">
        <v>2013</v>
      </c>
      <c r="G954" s="43">
        <v>0.17</v>
      </c>
      <c r="H954" s="43" t="str">
        <f>INDEX(Regions[Region], MATCH(A954,Regions[State Name],0))</f>
        <v>NR</v>
      </c>
    </row>
    <row r="955" spans="1:8" x14ac:dyDescent="0.25">
      <c r="A955" s="43" t="s">
        <v>246</v>
      </c>
      <c r="B955" s="43" t="s">
        <v>209</v>
      </c>
      <c r="C955" s="43" t="s">
        <v>225</v>
      </c>
      <c r="D955" s="43" t="str">
        <f t="shared" si="28"/>
        <v>FERTI</v>
      </c>
      <c r="E955" s="43" t="str">
        <f t="shared" si="29"/>
        <v>Industry_Rest</v>
      </c>
      <c r="F955" s="43">
        <v>2013</v>
      </c>
      <c r="G955" s="43">
        <v>0.30399999999999999</v>
      </c>
      <c r="H955" s="43" t="str">
        <f>INDEX(Regions[Region], MATCH(A955,Regions[State Name],0))</f>
        <v>NR</v>
      </c>
    </row>
    <row r="956" spans="1:8" x14ac:dyDescent="0.25">
      <c r="A956" s="43" t="s">
        <v>246</v>
      </c>
      <c r="B956" s="43" t="s">
        <v>209</v>
      </c>
      <c r="C956" s="43" t="s">
        <v>179</v>
      </c>
      <c r="D956" s="43" t="str">
        <f t="shared" si="28"/>
        <v>SPONG</v>
      </c>
      <c r="E956" s="43" t="str">
        <f t="shared" si="29"/>
        <v>Industry_Rest</v>
      </c>
      <c r="F956" s="43">
        <v>2013</v>
      </c>
      <c r="G956" s="43">
        <v>0.124</v>
      </c>
      <c r="H956" s="43" t="str">
        <f>INDEX(Regions[Region], MATCH(A956,Regions[State Name],0))</f>
        <v>NR</v>
      </c>
    </row>
    <row r="957" spans="1:8" x14ac:dyDescent="0.25">
      <c r="A957" s="43" t="s">
        <v>246</v>
      </c>
      <c r="B957" s="43" t="s">
        <v>209</v>
      </c>
      <c r="C957" s="43" t="s">
        <v>228</v>
      </c>
      <c r="D957" s="43" t="str">
        <f t="shared" si="28"/>
        <v>CHEMI</v>
      </c>
      <c r="E957" s="43" t="str">
        <f t="shared" si="29"/>
        <v>Industry_Rest</v>
      </c>
      <c r="F957" s="43">
        <v>2013</v>
      </c>
      <c r="G957" s="43">
        <v>1.7999999999999999E-2</v>
      </c>
      <c r="H957" s="43" t="str">
        <f>INDEX(Regions[Region], MATCH(A957,Regions[State Name],0))</f>
        <v>NR</v>
      </c>
    </row>
    <row r="958" spans="1:8" x14ac:dyDescent="0.25">
      <c r="A958" s="43" t="s">
        <v>246</v>
      </c>
      <c r="B958" s="43" t="s">
        <v>209</v>
      </c>
      <c r="C958" s="43" t="s">
        <v>229</v>
      </c>
      <c r="D958" s="43" t="str">
        <f t="shared" si="28"/>
        <v>BRICK</v>
      </c>
      <c r="E958" s="43" t="str">
        <f t="shared" si="29"/>
        <v>Industry_Rest</v>
      </c>
      <c r="F958" s="43">
        <v>2013</v>
      </c>
      <c r="G958" s="43">
        <v>1.242</v>
      </c>
      <c r="H958" s="43" t="str">
        <f>INDEX(Regions[Region], MATCH(A958,Regions[State Name],0))</f>
        <v>NR</v>
      </c>
    </row>
    <row r="959" spans="1:8" x14ac:dyDescent="0.25">
      <c r="A959" s="43" t="s">
        <v>246</v>
      </c>
      <c r="B959" s="43" t="s">
        <v>209</v>
      </c>
      <c r="C959" s="43" t="s">
        <v>208</v>
      </c>
      <c r="D959" s="43" t="str">
        <f t="shared" si="28"/>
        <v>OTHER</v>
      </c>
      <c r="E959" s="43" t="str">
        <f t="shared" si="29"/>
        <v>Industry_Rest</v>
      </c>
      <c r="F959" s="43">
        <v>2013</v>
      </c>
      <c r="G959" s="43">
        <v>2.9630000000000001</v>
      </c>
      <c r="H959" s="43" t="str">
        <f>INDEX(Regions[Region], MATCH(A959,Regions[State Name],0))</f>
        <v>NR</v>
      </c>
    </row>
    <row r="960" spans="1:8" x14ac:dyDescent="0.25">
      <c r="A960" s="43" t="s">
        <v>246</v>
      </c>
      <c r="B960" s="43" t="s">
        <v>219</v>
      </c>
      <c r="C960" s="43" t="s">
        <v>215</v>
      </c>
      <c r="D960" s="43" t="str">
        <f t="shared" si="28"/>
        <v>POWER</v>
      </c>
      <c r="E960" s="43" t="str">
        <f t="shared" si="29"/>
        <v>Power</v>
      </c>
      <c r="F960" s="43">
        <v>2013</v>
      </c>
      <c r="G960" s="43">
        <v>8.7989999999999995</v>
      </c>
      <c r="H960" s="43" t="str">
        <f>INDEX(Regions[Region], MATCH(A960,Regions[State Name],0))</f>
        <v>NR</v>
      </c>
    </row>
    <row r="961" spans="1:8" x14ac:dyDescent="0.25">
      <c r="A961" s="43" t="s">
        <v>246</v>
      </c>
      <c r="B961" s="43" t="s">
        <v>214</v>
      </c>
      <c r="C961" s="43" t="s">
        <v>215</v>
      </c>
      <c r="D961" s="43" t="str">
        <f t="shared" si="28"/>
        <v>POWER</v>
      </c>
      <c r="E961" s="43" t="str">
        <f t="shared" si="29"/>
        <v>Power</v>
      </c>
      <c r="F961" s="43">
        <v>2014</v>
      </c>
      <c r="G961" s="43">
        <v>0.35499999999999998</v>
      </c>
      <c r="H961" s="43" t="str">
        <f>INDEX(Regions[Region], MATCH(A961,Regions[State Name],0))</f>
        <v>NR</v>
      </c>
    </row>
    <row r="962" spans="1:8" x14ac:dyDescent="0.25">
      <c r="A962" s="43" t="s">
        <v>246</v>
      </c>
      <c r="B962" s="43" t="s">
        <v>209</v>
      </c>
      <c r="C962" s="43" t="s">
        <v>215</v>
      </c>
      <c r="D962" s="43" t="str">
        <f t="shared" si="28"/>
        <v>POWER</v>
      </c>
      <c r="E962" s="43" t="str">
        <f t="shared" si="29"/>
        <v>Power</v>
      </c>
      <c r="F962" s="43">
        <v>2014</v>
      </c>
      <c r="G962" s="43">
        <v>57.134999999999998</v>
      </c>
      <c r="H962" s="43" t="str">
        <f>INDEX(Regions[Region], MATCH(A962,Regions[State Name],0))</f>
        <v>NR</v>
      </c>
    </row>
    <row r="963" spans="1:8" x14ac:dyDescent="0.25">
      <c r="A963" s="43" t="s">
        <v>246</v>
      </c>
      <c r="B963" s="43" t="s">
        <v>209</v>
      </c>
      <c r="C963" s="43" t="s">
        <v>210</v>
      </c>
      <c r="D963" s="43" t="str">
        <f t="shared" ref="D963:D1026" si="30">LEFT(C963,5)</f>
        <v>POWER</v>
      </c>
      <c r="E963" s="43" t="str">
        <f t="shared" ref="E963:E1026" si="31">IF(D963="POWER","Power", IF(OR(D963="STEEL",D963="METAL"), "Industry_Steel", "Industry_Rest"))</f>
        <v>Power</v>
      </c>
      <c r="F963" s="43">
        <v>2014</v>
      </c>
      <c r="G963" s="43">
        <v>4.1890000000000001</v>
      </c>
      <c r="H963" s="43" t="str">
        <f>INDEX(Regions[Region], MATCH(A963,Regions[State Name],0))</f>
        <v>NR</v>
      </c>
    </row>
    <row r="964" spans="1:8" x14ac:dyDescent="0.25">
      <c r="A964" s="43" t="s">
        <v>246</v>
      </c>
      <c r="B964" s="43" t="s">
        <v>209</v>
      </c>
      <c r="C964" s="43" t="s">
        <v>218</v>
      </c>
      <c r="D964" s="43" t="str">
        <f t="shared" si="30"/>
        <v>METAL</v>
      </c>
      <c r="E964" s="43" t="str">
        <f t="shared" si="31"/>
        <v>Industry_Steel</v>
      </c>
      <c r="F964" s="43">
        <v>2014</v>
      </c>
      <c r="G964" s="43">
        <v>3.2000000000000001E-2</v>
      </c>
      <c r="H964" s="43" t="str">
        <f>INDEX(Regions[Region], MATCH(A964,Regions[State Name],0))</f>
        <v>NR</v>
      </c>
    </row>
    <row r="965" spans="1:8" x14ac:dyDescent="0.25">
      <c r="A965" s="43" t="s">
        <v>246</v>
      </c>
      <c r="B965" s="43" t="s">
        <v>209</v>
      </c>
      <c r="C965" s="43" t="s">
        <v>213</v>
      </c>
      <c r="D965" s="43" t="str">
        <f t="shared" si="30"/>
        <v>CEMEN</v>
      </c>
      <c r="E965" s="43" t="str">
        <f t="shared" si="31"/>
        <v>Industry_Rest</v>
      </c>
      <c r="F965" s="43">
        <v>2014</v>
      </c>
      <c r="G965" s="43">
        <v>0.155</v>
      </c>
      <c r="H965" s="43" t="str">
        <f>INDEX(Regions[Region], MATCH(A965,Regions[State Name],0))</f>
        <v>NR</v>
      </c>
    </row>
    <row r="966" spans="1:8" x14ac:dyDescent="0.25">
      <c r="A966" s="43" t="s">
        <v>246</v>
      </c>
      <c r="B966" s="43" t="s">
        <v>209</v>
      </c>
      <c r="C966" s="43" t="s">
        <v>225</v>
      </c>
      <c r="D966" s="43" t="str">
        <f t="shared" si="30"/>
        <v>FERTI</v>
      </c>
      <c r="E966" s="43" t="str">
        <f t="shared" si="31"/>
        <v>Industry_Rest</v>
      </c>
      <c r="F966" s="43">
        <v>2014</v>
      </c>
      <c r="G966" s="43">
        <v>0.248</v>
      </c>
      <c r="H966" s="43" t="str">
        <f>INDEX(Regions[Region], MATCH(A966,Regions[State Name],0))</f>
        <v>NR</v>
      </c>
    </row>
    <row r="967" spans="1:8" x14ac:dyDescent="0.25">
      <c r="A967" s="43" t="s">
        <v>246</v>
      </c>
      <c r="B967" s="43" t="s">
        <v>209</v>
      </c>
      <c r="C967" s="43" t="s">
        <v>179</v>
      </c>
      <c r="D967" s="43" t="str">
        <f t="shared" si="30"/>
        <v>SPONG</v>
      </c>
      <c r="E967" s="43" t="str">
        <f t="shared" si="31"/>
        <v>Industry_Rest</v>
      </c>
      <c r="F967" s="43">
        <v>2014</v>
      </c>
      <c r="G967" s="43">
        <v>0.1</v>
      </c>
      <c r="H967" s="43" t="str">
        <f>INDEX(Regions[Region], MATCH(A967,Regions[State Name],0))</f>
        <v>NR</v>
      </c>
    </row>
    <row r="968" spans="1:8" x14ac:dyDescent="0.25">
      <c r="A968" s="43" t="s">
        <v>246</v>
      </c>
      <c r="B968" s="43" t="s">
        <v>209</v>
      </c>
      <c r="C968" s="43" t="s">
        <v>217</v>
      </c>
      <c r="D968" s="43" t="str">
        <f t="shared" si="30"/>
        <v>OTHER</v>
      </c>
      <c r="E968" s="43" t="str">
        <f t="shared" si="31"/>
        <v>Industry_Rest</v>
      </c>
      <c r="F968" s="43">
        <v>2014</v>
      </c>
      <c r="G968" s="43">
        <v>0.25800000000000001</v>
      </c>
      <c r="H968" s="43" t="str">
        <f>INDEX(Regions[Region], MATCH(A968,Regions[State Name],0))</f>
        <v>NR</v>
      </c>
    </row>
    <row r="969" spans="1:8" x14ac:dyDescent="0.25">
      <c r="A969" s="43" t="s">
        <v>246</v>
      </c>
      <c r="B969" s="43" t="s">
        <v>209</v>
      </c>
      <c r="C969" s="43" t="s">
        <v>229</v>
      </c>
      <c r="D969" s="43" t="str">
        <f t="shared" si="30"/>
        <v>BRICK</v>
      </c>
      <c r="E969" s="43" t="str">
        <f t="shared" si="31"/>
        <v>Industry_Rest</v>
      </c>
      <c r="F969" s="43">
        <v>2014</v>
      </c>
      <c r="G969" s="43">
        <v>2.71</v>
      </c>
      <c r="H969" s="43" t="str">
        <f>INDEX(Regions[Region], MATCH(A969,Regions[State Name],0))</f>
        <v>NR</v>
      </c>
    </row>
    <row r="970" spans="1:8" x14ac:dyDescent="0.25">
      <c r="A970" s="43" t="s">
        <v>246</v>
      </c>
      <c r="B970" s="43" t="s">
        <v>209</v>
      </c>
      <c r="C970" s="43" t="s">
        <v>208</v>
      </c>
      <c r="D970" s="43" t="str">
        <f t="shared" si="30"/>
        <v>OTHER</v>
      </c>
      <c r="E970" s="43" t="str">
        <f t="shared" si="31"/>
        <v>Industry_Rest</v>
      </c>
      <c r="F970" s="43">
        <v>2014</v>
      </c>
      <c r="G970" s="43">
        <v>2.415</v>
      </c>
      <c r="H970" s="43" t="str">
        <f>INDEX(Regions[Region], MATCH(A970,Regions[State Name],0))</f>
        <v>NR</v>
      </c>
    </row>
    <row r="971" spans="1:8" x14ac:dyDescent="0.25">
      <c r="A971" s="43" t="s">
        <v>246</v>
      </c>
      <c r="B971" s="43" t="s">
        <v>219</v>
      </c>
      <c r="C971" s="43" t="s">
        <v>215</v>
      </c>
      <c r="D971" s="43" t="str">
        <f t="shared" si="30"/>
        <v>POWER</v>
      </c>
      <c r="E971" s="43" t="str">
        <f t="shared" si="31"/>
        <v>Power</v>
      </c>
      <c r="F971" s="43">
        <v>2014</v>
      </c>
      <c r="G971" s="43">
        <v>8.1669999999999998</v>
      </c>
      <c r="H971" s="43" t="str">
        <f>INDEX(Regions[Region], MATCH(A971,Regions[State Name],0))</f>
        <v>NR</v>
      </c>
    </row>
    <row r="972" spans="1:8" x14ac:dyDescent="0.25">
      <c r="A972" s="43" t="s">
        <v>246</v>
      </c>
      <c r="B972" s="43" t="s">
        <v>209</v>
      </c>
      <c r="C972" s="43" t="s">
        <v>215</v>
      </c>
      <c r="D972" s="43" t="str">
        <f t="shared" si="30"/>
        <v>POWER</v>
      </c>
      <c r="E972" s="43" t="str">
        <f t="shared" si="31"/>
        <v>Power</v>
      </c>
      <c r="F972" s="43">
        <v>2015</v>
      </c>
      <c r="G972" s="43">
        <v>59.423000000000002</v>
      </c>
      <c r="H972" s="43" t="str">
        <f>INDEX(Regions[Region], MATCH(A972,Regions[State Name],0))</f>
        <v>NR</v>
      </c>
    </row>
    <row r="973" spans="1:8" x14ac:dyDescent="0.25">
      <c r="A973" s="43" t="s">
        <v>246</v>
      </c>
      <c r="B973" s="43" t="s">
        <v>209</v>
      </c>
      <c r="C973" s="43" t="s">
        <v>210</v>
      </c>
      <c r="D973" s="43" t="str">
        <f t="shared" si="30"/>
        <v>POWER</v>
      </c>
      <c r="E973" s="43" t="str">
        <f t="shared" si="31"/>
        <v>Power</v>
      </c>
      <c r="F973" s="43">
        <v>2015</v>
      </c>
      <c r="G973" s="43">
        <v>4.5670000000000002</v>
      </c>
      <c r="H973" s="43" t="str">
        <f>INDEX(Regions[Region], MATCH(A973,Regions[State Name],0))</f>
        <v>NR</v>
      </c>
    </row>
    <row r="974" spans="1:8" x14ac:dyDescent="0.25">
      <c r="A974" s="43" t="s">
        <v>246</v>
      </c>
      <c r="B974" s="43" t="s">
        <v>209</v>
      </c>
      <c r="C974" s="43" t="s">
        <v>218</v>
      </c>
      <c r="D974" s="43" t="str">
        <f t="shared" si="30"/>
        <v>METAL</v>
      </c>
      <c r="E974" s="43" t="str">
        <f t="shared" si="31"/>
        <v>Industry_Steel</v>
      </c>
      <c r="F974" s="43">
        <v>2015</v>
      </c>
      <c r="G974" s="43">
        <v>0.13100000000000001</v>
      </c>
      <c r="H974" s="43" t="str">
        <f>INDEX(Regions[Region], MATCH(A974,Regions[State Name],0))</f>
        <v>NR</v>
      </c>
    </row>
    <row r="975" spans="1:8" x14ac:dyDescent="0.25">
      <c r="A975" s="43" t="s">
        <v>246</v>
      </c>
      <c r="B975" s="43" t="s">
        <v>209</v>
      </c>
      <c r="C975" s="43" t="s">
        <v>213</v>
      </c>
      <c r="D975" s="43" t="str">
        <f t="shared" si="30"/>
        <v>CEMEN</v>
      </c>
      <c r="E975" s="43" t="str">
        <f t="shared" si="31"/>
        <v>Industry_Rest</v>
      </c>
      <c r="F975" s="43">
        <v>2015</v>
      </c>
      <c r="G975" s="43">
        <v>0.13100000000000001</v>
      </c>
      <c r="H975" s="43" t="str">
        <f>INDEX(Regions[Region], MATCH(A975,Regions[State Name],0))</f>
        <v>NR</v>
      </c>
    </row>
    <row r="976" spans="1:8" x14ac:dyDescent="0.25">
      <c r="A976" s="43" t="s">
        <v>246</v>
      </c>
      <c r="B976" s="43" t="s">
        <v>209</v>
      </c>
      <c r="C976" s="43" t="s">
        <v>225</v>
      </c>
      <c r="D976" s="43" t="str">
        <f t="shared" si="30"/>
        <v>FERTI</v>
      </c>
      <c r="E976" s="43" t="str">
        <f t="shared" si="31"/>
        <v>Industry_Rest</v>
      </c>
      <c r="F976" s="43">
        <v>2015</v>
      </c>
      <c r="G976" s="43">
        <v>0.23400000000000001</v>
      </c>
      <c r="H976" s="43" t="str">
        <f>INDEX(Regions[Region], MATCH(A976,Regions[State Name],0))</f>
        <v>NR</v>
      </c>
    </row>
    <row r="977" spans="1:8" x14ac:dyDescent="0.25">
      <c r="A977" s="43" t="s">
        <v>246</v>
      </c>
      <c r="B977" s="43" t="s">
        <v>209</v>
      </c>
      <c r="C977" s="43" t="s">
        <v>179</v>
      </c>
      <c r="D977" s="43" t="str">
        <f t="shared" si="30"/>
        <v>SPONG</v>
      </c>
      <c r="E977" s="43" t="str">
        <f t="shared" si="31"/>
        <v>Industry_Rest</v>
      </c>
      <c r="F977" s="43">
        <v>2015</v>
      </c>
      <c r="G977" s="43">
        <v>0.104</v>
      </c>
      <c r="H977" s="43" t="str">
        <f>INDEX(Regions[Region], MATCH(A977,Regions[State Name],0))</f>
        <v>NR</v>
      </c>
    </row>
    <row r="978" spans="1:8" x14ac:dyDescent="0.25">
      <c r="A978" s="43" t="s">
        <v>246</v>
      </c>
      <c r="B978" s="43" t="s">
        <v>209</v>
      </c>
      <c r="C978" s="43" t="s">
        <v>217</v>
      </c>
      <c r="D978" s="43" t="str">
        <f t="shared" si="30"/>
        <v>OTHER</v>
      </c>
      <c r="E978" s="43" t="str">
        <f t="shared" si="31"/>
        <v>Industry_Rest</v>
      </c>
      <c r="F978" s="43">
        <v>2015</v>
      </c>
      <c r="G978" s="43">
        <v>0.25700000000000001</v>
      </c>
      <c r="H978" s="43" t="str">
        <f>INDEX(Regions[Region], MATCH(A978,Regions[State Name],0))</f>
        <v>NR</v>
      </c>
    </row>
    <row r="979" spans="1:8" x14ac:dyDescent="0.25">
      <c r="A979" s="43" t="s">
        <v>246</v>
      </c>
      <c r="B979" s="43" t="s">
        <v>209</v>
      </c>
      <c r="C979" s="43" t="s">
        <v>228</v>
      </c>
      <c r="D979" s="43" t="str">
        <f t="shared" si="30"/>
        <v>CHEMI</v>
      </c>
      <c r="E979" s="43" t="str">
        <f t="shared" si="31"/>
        <v>Industry_Rest</v>
      </c>
      <c r="F979" s="43">
        <v>2015</v>
      </c>
      <c r="G979" s="43">
        <v>1.4999999999999999E-2</v>
      </c>
      <c r="H979" s="43" t="str">
        <f>INDEX(Regions[Region], MATCH(A979,Regions[State Name],0))</f>
        <v>NR</v>
      </c>
    </row>
    <row r="980" spans="1:8" x14ac:dyDescent="0.25">
      <c r="A980" s="43" t="s">
        <v>246</v>
      </c>
      <c r="B980" s="43" t="s">
        <v>209</v>
      </c>
      <c r="C980" s="43" t="s">
        <v>208</v>
      </c>
      <c r="D980" s="43" t="str">
        <f t="shared" si="30"/>
        <v>OTHER</v>
      </c>
      <c r="E980" s="43" t="str">
        <f t="shared" si="31"/>
        <v>Industry_Rest</v>
      </c>
      <c r="F980" s="43">
        <v>2015</v>
      </c>
      <c r="G980" s="43">
        <v>4.1479999999999997</v>
      </c>
      <c r="H980" s="43" t="str">
        <f>INDEX(Regions[Region], MATCH(A980,Regions[State Name],0))</f>
        <v>NR</v>
      </c>
    </row>
    <row r="981" spans="1:8" x14ac:dyDescent="0.25">
      <c r="A981" s="43" t="s">
        <v>246</v>
      </c>
      <c r="B981" s="43" t="s">
        <v>219</v>
      </c>
      <c r="C981" s="43" t="s">
        <v>215</v>
      </c>
      <c r="D981" s="43" t="str">
        <f t="shared" si="30"/>
        <v>POWER</v>
      </c>
      <c r="E981" s="43" t="str">
        <f t="shared" si="31"/>
        <v>Power</v>
      </c>
      <c r="F981" s="43">
        <v>2015</v>
      </c>
      <c r="G981" s="43">
        <v>8.0280000000000005</v>
      </c>
      <c r="H981" s="43" t="str">
        <f>INDEX(Regions[Region], MATCH(A981,Regions[State Name],0))</f>
        <v>NR</v>
      </c>
    </row>
    <row r="982" spans="1:8" x14ac:dyDescent="0.25">
      <c r="A982" s="43" t="s">
        <v>246</v>
      </c>
      <c r="B982" s="43" t="s">
        <v>214</v>
      </c>
      <c r="C982" s="43" t="s">
        <v>215</v>
      </c>
      <c r="D982" s="43" t="str">
        <f t="shared" si="30"/>
        <v>POWER</v>
      </c>
      <c r="E982" s="43" t="str">
        <f t="shared" si="31"/>
        <v>Power</v>
      </c>
      <c r="F982" s="43">
        <v>2015</v>
      </c>
      <c r="G982" s="43">
        <v>0.28899999999999998</v>
      </c>
      <c r="H982" s="43" t="str">
        <f>INDEX(Regions[Region], MATCH(A982,Regions[State Name],0))</f>
        <v>NR</v>
      </c>
    </row>
    <row r="983" spans="1:8" x14ac:dyDescent="0.25">
      <c r="A983" s="43" t="s">
        <v>246</v>
      </c>
      <c r="B983" s="43" t="s">
        <v>209</v>
      </c>
      <c r="C983" s="43" t="s">
        <v>215</v>
      </c>
      <c r="D983" s="43" t="str">
        <f t="shared" si="30"/>
        <v>POWER</v>
      </c>
      <c r="E983" s="43" t="str">
        <f t="shared" si="31"/>
        <v>Power</v>
      </c>
      <c r="F983" s="43">
        <v>2016</v>
      </c>
      <c r="G983" s="43">
        <v>61.865000000000002</v>
      </c>
      <c r="H983" s="43" t="str">
        <f>INDEX(Regions[Region], MATCH(A983,Regions[State Name],0))</f>
        <v>NR</v>
      </c>
    </row>
    <row r="984" spans="1:8" x14ac:dyDescent="0.25">
      <c r="A984" s="43" t="s">
        <v>246</v>
      </c>
      <c r="B984" s="43" t="s">
        <v>209</v>
      </c>
      <c r="C984" s="43" t="s">
        <v>210</v>
      </c>
      <c r="D984" s="43" t="str">
        <f t="shared" si="30"/>
        <v>POWER</v>
      </c>
      <c r="E984" s="43" t="str">
        <f t="shared" si="31"/>
        <v>Power</v>
      </c>
      <c r="F984" s="43">
        <v>2016</v>
      </c>
      <c r="G984" s="43">
        <v>4.4989999999999997</v>
      </c>
      <c r="H984" s="43" t="str">
        <f>INDEX(Regions[Region], MATCH(A984,Regions[State Name],0))</f>
        <v>NR</v>
      </c>
    </row>
    <row r="985" spans="1:8" x14ac:dyDescent="0.25">
      <c r="A985" s="43" t="s">
        <v>246</v>
      </c>
      <c r="B985" s="43" t="s">
        <v>209</v>
      </c>
      <c r="C985" s="43" t="s">
        <v>218</v>
      </c>
      <c r="D985" s="43" t="str">
        <f t="shared" si="30"/>
        <v>METAL</v>
      </c>
      <c r="E985" s="43" t="str">
        <f t="shared" si="31"/>
        <v>Industry_Steel</v>
      </c>
      <c r="F985" s="43">
        <v>2016</v>
      </c>
      <c r="G985" s="43">
        <v>0.13300000000000001</v>
      </c>
      <c r="H985" s="43" t="str">
        <f>INDEX(Regions[Region], MATCH(A985,Regions[State Name],0))</f>
        <v>NR</v>
      </c>
    </row>
    <row r="986" spans="1:8" x14ac:dyDescent="0.25">
      <c r="A986" s="43" t="s">
        <v>246</v>
      </c>
      <c r="B986" s="43" t="s">
        <v>209</v>
      </c>
      <c r="C986" s="43" t="s">
        <v>213</v>
      </c>
      <c r="D986" s="43" t="str">
        <f t="shared" si="30"/>
        <v>CEMEN</v>
      </c>
      <c r="E986" s="43" t="str">
        <f t="shared" si="31"/>
        <v>Industry_Rest</v>
      </c>
      <c r="F986" s="43">
        <v>2016</v>
      </c>
      <c r="G986" s="43">
        <v>0.21</v>
      </c>
      <c r="H986" s="43" t="str">
        <f>INDEX(Regions[Region], MATCH(A986,Regions[State Name],0))</f>
        <v>NR</v>
      </c>
    </row>
    <row r="987" spans="1:8" x14ac:dyDescent="0.25">
      <c r="A987" s="43" t="s">
        <v>246</v>
      </c>
      <c r="B987" s="43" t="s">
        <v>209</v>
      </c>
      <c r="C987" s="43" t="s">
        <v>225</v>
      </c>
      <c r="D987" s="43" t="str">
        <f t="shared" si="30"/>
        <v>FERTI</v>
      </c>
      <c r="E987" s="43" t="str">
        <f t="shared" si="31"/>
        <v>Industry_Rest</v>
      </c>
      <c r="F987" s="43">
        <v>2016</v>
      </c>
      <c r="G987" s="43">
        <v>0.23899999999999999</v>
      </c>
      <c r="H987" s="43" t="str">
        <f>INDEX(Regions[Region], MATCH(A987,Regions[State Name],0))</f>
        <v>NR</v>
      </c>
    </row>
    <row r="988" spans="1:8" x14ac:dyDescent="0.25">
      <c r="A988" s="43" t="s">
        <v>246</v>
      </c>
      <c r="B988" s="43" t="s">
        <v>209</v>
      </c>
      <c r="C988" s="43" t="s">
        <v>179</v>
      </c>
      <c r="D988" s="43" t="str">
        <f t="shared" si="30"/>
        <v>SPONG</v>
      </c>
      <c r="E988" s="43" t="str">
        <f t="shared" si="31"/>
        <v>Industry_Rest</v>
      </c>
      <c r="F988" s="43">
        <v>2016</v>
      </c>
      <c r="G988" s="43">
        <v>9.4E-2</v>
      </c>
      <c r="H988" s="43" t="str">
        <f>INDEX(Regions[Region], MATCH(A988,Regions[State Name],0))</f>
        <v>NR</v>
      </c>
    </row>
    <row r="989" spans="1:8" x14ac:dyDescent="0.25">
      <c r="A989" s="43" t="s">
        <v>246</v>
      </c>
      <c r="B989" s="43" t="s">
        <v>209</v>
      </c>
      <c r="C989" s="43" t="s">
        <v>217</v>
      </c>
      <c r="D989" s="43" t="str">
        <f t="shared" si="30"/>
        <v>OTHER</v>
      </c>
      <c r="E989" s="43" t="str">
        <f t="shared" si="31"/>
        <v>Industry_Rest</v>
      </c>
      <c r="F989" s="43">
        <v>2016</v>
      </c>
      <c r="G989" s="43">
        <v>0.246</v>
      </c>
      <c r="H989" s="43" t="str">
        <f>INDEX(Regions[Region], MATCH(A989,Regions[State Name],0))</f>
        <v>NR</v>
      </c>
    </row>
    <row r="990" spans="1:8" x14ac:dyDescent="0.25">
      <c r="A990" s="43" t="s">
        <v>246</v>
      </c>
      <c r="B990" s="43" t="s">
        <v>209</v>
      </c>
      <c r="C990" s="43" t="s">
        <v>228</v>
      </c>
      <c r="D990" s="43" t="str">
        <f t="shared" si="30"/>
        <v>CHEMI</v>
      </c>
      <c r="E990" s="43" t="str">
        <f t="shared" si="31"/>
        <v>Industry_Rest</v>
      </c>
      <c r="F990" s="43">
        <v>2016</v>
      </c>
      <c r="G990" s="43">
        <v>8.0000000000000002E-3</v>
      </c>
      <c r="H990" s="43" t="str">
        <f>INDEX(Regions[Region], MATCH(A990,Regions[State Name],0))</f>
        <v>NR</v>
      </c>
    </row>
    <row r="991" spans="1:8" x14ac:dyDescent="0.25">
      <c r="A991" s="43" t="s">
        <v>246</v>
      </c>
      <c r="B991" s="43" t="s">
        <v>209</v>
      </c>
      <c r="C991" s="43" t="s">
        <v>208</v>
      </c>
      <c r="D991" s="43" t="str">
        <f t="shared" si="30"/>
        <v>OTHER</v>
      </c>
      <c r="E991" s="43" t="str">
        <f t="shared" si="31"/>
        <v>Industry_Rest</v>
      </c>
      <c r="F991" s="43">
        <v>2016</v>
      </c>
      <c r="G991" s="43">
        <v>4.8780000000000001</v>
      </c>
      <c r="H991" s="43" t="str">
        <f>INDEX(Regions[Region], MATCH(A991,Regions[State Name],0))</f>
        <v>NR</v>
      </c>
    </row>
    <row r="992" spans="1:8" x14ac:dyDescent="0.25">
      <c r="A992" s="43" t="s">
        <v>246</v>
      </c>
      <c r="B992" s="43" t="s">
        <v>219</v>
      </c>
      <c r="C992" s="43" t="s">
        <v>215</v>
      </c>
      <c r="D992" s="43" t="str">
        <f t="shared" si="30"/>
        <v>POWER</v>
      </c>
      <c r="E992" s="43" t="str">
        <f t="shared" si="31"/>
        <v>Power</v>
      </c>
      <c r="F992" s="43">
        <v>2016</v>
      </c>
      <c r="G992" s="43">
        <v>2.9630000000000001</v>
      </c>
      <c r="H992" s="43" t="str">
        <f>INDEX(Regions[Region], MATCH(A992,Regions[State Name],0))</f>
        <v>NR</v>
      </c>
    </row>
    <row r="993" spans="1:8" x14ac:dyDescent="0.25">
      <c r="A993" s="43" t="s">
        <v>246</v>
      </c>
      <c r="B993" s="43" t="s">
        <v>214</v>
      </c>
      <c r="C993" s="43" t="s">
        <v>215</v>
      </c>
      <c r="D993" s="43" t="str">
        <f t="shared" si="30"/>
        <v>POWER</v>
      </c>
      <c r="E993" s="43" t="str">
        <f t="shared" si="31"/>
        <v>Power</v>
      </c>
      <c r="F993" s="43">
        <v>2016</v>
      </c>
      <c r="G993" s="43">
        <v>0.23100000000000001</v>
      </c>
      <c r="H993" s="43" t="str">
        <f>INDEX(Regions[Region], MATCH(A993,Regions[State Name],0))</f>
        <v>NR</v>
      </c>
    </row>
    <row r="994" spans="1:8" x14ac:dyDescent="0.25">
      <c r="A994" s="43" t="s">
        <v>246</v>
      </c>
      <c r="B994" s="43" t="s">
        <v>216</v>
      </c>
      <c r="C994" s="43" t="s">
        <v>215</v>
      </c>
      <c r="D994" s="43" t="str">
        <f t="shared" si="30"/>
        <v>POWER</v>
      </c>
      <c r="E994" s="43" t="str">
        <f t="shared" si="31"/>
        <v>Power</v>
      </c>
      <c r="F994" s="43">
        <v>2006</v>
      </c>
      <c r="G994" s="43">
        <v>41.491999999999997</v>
      </c>
      <c r="H994" s="43" t="str">
        <f>INDEX(Regions[Region], MATCH(A994,Regions[State Name],0))</f>
        <v>NR</v>
      </c>
    </row>
    <row r="995" spans="1:8" x14ac:dyDescent="0.25">
      <c r="A995" s="43" t="s">
        <v>246</v>
      </c>
      <c r="B995" s="43" t="s">
        <v>216</v>
      </c>
      <c r="C995" s="43" t="s">
        <v>210</v>
      </c>
      <c r="D995" s="43" t="str">
        <f t="shared" si="30"/>
        <v>POWER</v>
      </c>
      <c r="E995" s="43" t="str">
        <f t="shared" si="31"/>
        <v>Power</v>
      </c>
      <c r="F995" s="43">
        <v>2006</v>
      </c>
      <c r="G995" s="43">
        <v>4.5670000000000002</v>
      </c>
      <c r="H995" s="43" t="str">
        <f>INDEX(Regions[Region], MATCH(A995,Regions[State Name],0))</f>
        <v>NR</v>
      </c>
    </row>
    <row r="996" spans="1:8" x14ac:dyDescent="0.25">
      <c r="A996" s="43" t="s">
        <v>246</v>
      </c>
      <c r="B996" s="43" t="s">
        <v>216</v>
      </c>
      <c r="C996" s="43" t="s">
        <v>225</v>
      </c>
      <c r="D996" s="43" t="str">
        <f t="shared" si="30"/>
        <v>FERTI</v>
      </c>
      <c r="E996" s="43" t="str">
        <f t="shared" si="31"/>
        <v>Industry_Rest</v>
      </c>
      <c r="F996" s="43">
        <v>2006</v>
      </c>
      <c r="G996" s="43">
        <v>7.0000000000000001E-3</v>
      </c>
      <c r="H996" s="43" t="str">
        <f>INDEX(Regions[Region], MATCH(A996,Regions[State Name],0))</f>
        <v>NR</v>
      </c>
    </row>
    <row r="997" spans="1:8" x14ac:dyDescent="0.25">
      <c r="A997" s="43" t="s">
        <v>246</v>
      </c>
      <c r="B997" s="43" t="s">
        <v>216</v>
      </c>
      <c r="C997" s="43" t="s">
        <v>217</v>
      </c>
      <c r="D997" s="43" t="str">
        <f t="shared" si="30"/>
        <v>OTHER</v>
      </c>
      <c r="E997" s="43" t="str">
        <f t="shared" si="31"/>
        <v>Industry_Rest</v>
      </c>
      <c r="F997" s="43">
        <v>2006</v>
      </c>
      <c r="G997" s="43">
        <v>1.4E-2</v>
      </c>
      <c r="H997" s="43" t="str">
        <f>INDEX(Regions[Region], MATCH(A997,Regions[State Name],0))</f>
        <v>NR</v>
      </c>
    </row>
    <row r="998" spans="1:8" x14ac:dyDescent="0.25">
      <c r="A998" s="43" t="s">
        <v>246</v>
      </c>
      <c r="B998" s="43" t="s">
        <v>216</v>
      </c>
      <c r="C998" s="43" t="s">
        <v>220</v>
      </c>
      <c r="D998" s="43" t="str">
        <f t="shared" si="30"/>
        <v xml:space="preserve">PULP </v>
      </c>
      <c r="E998" s="43" t="str">
        <f t="shared" si="31"/>
        <v>Industry_Rest</v>
      </c>
      <c r="F998" s="43">
        <v>2006</v>
      </c>
      <c r="G998" s="43">
        <v>2.8000000000000001E-2</v>
      </c>
      <c r="H998" s="43" t="str">
        <f>INDEX(Regions[Region], MATCH(A998,Regions[State Name],0))</f>
        <v>NR</v>
      </c>
    </row>
    <row r="999" spans="1:8" x14ac:dyDescent="0.25">
      <c r="A999" s="43" t="s">
        <v>246</v>
      </c>
      <c r="B999" s="43" t="s">
        <v>216</v>
      </c>
      <c r="C999" s="43" t="s">
        <v>208</v>
      </c>
      <c r="D999" s="43" t="str">
        <f t="shared" si="30"/>
        <v>OTHER</v>
      </c>
      <c r="E999" s="43" t="str">
        <f t="shared" si="31"/>
        <v>Industry_Rest</v>
      </c>
      <c r="F999" s="43">
        <v>2006</v>
      </c>
      <c r="G999" s="43">
        <v>3.3580000000000001</v>
      </c>
      <c r="H999" s="43" t="str">
        <f>INDEX(Regions[Region], MATCH(A999,Regions[State Name],0))</f>
        <v>NR</v>
      </c>
    </row>
    <row r="1000" spans="1:8" x14ac:dyDescent="0.25">
      <c r="A1000" s="43" t="s">
        <v>246</v>
      </c>
      <c r="B1000" s="43" t="s">
        <v>214</v>
      </c>
      <c r="C1000" s="43" t="s">
        <v>215</v>
      </c>
      <c r="D1000" s="43" t="str">
        <f t="shared" si="30"/>
        <v>POWER</v>
      </c>
      <c r="E1000" s="43" t="str">
        <f t="shared" si="31"/>
        <v>Power</v>
      </c>
      <c r="F1000" s="43">
        <v>2019</v>
      </c>
      <c r="G1000" s="43">
        <v>0.24099999999999999</v>
      </c>
      <c r="H1000" s="43" t="str">
        <f>INDEX(Regions[Region], MATCH(A1000,Regions[State Name],0))</f>
        <v>NR</v>
      </c>
    </row>
    <row r="1001" spans="1:8" x14ac:dyDescent="0.25">
      <c r="A1001" s="43" t="s">
        <v>246</v>
      </c>
      <c r="B1001" s="43" t="s">
        <v>209</v>
      </c>
      <c r="C1001" s="43" t="s">
        <v>225</v>
      </c>
      <c r="D1001" s="43" t="str">
        <f t="shared" si="30"/>
        <v>FERTI</v>
      </c>
      <c r="E1001" s="43" t="str">
        <f t="shared" si="31"/>
        <v>Industry_Rest</v>
      </c>
      <c r="F1001" s="43">
        <v>2019</v>
      </c>
      <c r="G1001" s="43">
        <v>8.6999999999999994E-2</v>
      </c>
      <c r="H1001" s="43" t="str">
        <f>INDEX(Regions[Region], MATCH(A1001,Regions[State Name],0))</f>
        <v>NR</v>
      </c>
    </row>
    <row r="1002" spans="1:8" x14ac:dyDescent="0.25">
      <c r="A1002" s="43" t="s">
        <v>246</v>
      </c>
      <c r="B1002" s="43" t="s">
        <v>209</v>
      </c>
      <c r="C1002" s="43" t="s">
        <v>213</v>
      </c>
      <c r="D1002" s="43" t="str">
        <f t="shared" si="30"/>
        <v>CEMEN</v>
      </c>
      <c r="E1002" s="43" t="str">
        <f t="shared" si="31"/>
        <v>Industry_Rest</v>
      </c>
      <c r="F1002" s="43">
        <v>2019</v>
      </c>
      <c r="G1002" s="43">
        <v>0.14099999999999999</v>
      </c>
      <c r="H1002" s="43" t="str">
        <f>INDEX(Regions[Region], MATCH(A1002,Regions[State Name],0))</f>
        <v>NR</v>
      </c>
    </row>
    <row r="1003" spans="1:8" x14ac:dyDescent="0.25">
      <c r="A1003" s="43" t="s">
        <v>246</v>
      </c>
      <c r="B1003" s="43" t="s">
        <v>209</v>
      </c>
      <c r="C1003" s="43" t="s">
        <v>217</v>
      </c>
      <c r="D1003" s="43" t="str">
        <f t="shared" si="30"/>
        <v>OTHER</v>
      </c>
      <c r="E1003" s="43" t="str">
        <f t="shared" si="31"/>
        <v>Industry_Rest</v>
      </c>
      <c r="F1003" s="43">
        <v>2019</v>
      </c>
      <c r="G1003" s="43">
        <v>0.215</v>
      </c>
      <c r="H1003" s="43" t="str">
        <f>INDEX(Regions[Region], MATCH(A1003,Regions[State Name],0))</f>
        <v>NR</v>
      </c>
    </row>
    <row r="1004" spans="1:8" x14ac:dyDescent="0.25">
      <c r="A1004" s="43" t="s">
        <v>246</v>
      </c>
      <c r="B1004" s="43" t="s">
        <v>209</v>
      </c>
      <c r="C1004" s="43" t="s">
        <v>179</v>
      </c>
      <c r="D1004" s="43" t="str">
        <f t="shared" si="30"/>
        <v>SPONG</v>
      </c>
      <c r="E1004" s="43" t="str">
        <f t="shared" si="31"/>
        <v>Industry_Rest</v>
      </c>
      <c r="F1004" s="43">
        <v>2019</v>
      </c>
      <c r="G1004" s="43">
        <v>0.23899999999999999</v>
      </c>
      <c r="H1004" s="43" t="str">
        <f>INDEX(Regions[Region], MATCH(A1004,Regions[State Name],0))</f>
        <v>NR</v>
      </c>
    </row>
    <row r="1005" spans="1:8" x14ac:dyDescent="0.25">
      <c r="A1005" s="43" t="s">
        <v>246</v>
      </c>
      <c r="B1005" s="43" t="s">
        <v>209</v>
      </c>
      <c r="C1005" s="43" t="s">
        <v>208</v>
      </c>
      <c r="D1005" s="43" t="str">
        <f t="shared" si="30"/>
        <v>OTHER</v>
      </c>
      <c r="E1005" s="43" t="str">
        <f t="shared" si="31"/>
        <v>Industry_Rest</v>
      </c>
      <c r="F1005" s="43">
        <v>2019</v>
      </c>
      <c r="G1005" s="43">
        <v>2.2280000000000002</v>
      </c>
      <c r="H1005" s="43" t="str">
        <f>INDEX(Regions[Region], MATCH(A1005,Regions[State Name],0))</f>
        <v>NR</v>
      </c>
    </row>
    <row r="1006" spans="1:8" x14ac:dyDescent="0.25">
      <c r="A1006" s="43" t="s">
        <v>246</v>
      </c>
      <c r="B1006" s="43" t="s">
        <v>209</v>
      </c>
      <c r="C1006" s="43" t="s">
        <v>210</v>
      </c>
      <c r="D1006" s="43" t="str">
        <f t="shared" si="30"/>
        <v>POWER</v>
      </c>
      <c r="E1006" s="43" t="str">
        <f t="shared" si="31"/>
        <v>Power</v>
      </c>
      <c r="F1006" s="43">
        <v>2019</v>
      </c>
      <c r="G1006" s="43">
        <v>4.9669999999999996</v>
      </c>
      <c r="H1006" s="43" t="str">
        <f>INDEX(Regions[Region], MATCH(A1006,Regions[State Name],0))</f>
        <v>NR</v>
      </c>
    </row>
    <row r="1007" spans="1:8" x14ac:dyDescent="0.25">
      <c r="A1007" s="43" t="s">
        <v>246</v>
      </c>
      <c r="B1007" s="43" t="s">
        <v>209</v>
      </c>
      <c r="C1007" s="43" t="s">
        <v>215</v>
      </c>
      <c r="D1007" s="43" t="str">
        <f t="shared" si="30"/>
        <v>POWER</v>
      </c>
      <c r="E1007" s="43" t="str">
        <f t="shared" si="31"/>
        <v>Power</v>
      </c>
      <c r="F1007" s="43">
        <v>2019</v>
      </c>
      <c r="G1007" s="43">
        <v>71.775999999999996</v>
      </c>
      <c r="H1007" s="43" t="str">
        <f>INDEX(Regions[Region], MATCH(A1007,Regions[State Name],0))</f>
        <v>NR</v>
      </c>
    </row>
    <row r="1008" spans="1:8" x14ac:dyDescent="0.25">
      <c r="A1008" s="43" t="s">
        <v>246</v>
      </c>
      <c r="B1008" s="43" t="s">
        <v>219</v>
      </c>
      <c r="C1008" s="43" t="s">
        <v>215</v>
      </c>
      <c r="D1008" s="43" t="str">
        <f t="shared" si="30"/>
        <v>POWER</v>
      </c>
      <c r="E1008" s="43" t="str">
        <f t="shared" si="31"/>
        <v>Power</v>
      </c>
      <c r="F1008" s="43">
        <v>2019</v>
      </c>
      <c r="G1008" s="43">
        <v>4.4400000000000004</v>
      </c>
      <c r="H1008" s="43" t="str">
        <f>INDEX(Regions[Region], MATCH(A1008,Regions[State Name],0))</f>
        <v>NR</v>
      </c>
    </row>
    <row r="1009" spans="1:8" x14ac:dyDescent="0.25">
      <c r="A1009" s="43" t="s">
        <v>246</v>
      </c>
      <c r="B1009" s="43" t="s">
        <v>214</v>
      </c>
      <c r="C1009" s="43" t="s">
        <v>215</v>
      </c>
      <c r="D1009" s="43" t="str">
        <f t="shared" si="30"/>
        <v>POWER</v>
      </c>
      <c r="E1009" s="43" t="str">
        <f t="shared" si="31"/>
        <v>Power</v>
      </c>
      <c r="F1009" s="43">
        <v>2017</v>
      </c>
      <c r="G1009" s="43">
        <v>7.0000000000000007E-2</v>
      </c>
      <c r="H1009" s="43" t="str">
        <f>INDEX(Regions[Region], MATCH(A1009,Regions[State Name],0))</f>
        <v>NR</v>
      </c>
    </row>
    <row r="1010" spans="1:8" x14ac:dyDescent="0.25">
      <c r="A1010" s="43" t="s">
        <v>246</v>
      </c>
      <c r="B1010" s="43" t="s">
        <v>209</v>
      </c>
      <c r="C1010" s="43" t="s">
        <v>220</v>
      </c>
      <c r="D1010" s="43" t="str">
        <f t="shared" si="30"/>
        <v xml:space="preserve">PULP </v>
      </c>
      <c r="E1010" s="43" t="str">
        <f t="shared" si="31"/>
        <v>Industry_Rest</v>
      </c>
      <c r="F1010" s="43">
        <v>2017</v>
      </c>
      <c r="G1010" s="43">
        <v>1E-3</v>
      </c>
      <c r="H1010" s="43" t="str">
        <f>INDEX(Regions[Region], MATCH(A1010,Regions[State Name],0))</f>
        <v>NR</v>
      </c>
    </row>
    <row r="1011" spans="1:8" x14ac:dyDescent="0.25">
      <c r="A1011" s="43" t="s">
        <v>246</v>
      </c>
      <c r="B1011" s="43" t="s">
        <v>209</v>
      </c>
      <c r="C1011" s="43" t="s">
        <v>228</v>
      </c>
      <c r="D1011" s="43" t="str">
        <f t="shared" si="30"/>
        <v>CHEMI</v>
      </c>
      <c r="E1011" s="43" t="str">
        <f t="shared" si="31"/>
        <v>Industry_Rest</v>
      </c>
      <c r="F1011" s="43">
        <v>2017</v>
      </c>
      <c r="G1011" s="43">
        <v>1.2999999999999999E-2</v>
      </c>
      <c r="H1011" s="43" t="str">
        <f>INDEX(Regions[Region], MATCH(A1011,Regions[State Name],0))</f>
        <v>NR</v>
      </c>
    </row>
    <row r="1012" spans="1:8" x14ac:dyDescent="0.25">
      <c r="A1012" s="43" t="s">
        <v>246</v>
      </c>
      <c r="B1012" s="43" t="s">
        <v>209</v>
      </c>
      <c r="C1012" s="43" t="s">
        <v>213</v>
      </c>
      <c r="D1012" s="43" t="str">
        <f t="shared" si="30"/>
        <v>CEMEN</v>
      </c>
      <c r="E1012" s="43" t="str">
        <f t="shared" si="31"/>
        <v>Industry_Rest</v>
      </c>
      <c r="F1012" s="43">
        <v>2017</v>
      </c>
      <c r="G1012" s="43">
        <v>3.6999999999999998E-2</v>
      </c>
      <c r="H1012" s="43" t="str">
        <f>INDEX(Regions[Region], MATCH(A1012,Regions[State Name],0))</f>
        <v>NR</v>
      </c>
    </row>
    <row r="1013" spans="1:8" x14ac:dyDescent="0.25">
      <c r="A1013" s="43" t="s">
        <v>246</v>
      </c>
      <c r="B1013" s="43" t="s">
        <v>209</v>
      </c>
      <c r="C1013" s="43" t="s">
        <v>179</v>
      </c>
      <c r="D1013" s="43" t="str">
        <f t="shared" si="30"/>
        <v>SPONG</v>
      </c>
      <c r="E1013" s="43" t="str">
        <f t="shared" si="31"/>
        <v>Industry_Rest</v>
      </c>
      <c r="F1013" s="43">
        <v>2017</v>
      </c>
      <c r="G1013" s="43">
        <v>5.2999999999999999E-2</v>
      </c>
      <c r="H1013" s="43" t="str">
        <f>INDEX(Regions[Region], MATCH(A1013,Regions[State Name],0))</f>
        <v>NR</v>
      </c>
    </row>
    <row r="1014" spans="1:8" x14ac:dyDescent="0.25">
      <c r="A1014" s="43" t="s">
        <v>246</v>
      </c>
      <c r="B1014" s="43" t="s">
        <v>209</v>
      </c>
      <c r="C1014" s="43" t="s">
        <v>225</v>
      </c>
      <c r="D1014" s="43" t="str">
        <f t="shared" si="30"/>
        <v>FERTI</v>
      </c>
      <c r="E1014" s="43" t="str">
        <f t="shared" si="31"/>
        <v>Industry_Rest</v>
      </c>
      <c r="F1014" s="43">
        <v>2017</v>
      </c>
      <c r="G1014" s="43">
        <v>0.221</v>
      </c>
      <c r="H1014" s="43" t="str">
        <f>INDEX(Regions[Region], MATCH(A1014,Regions[State Name],0))</f>
        <v>NR</v>
      </c>
    </row>
    <row r="1015" spans="1:8" x14ac:dyDescent="0.25">
      <c r="A1015" s="43" t="s">
        <v>246</v>
      </c>
      <c r="B1015" s="43" t="s">
        <v>209</v>
      </c>
      <c r="C1015" s="43" t="s">
        <v>218</v>
      </c>
      <c r="D1015" s="43" t="str">
        <f t="shared" si="30"/>
        <v>METAL</v>
      </c>
      <c r="E1015" s="43" t="str">
        <f t="shared" si="31"/>
        <v>Industry_Steel</v>
      </c>
      <c r="F1015" s="43">
        <v>2017</v>
      </c>
      <c r="G1015" s="43">
        <v>0.22600000000000001</v>
      </c>
      <c r="H1015" s="43" t="str">
        <f>INDEX(Regions[Region], MATCH(A1015,Regions[State Name],0))</f>
        <v>NR</v>
      </c>
    </row>
    <row r="1016" spans="1:8" x14ac:dyDescent="0.25">
      <c r="A1016" s="43" t="s">
        <v>246</v>
      </c>
      <c r="B1016" s="43" t="s">
        <v>209</v>
      </c>
      <c r="C1016" s="43" t="s">
        <v>217</v>
      </c>
      <c r="D1016" s="43" t="str">
        <f t="shared" si="30"/>
        <v>OTHER</v>
      </c>
      <c r="E1016" s="43" t="str">
        <f t="shared" si="31"/>
        <v>Industry_Rest</v>
      </c>
      <c r="F1016" s="43">
        <v>2017</v>
      </c>
      <c r="G1016" s="43">
        <v>0.32</v>
      </c>
      <c r="H1016" s="43" t="str">
        <f>INDEX(Regions[Region], MATCH(A1016,Regions[State Name],0))</f>
        <v>NR</v>
      </c>
    </row>
    <row r="1017" spans="1:8" x14ac:dyDescent="0.25">
      <c r="A1017" s="43" t="s">
        <v>246</v>
      </c>
      <c r="B1017" s="43" t="s">
        <v>209</v>
      </c>
      <c r="C1017" s="43" t="s">
        <v>210</v>
      </c>
      <c r="D1017" s="43" t="str">
        <f t="shared" si="30"/>
        <v>POWER</v>
      </c>
      <c r="E1017" s="43" t="str">
        <f t="shared" si="31"/>
        <v>Power</v>
      </c>
      <c r="F1017" s="43">
        <v>2017</v>
      </c>
      <c r="G1017" s="43">
        <v>4.2380000000000004</v>
      </c>
      <c r="H1017" s="43" t="str">
        <f>INDEX(Regions[Region], MATCH(A1017,Regions[State Name],0))</f>
        <v>NR</v>
      </c>
    </row>
    <row r="1018" spans="1:8" x14ac:dyDescent="0.25">
      <c r="A1018" s="43" t="s">
        <v>246</v>
      </c>
      <c r="B1018" s="43" t="s">
        <v>209</v>
      </c>
      <c r="C1018" s="43" t="s">
        <v>208</v>
      </c>
      <c r="D1018" s="43" t="str">
        <f t="shared" si="30"/>
        <v>OTHER</v>
      </c>
      <c r="E1018" s="43" t="str">
        <f t="shared" si="31"/>
        <v>Industry_Rest</v>
      </c>
      <c r="F1018" s="43">
        <v>2017</v>
      </c>
      <c r="G1018" s="43">
        <v>11.092000000000001</v>
      </c>
      <c r="H1018" s="43" t="str">
        <f>INDEX(Regions[Region], MATCH(A1018,Regions[State Name],0))</f>
        <v>NR</v>
      </c>
    </row>
    <row r="1019" spans="1:8" x14ac:dyDescent="0.25">
      <c r="A1019" s="43" t="s">
        <v>246</v>
      </c>
      <c r="B1019" s="43" t="s">
        <v>209</v>
      </c>
      <c r="C1019" s="43" t="s">
        <v>215</v>
      </c>
      <c r="D1019" s="43" t="str">
        <f t="shared" si="30"/>
        <v>POWER</v>
      </c>
      <c r="E1019" s="43" t="str">
        <f t="shared" si="31"/>
        <v>Power</v>
      </c>
      <c r="F1019" s="43">
        <v>2017</v>
      </c>
      <c r="G1019" s="43">
        <v>69.344999999999999</v>
      </c>
      <c r="H1019" s="43" t="str">
        <f>INDEX(Regions[Region], MATCH(A1019,Regions[State Name],0))</f>
        <v>NR</v>
      </c>
    </row>
    <row r="1020" spans="1:8" x14ac:dyDescent="0.25">
      <c r="A1020" s="43" t="s">
        <v>246</v>
      </c>
      <c r="B1020" s="43" t="s">
        <v>219</v>
      </c>
      <c r="C1020" s="43" t="s">
        <v>215</v>
      </c>
      <c r="D1020" s="43" t="str">
        <f t="shared" si="30"/>
        <v>POWER</v>
      </c>
      <c r="E1020" s="43" t="str">
        <f t="shared" si="31"/>
        <v>Power</v>
      </c>
      <c r="F1020" s="43">
        <v>2017</v>
      </c>
      <c r="G1020" s="43">
        <v>7.7210000000000001</v>
      </c>
      <c r="H1020" s="43" t="str">
        <f>INDEX(Regions[Region], MATCH(A1020,Regions[State Name],0))</f>
        <v>NR</v>
      </c>
    </row>
    <row r="1021" spans="1:8" x14ac:dyDescent="0.25">
      <c r="A1021" s="43" t="s">
        <v>246</v>
      </c>
      <c r="B1021" s="43" t="s">
        <v>214</v>
      </c>
      <c r="C1021" s="43" t="s">
        <v>215</v>
      </c>
      <c r="D1021" s="43" t="str">
        <f t="shared" si="30"/>
        <v>POWER</v>
      </c>
      <c r="E1021" s="43" t="str">
        <f t="shared" si="31"/>
        <v>Power</v>
      </c>
      <c r="F1021" s="43">
        <v>2018</v>
      </c>
      <c r="G1021" s="43">
        <v>0.35099999999999998</v>
      </c>
      <c r="H1021" s="43" t="str">
        <f>INDEX(Regions[Region], MATCH(A1021,Regions[State Name],0))</f>
        <v>NR</v>
      </c>
    </row>
    <row r="1022" spans="1:8" x14ac:dyDescent="0.25">
      <c r="A1022" s="43" t="s">
        <v>246</v>
      </c>
      <c r="B1022" s="43" t="s">
        <v>209</v>
      </c>
      <c r="C1022" s="43" t="s">
        <v>213</v>
      </c>
      <c r="D1022" s="43" t="str">
        <f t="shared" si="30"/>
        <v>CEMEN</v>
      </c>
      <c r="E1022" s="43" t="str">
        <f t="shared" si="31"/>
        <v>Industry_Rest</v>
      </c>
      <c r="F1022" s="43">
        <v>2018</v>
      </c>
      <c r="G1022" s="43">
        <v>1E-3</v>
      </c>
      <c r="H1022" s="43" t="str">
        <f>INDEX(Regions[Region], MATCH(A1022,Regions[State Name],0))</f>
        <v>NR</v>
      </c>
    </row>
    <row r="1023" spans="1:8" x14ac:dyDescent="0.25">
      <c r="A1023" s="43" t="s">
        <v>246</v>
      </c>
      <c r="B1023" s="43" t="s">
        <v>209</v>
      </c>
      <c r="C1023" s="43" t="s">
        <v>179</v>
      </c>
      <c r="D1023" s="43" t="str">
        <f t="shared" si="30"/>
        <v>SPONG</v>
      </c>
      <c r="E1023" s="43" t="str">
        <f t="shared" si="31"/>
        <v>Industry_Rest</v>
      </c>
      <c r="F1023" s="43">
        <v>2018</v>
      </c>
      <c r="G1023" s="43">
        <v>0.107</v>
      </c>
      <c r="H1023" s="43" t="str">
        <f>INDEX(Regions[Region], MATCH(A1023,Regions[State Name],0))</f>
        <v>NR</v>
      </c>
    </row>
    <row r="1024" spans="1:8" x14ac:dyDescent="0.25">
      <c r="A1024" s="43" t="s">
        <v>246</v>
      </c>
      <c r="B1024" s="43" t="s">
        <v>209</v>
      </c>
      <c r="C1024" s="43" t="s">
        <v>225</v>
      </c>
      <c r="D1024" s="43" t="str">
        <f t="shared" si="30"/>
        <v>FERTI</v>
      </c>
      <c r="E1024" s="43" t="str">
        <f t="shared" si="31"/>
        <v>Industry_Rest</v>
      </c>
      <c r="F1024" s="43">
        <v>2018</v>
      </c>
      <c r="G1024" s="43">
        <v>0.14799999999999999</v>
      </c>
      <c r="H1024" s="43" t="str">
        <f>INDEX(Regions[Region], MATCH(A1024,Regions[State Name],0))</f>
        <v>NR</v>
      </c>
    </row>
    <row r="1025" spans="1:8" x14ac:dyDescent="0.25">
      <c r="A1025" s="43" t="s">
        <v>246</v>
      </c>
      <c r="B1025" s="43" t="s">
        <v>209</v>
      </c>
      <c r="C1025" s="43" t="s">
        <v>217</v>
      </c>
      <c r="D1025" s="43" t="str">
        <f t="shared" si="30"/>
        <v>OTHER</v>
      </c>
      <c r="E1025" s="43" t="str">
        <f t="shared" si="31"/>
        <v>Industry_Rest</v>
      </c>
      <c r="F1025" s="43">
        <v>2018</v>
      </c>
      <c r="G1025" s="43">
        <v>0.26800000000000002</v>
      </c>
      <c r="H1025" s="43" t="str">
        <f>INDEX(Regions[Region], MATCH(A1025,Regions[State Name],0))</f>
        <v>NR</v>
      </c>
    </row>
    <row r="1026" spans="1:8" x14ac:dyDescent="0.25">
      <c r="A1026" s="43" t="s">
        <v>246</v>
      </c>
      <c r="B1026" s="43" t="s">
        <v>209</v>
      </c>
      <c r="C1026" s="43" t="s">
        <v>210</v>
      </c>
      <c r="D1026" s="43" t="str">
        <f t="shared" si="30"/>
        <v>POWER</v>
      </c>
      <c r="E1026" s="43" t="str">
        <f t="shared" si="31"/>
        <v>Power</v>
      </c>
      <c r="F1026" s="43">
        <v>2018</v>
      </c>
      <c r="G1026" s="43">
        <v>4.4930000000000003</v>
      </c>
      <c r="H1026" s="43" t="str">
        <f>INDEX(Regions[Region], MATCH(A1026,Regions[State Name],0))</f>
        <v>NR</v>
      </c>
    </row>
    <row r="1027" spans="1:8" x14ac:dyDescent="0.25">
      <c r="A1027" s="43" t="s">
        <v>246</v>
      </c>
      <c r="B1027" s="43" t="s">
        <v>209</v>
      </c>
      <c r="C1027" s="43" t="s">
        <v>208</v>
      </c>
      <c r="D1027" s="43" t="str">
        <f t="shared" ref="D1027:D1090" si="32">LEFT(C1027,5)</f>
        <v>OTHER</v>
      </c>
      <c r="E1027" s="43" t="str">
        <f t="shared" ref="E1027:E1090" si="33">IF(D1027="POWER","Power", IF(OR(D1027="STEEL",D1027="METAL"), "Industry_Steel", "Industry_Rest"))</f>
        <v>Industry_Rest</v>
      </c>
      <c r="F1027" s="43">
        <v>2018</v>
      </c>
      <c r="G1027" s="43">
        <v>6.0960000000000001</v>
      </c>
      <c r="H1027" s="43" t="str">
        <f>INDEX(Regions[Region], MATCH(A1027,Regions[State Name],0))</f>
        <v>NR</v>
      </c>
    </row>
    <row r="1028" spans="1:8" x14ac:dyDescent="0.25">
      <c r="A1028" s="43" t="s">
        <v>246</v>
      </c>
      <c r="B1028" s="43" t="s">
        <v>209</v>
      </c>
      <c r="C1028" s="43" t="s">
        <v>215</v>
      </c>
      <c r="D1028" s="43" t="str">
        <f t="shared" si="32"/>
        <v>POWER</v>
      </c>
      <c r="E1028" s="43" t="str">
        <f t="shared" si="33"/>
        <v>Power</v>
      </c>
      <c r="F1028" s="43">
        <v>2018</v>
      </c>
      <c r="G1028" s="43">
        <v>73.653999999999996</v>
      </c>
      <c r="H1028" s="43" t="str">
        <f>INDEX(Regions[Region], MATCH(A1028,Regions[State Name],0))</f>
        <v>NR</v>
      </c>
    </row>
    <row r="1029" spans="1:8" x14ac:dyDescent="0.25">
      <c r="A1029" s="43" t="s">
        <v>246</v>
      </c>
      <c r="B1029" s="43" t="s">
        <v>219</v>
      </c>
      <c r="C1029" s="43" t="s">
        <v>215</v>
      </c>
      <c r="D1029" s="43" t="str">
        <f t="shared" si="32"/>
        <v>POWER</v>
      </c>
      <c r="E1029" s="43" t="str">
        <f t="shared" si="33"/>
        <v>Power</v>
      </c>
      <c r="F1029" s="43">
        <v>2018</v>
      </c>
      <c r="G1029" s="43">
        <v>4.0490000000000004</v>
      </c>
      <c r="H1029" s="43" t="str">
        <f>INDEX(Regions[Region], MATCH(A1029,Regions[State Name],0))</f>
        <v>NR</v>
      </c>
    </row>
    <row r="1030" spans="1:8" x14ac:dyDescent="0.25">
      <c r="A1030" s="43" t="s">
        <v>245</v>
      </c>
      <c r="B1030" s="43" t="s">
        <v>209</v>
      </c>
      <c r="C1030" s="43" t="s">
        <v>215</v>
      </c>
      <c r="D1030" s="43" t="str">
        <f t="shared" si="32"/>
        <v>POWER</v>
      </c>
      <c r="E1030" s="43" t="str">
        <f t="shared" si="33"/>
        <v>Power</v>
      </c>
      <c r="F1030" s="43">
        <v>2007</v>
      </c>
      <c r="G1030" s="43">
        <v>33.651000000000003</v>
      </c>
      <c r="H1030" s="43" t="str">
        <f>INDEX(Regions[Region], MATCH(A1030,Regions[State Name],0))</f>
        <v>WR</v>
      </c>
    </row>
    <row r="1031" spans="1:8" x14ac:dyDescent="0.25">
      <c r="A1031" s="43" t="s">
        <v>245</v>
      </c>
      <c r="B1031" s="43" t="s">
        <v>209</v>
      </c>
      <c r="C1031" s="43" t="s">
        <v>210</v>
      </c>
      <c r="D1031" s="43" t="str">
        <f t="shared" si="32"/>
        <v>POWER</v>
      </c>
      <c r="E1031" s="43" t="str">
        <f t="shared" si="33"/>
        <v>Power</v>
      </c>
      <c r="F1031" s="43">
        <v>2007</v>
      </c>
      <c r="G1031" s="43">
        <v>0.55600000000000005</v>
      </c>
      <c r="H1031" s="43" t="str">
        <f>INDEX(Regions[Region], MATCH(A1031,Regions[State Name],0))</f>
        <v>WR</v>
      </c>
    </row>
    <row r="1032" spans="1:8" x14ac:dyDescent="0.25">
      <c r="A1032" s="43" t="s">
        <v>245</v>
      </c>
      <c r="B1032" s="43" t="s">
        <v>209</v>
      </c>
      <c r="C1032" s="43" t="s">
        <v>213</v>
      </c>
      <c r="D1032" s="43" t="str">
        <f t="shared" si="32"/>
        <v>CEMEN</v>
      </c>
      <c r="E1032" s="43" t="str">
        <f t="shared" si="33"/>
        <v>Industry_Rest</v>
      </c>
      <c r="F1032" s="43">
        <v>2007</v>
      </c>
      <c r="G1032" s="43">
        <v>1.7210000000000001</v>
      </c>
      <c r="H1032" s="43" t="str">
        <f>INDEX(Regions[Region], MATCH(A1032,Regions[State Name],0))</f>
        <v>WR</v>
      </c>
    </row>
    <row r="1033" spans="1:8" x14ac:dyDescent="0.25">
      <c r="A1033" s="43" t="s">
        <v>245</v>
      </c>
      <c r="B1033" s="43" t="s">
        <v>209</v>
      </c>
      <c r="C1033" s="43" t="s">
        <v>179</v>
      </c>
      <c r="D1033" s="43" t="str">
        <f t="shared" si="32"/>
        <v>SPONG</v>
      </c>
      <c r="E1033" s="43" t="str">
        <f t="shared" si="33"/>
        <v>Industry_Rest</v>
      </c>
      <c r="F1033" s="43">
        <v>2007</v>
      </c>
      <c r="G1033" s="43">
        <v>0.53300000000000003</v>
      </c>
      <c r="H1033" s="43" t="str">
        <f>INDEX(Regions[Region], MATCH(A1033,Regions[State Name],0))</f>
        <v>WR</v>
      </c>
    </row>
    <row r="1034" spans="1:8" x14ac:dyDescent="0.25">
      <c r="A1034" s="43" t="s">
        <v>245</v>
      </c>
      <c r="B1034" s="43" t="s">
        <v>209</v>
      </c>
      <c r="C1034" s="43" t="s">
        <v>228</v>
      </c>
      <c r="D1034" s="43" t="str">
        <f t="shared" si="32"/>
        <v>CHEMI</v>
      </c>
      <c r="E1034" s="43" t="str">
        <f t="shared" si="33"/>
        <v>Industry_Rest</v>
      </c>
      <c r="F1034" s="43">
        <v>2007</v>
      </c>
      <c r="G1034" s="43">
        <v>3.5999999999999997E-2</v>
      </c>
      <c r="H1034" s="43" t="str">
        <f>INDEX(Regions[Region], MATCH(A1034,Regions[State Name],0))</f>
        <v>WR</v>
      </c>
    </row>
    <row r="1035" spans="1:8" x14ac:dyDescent="0.25">
      <c r="A1035" s="43" t="s">
        <v>245</v>
      </c>
      <c r="B1035" s="43" t="s">
        <v>209</v>
      </c>
      <c r="C1035" s="43" t="s">
        <v>220</v>
      </c>
      <c r="D1035" s="43" t="str">
        <f t="shared" si="32"/>
        <v xml:space="preserve">PULP </v>
      </c>
      <c r="E1035" s="43" t="str">
        <f t="shared" si="33"/>
        <v>Industry_Rest</v>
      </c>
      <c r="F1035" s="43">
        <v>2007</v>
      </c>
      <c r="G1035" s="43">
        <v>0.52400000000000002</v>
      </c>
      <c r="H1035" s="43" t="str">
        <f>INDEX(Regions[Region], MATCH(A1035,Regions[State Name],0))</f>
        <v>WR</v>
      </c>
    </row>
    <row r="1036" spans="1:8" x14ac:dyDescent="0.25">
      <c r="A1036" s="43" t="s">
        <v>245</v>
      </c>
      <c r="B1036" s="43" t="s">
        <v>209</v>
      </c>
      <c r="C1036" s="43" t="s">
        <v>223</v>
      </c>
      <c r="D1036" s="43" t="str">
        <f t="shared" si="32"/>
        <v>TEXTI</v>
      </c>
      <c r="E1036" s="43" t="str">
        <f t="shared" si="33"/>
        <v>Industry_Rest</v>
      </c>
      <c r="F1036" s="43">
        <v>2007</v>
      </c>
      <c r="G1036" s="43">
        <v>0.109</v>
      </c>
      <c r="H1036" s="43" t="str">
        <f>INDEX(Regions[Region], MATCH(A1036,Regions[State Name],0))</f>
        <v>WR</v>
      </c>
    </row>
    <row r="1037" spans="1:8" x14ac:dyDescent="0.25">
      <c r="A1037" s="43" t="s">
        <v>245</v>
      </c>
      <c r="B1037" s="43" t="s">
        <v>209</v>
      </c>
      <c r="C1037" s="43" t="s">
        <v>208</v>
      </c>
      <c r="D1037" s="43" t="str">
        <f t="shared" si="32"/>
        <v>OTHER</v>
      </c>
      <c r="E1037" s="43" t="str">
        <f t="shared" si="33"/>
        <v>Industry_Rest</v>
      </c>
      <c r="F1037" s="43">
        <v>2007</v>
      </c>
      <c r="G1037" s="43">
        <v>2.4769999999999999</v>
      </c>
      <c r="H1037" s="43" t="str">
        <f>INDEX(Regions[Region], MATCH(A1037,Regions[State Name],0))</f>
        <v>WR</v>
      </c>
    </row>
    <row r="1038" spans="1:8" x14ac:dyDescent="0.25">
      <c r="A1038" s="43" t="s">
        <v>245</v>
      </c>
      <c r="B1038" s="43" t="s">
        <v>209</v>
      </c>
      <c r="C1038" s="43" t="s">
        <v>215</v>
      </c>
      <c r="D1038" s="43" t="str">
        <f t="shared" si="32"/>
        <v>POWER</v>
      </c>
      <c r="E1038" s="43" t="str">
        <f t="shared" si="33"/>
        <v>Power</v>
      </c>
      <c r="F1038" s="43">
        <v>2008</v>
      </c>
      <c r="G1038" s="43">
        <v>37.799999999999997</v>
      </c>
      <c r="H1038" s="43" t="str">
        <f>INDEX(Regions[Region], MATCH(A1038,Regions[State Name],0))</f>
        <v>WR</v>
      </c>
    </row>
    <row r="1039" spans="1:8" x14ac:dyDescent="0.25">
      <c r="A1039" s="43" t="s">
        <v>245</v>
      </c>
      <c r="B1039" s="43" t="s">
        <v>209</v>
      </c>
      <c r="C1039" s="43" t="s">
        <v>210</v>
      </c>
      <c r="D1039" s="43" t="str">
        <f t="shared" si="32"/>
        <v>POWER</v>
      </c>
      <c r="E1039" s="43" t="str">
        <f t="shared" si="33"/>
        <v>Power</v>
      </c>
      <c r="F1039" s="43">
        <v>2008</v>
      </c>
      <c r="G1039" s="43">
        <v>0.42099999999999999</v>
      </c>
      <c r="H1039" s="43" t="str">
        <f>INDEX(Regions[Region], MATCH(A1039,Regions[State Name],0))</f>
        <v>WR</v>
      </c>
    </row>
    <row r="1040" spans="1:8" x14ac:dyDescent="0.25">
      <c r="A1040" s="43" t="s">
        <v>245</v>
      </c>
      <c r="B1040" s="43" t="s">
        <v>209</v>
      </c>
      <c r="C1040" s="43" t="s">
        <v>213</v>
      </c>
      <c r="D1040" s="43" t="str">
        <f t="shared" si="32"/>
        <v>CEMEN</v>
      </c>
      <c r="E1040" s="43" t="str">
        <f t="shared" si="33"/>
        <v>Industry_Rest</v>
      </c>
      <c r="F1040" s="43">
        <v>2008</v>
      </c>
      <c r="G1040" s="43">
        <v>1.726</v>
      </c>
      <c r="H1040" s="43" t="str">
        <f>INDEX(Regions[Region], MATCH(A1040,Regions[State Name],0))</f>
        <v>WR</v>
      </c>
    </row>
    <row r="1041" spans="1:8" x14ac:dyDescent="0.25">
      <c r="A1041" s="43" t="s">
        <v>245</v>
      </c>
      <c r="B1041" s="43" t="s">
        <v>209</v>
      </c>
      <c r="C1041" s="43" t="s">
        <v>179</v>
      </c>
      <c r="D1041" s="43" t="str">
        <f t="shared" si="32"/>
        <v>SPONG</v>
      </c>
      <c r="E1041" s="43" t="str">
        <f t="shared" si="33"/>
        <v>Industry_Rest</v>
      </c>
      <c r="F1041" s="43">
        <v>2008</v>
      </c>
      <c r="G1041" s="43">
        <v>0.59799999999999998</v>
      </c>
      <c r="H1041" s="43" t="str">
        <f>INDEX(Regions[Region], MATCH(A1041,Regions[State Name],0))</f>
        <v>WR</v>
      </c>
    </row>
    <row r="1042" spans="1:8" x14ac:dyDescent="0.25">
      <c r="A1042" s="43" t="s">
        <v>245</v>
      </c>
      <c r="B1042" s="43" t="s">
        <v>209</v>
      </c>
      <c r="C1042" s="43" t="s">
        <v>228</v>
      </c>
      <c r="D1042" s="43" t="str">
        <f t="shared" si="32"/>
        <v>CHEMI</v>
      </c>
      <c r="E1042" s="43" t="str">
        <f t="shared" si="33"/>
        <v>Industry_Rest</v>
      </c>
      <c r="F1042" s="43">
        <v>2008</v>
      </c>
      <c r="G1042" s="43">
        <v>4.9000000000000002E-2</v>
      </c>
      <c r="H1042" s="43" t="str">
        <f>INDEX(Regions[Region], MATCH(A1042,Regions[State Name],0))</f>
        <v>WR</v>
      </c>
    </row>
    <row r="1043" spans="1:8" x14ac:dyDescent="0.25">
      <c r="A1043" s="43" t="s">
        <v>245</v>
      </c>
      <c r="B1043" s="43" t="s">
        <v>209</v>
      </c>
      <c r="C1043" s="43" t="s">
        <v>220</v>
      </c>
      <c r="D1043" s="43" t="str">
        <f t="shared" si="32"/>
        <v xml:space="preserve">PULP </v>
      </c>
      <c r="E1043" s="43" t="str">
        <f t="shared" si="33"/>
        <v>Industry_Rest</v>
      </c>
      <c r="F1043" s="43">
        <v>2008</v>
      </c>
      <c r="G1043" s="43">
        <v>0.48099999999999998</v>
      </c>
      <c r="H1043" s="43" t="str">
        <f>INDEX(Regions[Region], MATCH(A1043,Regions[State Name],0))</f>
        <v>WR</v>
      </c>
    </row>
    <row r="1044" spans="1:8" x14ac:dyDescent="0.25">
      <c r="A1044" s="43" t="s">
        <v>245</v>
      </c>
      <c r="B1044" s="43" t="s">
        <v>209</v>
      </c>
      <c r="C1044" s="43" t="s">
        <v>223</v>
      </c>
      <c r="D1044" s="43" t="str">
        <f t="shared" si="32"/>
        <v>TEXTI</v>
      </c>
      <c r="E1044" s="43" t="str">
        <f t="shared" si="33"/>
        <v>Industry_Rest</v>
      </c>
      <c r="F1044" s="43">
        <v>2008</v>
      </c>
      <c r="G1044" s="43">
        <v>9.7000000000000003E-2</v>
      </c>
      <c r="H1044" s="43" t="str">
        <f>INDEX(Regions[Region], MATCH(A1044,Regions[State Name],0))</f>
        <v>WR</v>
      </c>
    </row>
    <row r="1045" spans="1:8" x14ac:dyDescent="0.25">
      <c r="A1045" s="43" t="s">
        <v>245</v>
      </c>
      <c r="B1045" s="43" t="s">
        <v>209</v>
      </c>
      <c r="C1045" s="43" t="s">
        <v>208</v>
      </c>
      <c r="D1045" s="43" t="str">
        <f t="shared" si="32"/>
        <v>OTHER</v>
      </c>
      <c r="E1045" s="43" t="str">
        <f t="shared" si="33"/>
        <v>Industry_Rest</v>
      </c>
      <c r="F1045" s="43">
        <v>2008</v>
      </c>
      <c r="G1045" s="43">
        <v>2.6560000000000001</v>
      </c>
      <c r="H1045" s="43" t="str">
        <f>INDEX(Regions[Region], MATCH(A1045,Regions[State Name],0))</f>
        <v>WR</v>
      </c>
    </row>
    <row r="1046" spans="1:8" x14ac:dyDescent="0.25">
      <c r="A1046" s="43" t="s">
        <v>245</v>
      </c>
      <c r="B1046" s="43" t="s">
        <v>209</v>
      </c>
      <c r="C1046" s="43" t="s">
        <v>215</v>
      </c>
      <c r="D1046" s="43" t="str">
        <f t="shared" si="32"/>
        <v>POWER</v>
      </c>
      <c r="E1046" s="43" t="str">
        <f t="shared" si="33"/>
        <v>Power</v>
      </c>
      <c r="F1046" s="43">
        <v>2009</v>
      </c>
      <c r="G1046" s="43">
        <v>37.634999999999998</v>
      </c>
      <c r="H1046" s="43" t="str">
        <f>INDEX(Regions[Region], MATCH(A1046,Regions[State Name],0))</f>
        <v>WR</v>
      </c>
    </row>
    <row r="1047" spans="1:8" x14ac:dyDescent="0.25">
      <c r="A1047" s="43" t="s">
        <v>245</v>
      </c>
      <c r="B1047" s="43" t="s">
        <v>209</v>
      </c>
      <c r="C1047" s="43" t="s">
        <v>210</v>
      </c>
      <c r="D1047" s="43" t="str">
        <f t="shared" si="32"/>
        <v>POWER</v>
      </c>
      <c r="E1047" s="43" t="str">
        <f t="shared" si="33"/>
        <v>Power</v>
      </c>
      <c r="F1047" s="43">
        <v>2009</v>
      </c>
      <c r="G1047" s="43">
        <v>0.53900000000000003</v>
      </c>
      <c r="H1047" s="43" t="str">
        <f>INDEX(Regions[Region], MATCH(A1047,Regions[State Name],0))</f>
        <v>WR</v>
      </c>
    </row>
    <row r="1048" spans="1:8" x14ac:dyDescent="0.25">
      <c r="A1048" s="43" t="s">
        <v>245</v>
      </c>
      <c r="B1048" s="43" t="s">
        <v>209</v>
      </c>
      <c r="C1048" s="43" t="s">
        <v>213</v>
      </c>
      <c r="D1048" s="43" t="str">
        <f t="shared" si="32"/>
        <v>CEMEN</v>
      </c>
      <c r="E1048" s="43" t="str">
        <f t="shared" si="33"/>
        <v>Industry_Rest</v>
      </c>
      <c r="F1048" s="43">
        <v>2009</v>
      </c>
      <c r="G1048" s="43">
        <v>1.5369999999999999</v>
      </c>
      <c r="H1048" s="43" t="str">
        <f>INDEX(Regions[Region], MATCH(A1048,Regions[State Name],0))</f>
        <v>WR</v>
      </c>
    </row>
    <row r="1049" spans="1:8" x14ac:dyDescent="0.25">
      <c r="A1049" s="43" t="s">
        <v>245</v>
      </c>
      <c r="B1049" s="43" t="s">
        <v>209</v>
      </c>
      <c r="C1049" s="43" t="s">
        <v>179</v>
      </c>
      <c r="D1049" s="43" t="str">
        <f t="shared" si="32"/>
        <v>SPONG</v>
      </c>
      <c r="E1049" s="43" t="str">
        <f t="shared" si="33"/>
        <v>Industry_Rest</v>
      </c>
      <c r="F1049" s="43">
        <v>2009</v>
      </c>
      <c r="G1049" s="43">
        <v>0.57999999999999996</v>
      </c>
      <c r="H1049" s="43" t="str">
        <f>INDEX(Regions[Region], MATCH(A1049,Regions[State Name],0))</f>
        <v>WR</v>
      </c>
    </row>
    <row r="1050" spans="1:8" x14ac:dyDescent="0.25">
      <c r="A1050" s="43" t="s">
        <v>245</v>
      </c>
      <c r="B1050" s="43" t="s">
        <v>209</v>
      </c>
      <c r="C1050" s="43" t="s">
        <v>228</v>
      </c>
      <c r="D1050" s="43" t="str">
        <f t="shared" si="32"/>
        <v>CHEMI</v>
      </c>
      <c r="E1050" s="43" t="str">
        <f t="shared" si="33"/>
        <v>Industry_Rest</v>
      </c>
      <c r="F1050" s="43">
        <v>2009</v>
      </c>
      <c r="G1050" s="43">
        <v>0.13700000000000001</v>
      </c>
      <c r="H1050" s="43" t="str">
        <f>INDEX(Regions[Region], MATCH(A1050,Regions[State Name],0))</f>
        <v>WR</v>
      </c>
    </row>
    <row r="1051" spans="1:8" x14ac:dyDescent="0.25">
      <c r="A1051" s="43" t="s">
        <v>245</v>
      </c>
      <c r="B1051" s="43" t="s">
        <v>209</v>
      </c>
      <c r="C1051" s="43" t="s">
        <v>220</v>
      </c>
      <c r="D1051" s="43" t="str">
        <f t="shared" si="32"/>
        <v xml:space="preserve">PULP </v>
      </c>
      <c r="E1051" s="43" t="str">
        <f t="shared" si="33"/>
        <v>Industry_Rest</v>
      </c>
      <c r="F1051" s="43">
        <v>2009</v>
      </c>
      <c r="G1051" s="43">
        <v>0.378</v>
      </c>
      <c r="H1051" s="43" t="str">
        <f>INDEX(Regions[Region], MATCH(A1051,Regions[State Name],0))</f>
        <v>WR</v>
      </c>
    </row>
    <row r="1052" spans="1:8" x14ac:dyDescent="0.25">
      <c r="A1052" s="43" t="s">
        <v>245</v>
      </c>
      <c r="B1052" s="43" t="s">
        <v>209</v>
      </c>
      <c r="C1052" s="43" t="s">
        <v>223</v>
      </c>
      <c r="D1052" s="43" t="str">
        <f t="shared" si="32"/>
        <v>TEXTI</v>
      </c>
      <c r="E1052" s="43" t="str">
        <f t="shared" si="33"/>
        <v>Industry_Rest</v>
      </c>
      <c r="F1052" s="43">
        <v>2009</v>
      </c>
      <c r="G1052" s="43">
        <v>0.10199999999999999</v>
      </c>
      <c r="H1052" s="43" t="str">
        <f>INDEX(Regions[Region], MATCH(A1052,Regions[State Name],0))</f>
        <v>WR</v>
      </c>
    </row>
    <row r="1053" spans="1:8" x14ac:dyDescent="0.25">
      <c r="A1053" s="43" t="s">
        <v>245</v>
      </c>
      <c r="B1053" s="43" t="s">
        <v>209</v>
      </c>
      <c r="C1053" s="43" t="s">
        <v>208</v>
      </c>
      <c r="D1053" s="43" t="str">
        <f t="shared" si="32"/>
        <v>OTHER</v>
      </c>
      <c r="E1053" s="43" t="str">
        <f t="shared" si="33"/>
        <v>Industry_Rest</v>
      </c>
      <c r="F1053" s="43">
        <v>2009</v>
      </c>
      <c r="G1053" s="43">
        <v>4.6379999999999999</v>
      </c>
      <c r="H1053" s="43" t="str">
        <f>INDEX(Regions[Region], MATCH(A1053,Regions[State Name],0))</f>
        <v>WR</v>
      </c>
    </row>
    <row r="1054" spans="1:8" x14ac:dyDescent="0.25">
      <c r="A1054" s="43" t="s">
        <v>245</v>
      </c>
      <c r="B1054" s="43" t="s">
        <v>209</v>
      </c>
      <c r="C1054" s="43" t="s">
        <v>215</v>
      </c>
      <c r="D1054" s="43" t="str">
        <f t="shared" si="32"/>
        <v>POWER</v>
      </c>
      <c r="E1054" s="43" t="str">
        <f t="shared" si="33"/>
        <v>Power</v>
      </c>
      <c r="F1054" s="43">
        <v>2010</v>
      </c>
      <c r="G1054" s="43">
        <v>37.887999999999998</v>
      </c>
      <c r="H1054" s="43" t="str">
        <f>INDEX(Regions[Region], MATCH(A1054,Regions[State Name],0))</f>
        <v>WR</v>
      </c>
    </row>
    <row r="1055" spans="1:8" x14ac:dyDescent="0.25">
      <c r="A1055" s="43" t="s">
        <v>245</v>
      </c>
      <c r="B1055" s="43" t="s">
        <v>209</v>
      </c>
      <c r="C1055" s="43" t="s">
        <v>210</v>
      </c>
      <c r="D1055" s="43" t="str">
        <f t="shared" si="32"/>
        <v>POWER</v>
      </c>
      <c r="E1055" s="43" t="str">
        <f t="shared" si="33"/>
        <v>Power</v>
      </c>
      <c r="F1055" s="43">
        <v>2010</v>
      </c>
      <c r="G1055" s="43">
        <v>0.56000000000000005</v>
      </c>
      <c r="H1055" s="43" t="str">
        <f>INDEX(Regions[Region], MATCH(A1055,Regions[State Name],0))</f>
        <v>WR</v>
      </c>
    </row>
    <row r="1056" spans="1:8" x14ac:dyDescent="0.25">
      <c r="A1056" s="43" t="s">
        <v>245</v>
      </c>
      <c r="B1056" s="43" t="s">
        <v>209</v>
      </c>
      <c r="C1056" s="43" t="s">
        <v>213</v>
      </c>
      <c r="D1056" s="43" t="str">
        <f t="shared" si="32"/>
        <v>CEMEN</v>
      </c>
      <c r="E1056" s="43" t="str">
        <f t="shared" si="33"/>
        <v>Industry_Rest</v>
      </c>
      <c r="F1056" s="43">
        <v>2010</v>
      </c>
      <c r="G1056" s="43">
        <v>1.6140000000000001</v>
      </c>
      <c r="H1056" s="43" t="str">
        <f>INDEX(Regions[Region], MATCH(A1056,Regions[State Name],0))</f>
        <v>WR</v>
      </c>
    </row>
    <row r="1057" spans="1:8" x14ac:dyDescent="0.25">
      <c r="A1057" s="43" t="s">
        <v>245</v>
      </c>
      <c r="B1057" s="43" t="s">
        <v>209</v>
      </c>
      <c r="C1057" s="43" t="s">
        <v>179</v>
      </c>
      <c r="D1057" s="43" t="str">
        <f t="shared" si="32"/>
        <v>SPONG</v>
      </c>
      <c r="E1057" s="43" t="str">
        <f t="shared" si="33"/>
        <v>Industry_Rest</v>
      </c>
      <c r="F1057" s="43">
        <v>2010</v>
      </c>
      <c r="G1057" s="43">
        <v>0.68500000000000005</v>
      </c>
      <c r="H1057" s="43" t="str">
        <f>INDEX(Regions[Region], MATCH(A1057,Regions[State Name],0))</f>
        <v>WR</v>
      </c>
    </row>
    <row r="1058" spans="1:8" x14ac:dyDescent="0.25">
      <c r="A1058" s="43" t="s">
        <v>245</v>
      </c>
      <c r="B1058" s="43" t="s">
        <v>209</v>
      </c>
      <c r="C1058" s="43" t="s">
        <v>228</v>
      </c>
      <c r="D1058" s="43" t="str">
        <f t="shared" si="32"/>
        <v>CHEMI</v>
      </c>
      <c r="E1058" s="43" t="str">
        <f t="shared" si="33"/>
        <v>Industry_Rest</v>
      </c>
      <c r="F1058" s="43">
        <v>2010</v>
      </c>
      <c r="G1058" s="43">
        <v>6.5000000000000002E-2</v>
      </c>
      <c r="H1058" s="43" t="str">
        <f>INDEX(Regions[Region], MATCH(A1058,Regions[State Name],0))</f>
        <v>WR</v>
      </c>
    </row>
    <row r="1059" spans="1:8" x14ac:dyDescent="0.25">
      <c r="A1059" s="43" t="s">
        <v>245</v>
      </c>
      <c r="B1059" s="43" t="s">
        <v>209</v>
      </c>
      <c r="C1059" s="43" t="s">
        <v>220</v>
      </c>
      <c r="D1059" s="43" t="str">
        <f t="shared" si="32"/>
        <v xml:space="preserve">PULP </v>
      </c>
      <c r="E1059" s="43" t="str">
        <f t="shared" si="33"/>
        <v>Industry_Rest</v>
      </c>
      <c r="F1059" s="43">
        <v>2010</v>
      </c>
      <c r="G1059" s="43">
        <v>0.307</v>
      </c>
      <c r="H1059" s="43" t="str">
        <f>INDEX(Regions[Region], MATCH(A1059,Regions[State Name],0))</f>
        <v>WR</v>
      </c>
    </row>
    <row r="1060" spans="1:8" x14ac:dyDescent="0.25">
      <c r="A1060" s="43" t="s">
        <v>245</v>
      </c>
      <c r="B1060" s="43" t="s">
        <v>209</v>
      </c>
      <c r="C1060" s="43" t="s">
        <v>223</v>
      </c>
      <c r="D1060" s="43" t="str">
        <f t="shared" si="32"/>
        <v>TEXTI</v>
      </c>
      <c r="E1060" s="43" t="str">
        <f t="shared" si="33"/>
        <v>Industry_Rest</v>
      </c>
      <c r="F1060" s="43">
        <v>2010</v>
      </c>
      <c r="G1060" s="43">
        <v>3.6999999999999998E-2</v>
      </c>
      <c r="H1060" s="43" t="str">
        <f>INDEX(Regions[Region], MATCH(A1060,Regions[State Name],0))</f>
        <v>WR</v>
      </c>
    </row>
    <row r="1061" spans="1:8" x14ac:dyDescent="0.25">
      <c r="A1061" s="43" t="s">
        <v>245</v>
      </c>
      <c r="B1061" s="43" t="s">
        <v>209</v>
      </c>
      <c r="C1061" s="43" t="s">
        <v>208</v>
      </c>
      <c r="D1061" s="43" t="str">
        <f t="shared" si="32"/>
        <v>OTHER</v>
      </c>
      <c r="E1061" s="43" t="str">
        <f t="shared" si="33"/>
        <v>Industry_Rest</v>
      </c>
      <c r="F1061" s="43">
        <v>2010</v>
      </c>
      <c r="G1061" s="43">
        <v>4.74</v>
      </c>
      <c r="H1061" s="43" t="str">
        <f>INDEX(Regions[Region], MATCH(A1061,Regions[State Name],0))</f>
        <v>WR</v>
      </c>
    </row>
    <row r="1062" spans="1:8" x14ac:dyDescent="0.25">
      <c r="A1062" s="43" t="s">
        <v>245</v>
      </c>
      <c r="B1062" s="43" t="s">
        <v>209</v>
      </c>
      <c r="C1062" s="43" t="s">
        <v>215</v>
      </c>
      <c r="D1062" s="43" t="str">
        <f t="shared" si="32"/>
        <v>POWER</v>
      </c>
      <c r="E1062" s="43" t="str">
        <f t="shared" si="33"/>
        <v>Power</v>
      </c>
      <c r="F1062" s="43">
        <v>2011</v>
      </c>
      <c r="G1062" s="43">
        <v>34.997</v>
      </c>
      <c r="H1062" s="43" t="str">
        <f>INDEX(Regions[Region], MATCH(A1062,Regions[State Name],0))</f>
        <v>WR</v>
      </c>
    </row>
    <row r="1063" spans="1:8" x14ac:dyDescent="0.25">
      <c r="A1063" s="43" t="s">
        <v>245</v>
      </c>
      <c r="B1063" s="43" t="s">
        <v>209</v>
      </c>
      <c r="C1063" s="43" t="s">
        <v>210</v>
      </c>
      <c r="D1063" s="43" t="str">
        <f t="shared" si="32"/>
        <v>POWER</v>
      </c>
      <c r="E1063" s="43" t="str">
        <f t="shared" si="33"/>
        <v>Power</v>
      </c>
      <c r="F1063" s="43">
        <v>2011</v>
      </c>
      <c r="G1063" s="43">
        <v>0.61099999999999999</v>
      </c>
      <c r="H1063" s="43" t="str">
        <f>INDEX(Regions[Region], MATCH(A1063,Regions[State Name],0))</f>
        <v>WR</v>
      </c>
    </row>
    <row r="1064" spans="1:8" x14ac:dyDescent="0.25">
      <c r="A1064" s="43" t="s">
        <v>245</v>
      </c>
      <c r="B1064" s="43" t="s">
        <v>209</v>
      </c>
      <c r="C1064" s="43" t="s">
        <v>213</v>
      </c>
      <c r="D1064" s="43" t="str">
        <f t="shared" si="32"/>
        <v>CEMEN</v>
      </c>
      <c r="E1064" s="43" t="str">
        <f t="shared" si="33"/>
        <v>Industry_Rest</v>
      </c>
      <c r="F1064" s="43">
        <v>2011</v>
      </c>
      <c r="G1064" s="43">
        <v>1.8169999999999999</v>
      </c>
      <c r="H1064" s="43" t="str">
        <f>INDEX(Regions[Region], MATCH(A1064,Regions[State Name],0))</f>
        <v>WR</v>
      </c>
    </row>
    <row r="1065" spans="1:8" x14ac:dyDescent="0.25">
      <c r="A1065" s="43" t="s">
        <v>245</v>
      </c>
      <c r="B1065" s="43" t="s">
        <v>209</v>
      </c>
      <c r="C1065" s="43" t="s">
        <v>179</v>
      </c>
      <c r="D1065" s="43" t="str">
        <f t="shared" si="32"/>
        <v>SPONG</v>
      </c>
      <c r="E1065" s="43" t="str">
        <f t="shared" si="33"/>
        <v>Industry_Rest</v>
      </c>
      <c r="F1065" s="43">
        <v>2011</v>
      </c>
      <c r="G1065" s="43">
        <v>0.72</v>
      </c>
      <c r="H1065" s="43" t="str">
        <f>INDEX(Regions[Region], MATCH(A1065,Regions[State Name],0))</f>
        <v>WR</v>
      </c>
    </row>
    <row r="1066" spans="1:8" x14ac:dyDescent="0.25">
      <c r="A1066" s="43" t="s">
        <v>245</v>
      </c>
      <c r="B1066" s="43" t="s">
        <v>209</v>
      </c>
      <c r="C1066" s="43" t="s">
        <v>228</v>
      </c>
      <c r="D1066" s="43" t="str">
        <f t="shared" si="32"/>
        <v>CHEMI</v>
      </c>
      <c r="E1066" s="43" t="str">
        <f t="shared" si="33"/>
        <v>Industry_Rest</v>
      </c>
      <c r="F1066" s="43">
        <v>2011</v>
      </c>
      <c r="G1066" s="43">
        <v>3.1E-2</v>
      </c>
      <c r="H1066" s="43" t="str">
        <f>INDEX(Regions[Region], MATCH(A1066,Regions[State Name],0))</f>
        <v>WR</v>
      </c>
    </row>
    <row r="1067" spans="1:8" x14ac:dyDescent="0.25">
      <c r="A1067" s="43" t="s">
        <v>245</v>
      </c>
      <c r="B1067" s="43" t="s">
        <v>209</v>
      </c>
      <c r="C1067" s="43" t="s">
        <v>220</v>
      </c>
      <c r="D1067" s="43" t="str">
        <f t="shared" si="32"/>
        <v xml:space="preserve">PULP </v>
      </c>
      <c r="E1067" s="43" t="str">
        <f t="shared" si="33"/>
        <v>Industry_Rest</v>
      </c>
      <c r="F1067" s="43">
        <v>2011</v>
      </c>
      <c r="G1067" s="43">
        <v>0.28299999999999997</v>
      </c>
      <c r="H1067" s="43" t="str">
        <f>INDEX(Regions[Region], MATCH(A1067,Regions[State Name],0))</f>
        <v>WR</v>
      </c>
    </row>
    <row r="1068" spans="1:8" x14ac:dyDescent="0.25">
      <c r="A1068" s="43" t="s">
        <v>245</v>
      </c>
      <c r="B1068" s="43" t="s">
        <v>209</v>
      </c>
      <c r="C1068" s="43" t="s">
        <v>223</v>
      </c>
      <c r="D1068" s="43" t="str">
        <f t="shared" si="32"/>
        <v>TEXTI</v>
      </c>
      <c r="E1068" s="43" t="str">
        <f t="shared" si="33"/>
        <v>Industry_Rest</v>
      </c>
      <c r="F1068" s="43">
        <v>2011</v>
      </c>
      <c r="G1068" s="43">
        <v>5.5E-2</v>
      </c>
      <c r="H1068" s="43" t="str">
        <f>INDEX(Regions[Region], MATCH(A1068,Regions[State Name],0))</f>
        <v>WR</v>
      </c>
    </row>
    <row r="1069" spans="1:8" x14ac:dyDescent="0.25">
      <c r="A1069" s="43" t="s">
        <v>245</v>
      </c>
      <c r="B1069" s="43" t="s">
        <v>209</v>
      </c>
      <c r="C1069" s="43" t="s">
        <v>208</v>
      </c>
      <c r="D1069" s="43" t="str">
        <f t="shared" si="32"/>
        <v>OTHER</v>
      </c>
      <c r="E1069" s="43" t="str">
        <f t="shared" si="33"/>
        <v>Industry_Rest</v>
      </c>
      <c r="F1069" s="43">
        <v>2011</v>
      </c>
      <c r="G1069" s="43">
        <v>5.4409999999999998</v>
      </c>
      <c r="H1069" s="43" t="str">
        <f>INDEX(Regions[Region], MATCH(A1069,Regions[State Name],0))</f>
        <v>WR</v>
      </c>
    </row>
    <row r="1070" spans="1:8" x14ac:dyDescent="0.25">
      <c r="A1070" s="43" t="s">
        <v>245</v>
      </c>
      <c r="B1070" s="43" t="s">
        <v>209</v>
      </c>
      <c r="C1070" s="43" t="s">
        <v>215</v>
      </c>
      <c r="D1070" s="43" t="str">
        <f t="shared" si="32"/>
        <v>POWER</v>
      </c>
      <c r="E1070" s="43" t="str">
        <f t="shared" si="33"/>
        <v>Power</v>
      </c>
      <c r="F1070" s="43">
        <v>2012</v>
      </c>
      <c r="G1070" s="43">
        <v>32.344999999999999</v>
      </c>
      <c r="H1070" s="43" t="str">
        <f>INDEX(Regions[Region], MATCH(A1070,Regions[State Name],0))</f>
        <v>WR</v>
      </c>
    </row>
    <row r="1071" spans="1:8" x14ac:dyDescent="0.25">
      <c r="A1071" s="43" t="s">
        <v>245</v>
      </c>
      <c r="B1071" s="43" t="s">
        <v>209</v>
      </c>
      <c r="C1071" s="43" t="s">
        <v>210</v>
      </c>
      <c r="D1071" s="43" t="str">
        <f t="shared" si="32"/>
        <v>POWER</v>
      </c>
      <c r="E1071" s="43" t="str">
        <f t="shared" si="33"/>
        <v>Power</v>
      </c>
      <c r="F1071" s="43">
        <v>2012</v>
      </c>
      <c r="G1071" s="43">
        <v>0.69199999999999995</v>
      </c>
      <c r="H1071" s="43" t="str">
        <f>INDEX(Regions[Region], MATCH(A1071,Regions[State Name],0))</f>
        <v>WR</v>
      </c>
    </row>
    <row r="1072" spans="1:8" x14ac:dyDescent="0.25">
      <c r="A1072" s="43" t="s">
        <v>245</v>
      </c>
      <c r="B1072" s="43" t="s">
        <v>209</v>
      </c>
      <c r="C1072" s="43" t="s">
        <v>213</v>
      </c>
      <c r="D1072" s="43" t="str">
        <f t="shared" si="32"/>
        <v>CEMEN</v>
      </c>
      <c r="E1072" s="43" t="str">
        <f t="shared" si="33"/>
        <v>Industry_Rest</v>
      </c>
      <c r="F1072" s="43">
        <v>2012</v>
      </c>
      <c r="G1072" s="43">
        <v>1.796</v>
      </c>
      <c r="H1072" s="43" t="str">
        <f>INDEX(Regions[Region], MATCH(A1072,Regions[State Name],0))</f>
        <v>WR</v>
      </c>
    </row>
    <row r="1073" spans="1:8" x14ac:dyDescent="0.25">
      <c r="A1073" s="43" t="s">
        <v>245</v>
      </c>
      <c r="B1073" s="43" t="s">
        <v>209</v>
      </c>
      <c r="C1073" s="43" t="s">
        <v>179</v>
      </c>
      <c r="D1073" s="43" t="str">
        <f t="shared" si="32"/>
        <v>SPONG</v>
      </c>
      <c r="E1073" s="43" t="str">
        <f t="shared" si="33"/>
        <v>Industry_Rest</v>
      </c>
      <c r="F1073" s="43">
        <v>2012</v>
      </c>
      <c r="G1073" s="43">
        <v>0.85499999999999998</v>
      </c>
      <c r="H1073" s="43" t="str">
        <f>INDEX(Regions[Region], MATCH(A1073,Regions[State Name],0))</f>
        <v>WR</v>
      </c>
    </row>
    <row r="1074" spans="1:8" x14ac:dyDescent="0.25">
      <c r="A1074" s="43" t="s">
        <v>245</v>
      </c>
      <c r="B1074" s="43" t="s">
        <v>209</v>
      </c>
      <c r="C1074" s="43" t="s">
        <v>228</v>
      </c>
      <c r="D1074" s="43" t="str">
        <f t="shared" si="32"/>
        <v>CHEMI</v>
      </c>
      <c r="E1074" s="43" t="str">
        <f t="shared" si="33"/>
        <v>Industry_Rest</v>
      </c>
      <c r="F1074" s="43">
        <v>2012</v>
      </c>
      <c r="G1074" s="43">
        <v>2.9000000000000001E-2</v>
      </c>
      <c r="H1074" s="43" t="str">
        <f>INDEX(Regions[Region], MATCH(A1074,Regions[State Name],0))</f>
        <v>WR</v>
      </c>
    </row>
    <row r="1075" spans="1:8" x14ac:dyDescent="0.25">
      <c r="A1075" s="43" t="s">
        <v>245</v>
      </c>
      <c r="B1075" s="43" t="s">
        <v>209</v>
      </c>
      <c r="C1075" s="43" t="s">
        <v>220</v>
      </c>
      <c r="D1075" s="43" t="str">
        <f t="shared" si="32"/>
        <v xml:space="preserve">PULP </v>
      </c>
      <c r="E1075" s="43" t="str">
        <f t="shared" si="33"/>
        <v>Industry_Rest</v>
      </c>
      <c r="F1075" s="43">
        <v>2012</v>
      </c>
      <c r="G1075" s="43">
        <v>0.27700000000000002</v>
      </c>
      <c r="H1075" s="43" t="str">
        <f>INDEX(Regions[Region], MATCH(A1075,Regions[State Name],0))</f>
        <v>WR</v>
      </c>
    </row>
    <row r="1076" spans="1:8" x14ac:dyDescent="0.25">
      <c r="A1076" s="43" t="s">
        <v>245</v>
      </c>
      <c r="B1076" s="43" t="s">
        <v>209</v>
      </c>
      <c r="C1076" s="43" t="s">
        <v>223</v>
      </c>
      <c r="D1076" s="43" t="str">
        <f t="shared" si="32"/>
        <v>TEXTI</v>
      </c>
      <c r="E1076" s="43" t="str">
        <f t="shared" si="33"/>
        <v>Industry_Rest</v>
      </c>
      <c r="F1076" s="43">
        <v>2012</v>
      </c>
      <c r="G1076" s="43">
        <v>5.8999999999999997E-2</v>
      </c>
      <c r="H1076" s="43" t="str">
        <f>INDEX(Regions[Region], MATCH(A1076,Regions[State Name],0))</f>
        <v>WR</v>
      </c>
    </row>
    <row r="1077" spans="1:8" x14ac:dyDescent="0.25">
      <c r="A1077" s="43" t="s">
        <v>245</v>
      </c>
      <c r="B1077" s="43" t="s">
        <v>209</v>
      </c>
      <c r="C1077" s="43" t="s">
        <v>208</v>
      </c>
      <c r="D1077" s="43" t="str">
        <f t="shared" si="32"/>
        <v>OTHER</v>
      </c>
      <c r="E1077" s="43" t="str">
        <f t="shared" si="33"/>
        <v>Industry_Rest</v>
      </c>
      <c r="F1077" s="43">
        <v>2012</v>
      </c>
      <c r="G1077" s="43">
        <v>6.0490000000000004</v>
      </c>
      <c r="H1077" s="43" t="str">
        <f>INDEX(Regions[Region], MATCH(A1077,Regions[State Name],0))</f>
        <v>WR</v>
      </c>
    </row>
    <row r="1078" spans="1:8" x14ac:dyDescent="0.25">
      <c r="A1078" s="43" t="s">
        <v>245</v>
      </c>
      <c r="B1078" s="43" t="s">
        <v>209</v>
      </c>
      <c r="C1078" s="43" t="s">
        <v>215</v>
      </c>
      <c r="D1078" s="43" t="str">
        <f t="shared" si="32"/>
        <v>POWER</v>
      </c>
      <c r="E1078" s="43" t="str">
        <f t="shared" si="33"/>
        <v>Power</v>
      </c>
      <c r="F1078" s="43">
        <v>2013</v>
      </c>
      <c r="G1078" s="43">
        <v>34.997</v>
      </c>
      <c r="H1078" s="43" t="str">
        <f>INDEX(Regions[Region], MATCH(A1078,Regions[State Name],0))</f>
        <v>WR</v>
      </c>
    </row>
    <row r="1079" spans="1:8" x14ac:dyDescent="0.25">
      <c r="A1079" s="43" t="s">
        <v>245</v>
      </c>
      <c r="B1079" s="43" t="s">
        <v>209</v>
      </c>
      <c r="C1079" s="43" t="s">
        <v>210</v>
      </c>
      <c r="D1079" s="43" t="str">
        <f t="shared" si="32"/>
        <v>POWER</v>
      </c>
      <c r="E1079" s="43" t="str">
        <f t="shared" si="33"/>
        <v>Power</v>
      </c>
      <c r="F1079" s="43">
        <v>2013</v>
      </c>
      <c r="G1079" s="43">
        <v>0.98299999999999998</v>
      </c>
      <c r="H1079" s="43" t="str">
        <f>INDEX(Regions[Region], MATCH(A1079,Regions[State Name],0))</f>
        <v>WR</v>
      </c>
    </row>
    <row r="1080" spans="1:8" x14ac:dyDescent="0.25">
      <c r="A1080" s="43" t="s">
        <v>245</v>
      </c>
      <c r="B1080" s="43" t="s">
        <v>209</v>
      </c>
      <c r="C1080" s="43" t="s">
        <v>213</v>
      </c>
      <c r="D1080" s="43" t="str">
        <f t="shared" si="32"/>
        <v>CEMEN</v>
      </c>
      <c r="E1080" s="43" t="str">
        <f t="shared" si="33"/>
        <v>Industry_Rest</v>
      </c>
      <c r="F1080" s="43">
        <v>2013</v>
      </c>
      <c r="G1080" s="43">
        <v>1.9470000000000001</v>
      </c>
      <c r="H1080" s="43" t="str">
        <f>INDEX(Regions[Region], MATCH(A1080,Regions[State Name],0))</f>
        <v>WR</v>
      </c>
    </row>
    <row r="1081" spans="1:8" x14ac:dyDescent="0.25">
      <c r="A1081" s="43" t="s">
        <v>245</v>
      </c>
      <c r="B1081" s="43" t="s">
        <v>209</v>
      </c>
      <c r="C1081" s="43" t="s">
        <v>179</v>
      </c>
      <c r="D1081" s="43" t="str">
        <f t="shared" si="32"/>
        <v>SPONG</v>
      </c>
      <c r="E1081" s="43" t="str">
        <f t="shared" si="33"/>
        <v>Industry_Rest</v>
      </c>
      <c r="F1081" s="43">
        <v>2013</v>
      </c>
      <c r="G1081" s="43">
        <v>0.94799999999999995</v>
      </c>
      <c r="H1081" s="43" t="str">
        <f>INDEX(Regions[Region], MATCH(A1081,Regions[State Name],0))</f>
        <v>WR</v>
      </c>
    </row>
    <row r="1082" spans="1:8" x14ac:dyDescent="0.25">
      <c r="A1082" s="43" t="s">
        <v>245</v>
      </c>
      <c r="B1082" s="43" t="s">
        <v>209</v>
      </c>
      <c r="C1082" s="43" t="s">
        <v>228</v>
      </c>
      <c r="D1082" s="43" t="str">
        <f t="shared" si="32"/>
        <v>CHEMI</v>
      </c>
      <c r="E1082" s="43" t="str">
        <f t="shared" si="33"/>
        <v>Industry_Rest</v>
      </c>
      <c r="F1082" s="43">
        <v>2013</v>
      </c>
      <c r="G1082" s="43">
        <v>2.9000000000000001E-2</v>
      </c>
      <c r="H1082" s="43" t="str">
        <f>INDEX(Regions[Region], MATCH(A1082,Regions[State Name],0))</f>
        <v>WR</v>
      </c>
    </row>
    <row r="1083" spans="1:8" x14ac:dyDescent="0.25">
      <c r="A1083" s="43" t="s">
        <v>245</v>
      </c>
      <c r="B1083" s="43" t="s">
        <v>209</v>
      </c>
      <c r="C1083" s="43" t="s">
        <v>220</v>
      </c>
      <c r="D1083" s="43" t="str">
        <f t="shared" si="32"/>
        <v xml:space="preserve">PULP </v>
      </c>
      <c r="E1083" s="43" t="str">
        <f t="shared" si="33"/>
        <v>Industry_Rest</v>
      </c>
      <c r="F1083" s="43">
        <v>2013</v>
      </c>
      <c r="G1083" s="43">
        <v>0.29799999999999999</v>
      </c>
      <c r="H1083" s="43" t="str">
        <f>INDEX(Regions[Region], MATCH(A1083,Regions[State Name],0))</f>
        <v>WR</v>
      </c>
    </row>
    <row r="1084" spans="1:8" x14ac:dyDescent="0.25">
      <c r="A1084" s="43" t="s">
        <v>245</v>
      </c>
      <c r="B1084" s="43" t="s">
        <v>209</v>
      </c>
      <c r="C1084" s="43" t="s">
        <v>223</v>
      </c>
      <c r="D1084" s="43" t="str">
        <f t="shared" si="32"/>
        <v>TEXTI</v>
      </c>
      <c r="E1084" s="43" t="str">
        <f t="shared" si="33"/>
        <v>Industry_Rest</v>
      </c>
      <c r="F1084" s="43">
        <v>2013</v>
      </c>
      <c r="G1084" s="43">
        <v>3.3000000000000002E-2</v>
      </c>
      <c r="H1084" s="43" t="str">
        <f>INDEX(Regions[Region], MATCH(A1084,Regions[State Name],0))</f>
        <v>WR</v>
      </c>
    </row>
    <row r="1085" spans="1:8" x14ac:dyDescent="0.25">
      <c r="A1085" s="43" t="s">
        <v>245</v>
      </c>
      <c r="B1085" s="43" t="s">
        <v>209</v>
      </c>
      <c r="C1085" s="43" t="s">
        <v>208</v>
      </c>
      <c r="D1085" s="43" t="str">
        <f t="shared" si="32"/>
        <v>OTHER</v>
      </c>
      <c r="E1085" s="43" t="str">
        <f t="shared" si="33"/>
        <v>Industry_Rest</v>
      </c>
      <c r="F1085" s="43">
        <v>2013</v>
      </c>
      <c r="G1085" s="43">
        <v>5.14</v>
      </c>
      <c r="H1085" s="43" t="str">
        <f>INDEX(Regions[Region], MATCH(A1085,Regions[State Name],0))</f>
        <v>WR</v>
      </c>
    </row>
    <row r="1086" spans="1:8" x14ac:dyDescent="0.25">
      <c r="A1086" s="43" t="s">
        <v>245</v>
      </c>
      <c r="B1086" s="43" t="s">
        <v>209</v>
      </c>
      <c r="C1086" s="43" t="s">
        <v>215</v>
      </c>
      <c r="D1086" s="43" t="str">
        <f t="shared" si="32"/>
        <v>POWER</v>
      </c>
      <c r="E1086" s="43" t="str">
        <f t="shared" si="33"/>
        <v>Power</v>
      </c>
      <c r="F1086" s="43">
        <v>2014</v>
      </c>
      <c r="G1086" s="43">
        <v>40.86</v>
      </c>
      <c r="H1086" s="43" t="str">
        <f>INDEX(Regions[Region], MATCH(A1086,Regions[State Name],0))</f>
        <v>WR</v>
      </c>
    </row>
    <row r="1087" spans="1:8" x14ac:dyDescent="0.25">
      <c r="A1087" s="43" t="s">
        <v>245</v>
      </c>
      <c r="B1087" s="43" t="s">
        <v>209</v>
      </c>
      <c r="C1087" s="43" t="s">
        <v>210</v>
      </c>
      <c r="D1087" s="43" t="str">
        <f t="shared" si="32"/>
        <v>POWER</v>
      </c>
      <c r="E1087" s="43" t="str">
        <f t="shared" si="33"/>
        <v>Power</v>
      </c>
      <c r="F1087" s="43">
        <v>2014</v>
      </c>
      <c r="G1087" s="43">
        <v>0.86699999999999999</v>
      </c>
      <c r="H1087" s="43" t="str">
        <f>INDEX(Regions[Region], MATCH(A1087,Regions[State Name],0))</f>
        <v>WR</v>
      </c>
    </row>
    <row r="1088" spans="1:8" x14ac:dyDescent="0.25">
      <c r="A1088" s="43" t="s">
        <v>245</v>
      </c>
      <c r="B1088" s="43" t="s">
        <v>209</v>
      </c>
      <c r="C1088" s="43" t="s">
        <v>213</v>
      </c>
      <c r="D1088" s="43" t="str">
        <f t="shared" si="32"/>
        <v>CEMEN</v>
      </c>
      <c r="E1088" s="43" t="str">
        <f t="shared" si="33"/>
        <v>Industry_Rest</v>
      </c>
      <c r="F1088" s="43">
        <v>2014</v>
      </c>
      <c r="G1088" s="43">
        <v>1.829</v>
      </c>
      <c r="H1088" s="43" t="str">
        <f>INDEX(Regions[Region], MATCH(A1088,Regions[State Name],0))</f>
        <v>WR</v>
      </c>
    </row>
    <row r="1089" spans="1:8" x14ac:dyDescent="0.25">
      <c r="A1089" s="43" t="s">
        <v>245</v>
      </c>
      <c r="B1089" s="43" t="s">
        <v>209</v>
      </c>
      <c r="C1089" s="43" t="s">
        <v>179</v>
      </c>
      <c r="D1089" s="43" t="str">
        <f t="shared" si="32"/>
        <v>SPONG</v>
      </c>
      <c r="E1089" s="43" t="str">
        <f t="shared" si="33"/>
        <v>Industry_Rest</v>
      </c>
      <c r="F1089" s="43">
        <v>2014</v>
      </c>
      <c r="G1089" s="43">
        <v>0.65700000000000003</v>
      </c>
      <c r="H1089" s="43" t="str">
        <f>INDEX(Regions[Region], MATCH(A1089,Regions[State Name],0))</f>
        <v>WR</v>
      </c>
    </row>
    <row r="1090" spans="1:8" x14ac:dyDescent="0.25">
      <c r="A1090" s="43" t="s">
        <v>245</v>
      </c>
      <c r="B1090" s="43" t="s">
        <v>209</v>
      </c>
      <c r="C1090" s="43" t="s">
        <v>228</v>
      </c>
      <c r="D1090" s="43" t="str">
        <f t="shared" si="32"/>
        <v>CHEMI</v>
      </c>
      <c r="E1090" s="43" t="str">
        <f t="shared" si="33"/>
        <v>Industry_Rest</v>
      </c>
      <c r="F1090" s="43">
        <v>2014</v>
      </c>
      <c r="G1090" s="43">
        <v>2.5000000000000001E-2</v>
      </c>
      <c r="H1090" s="43" t="str">
        <f>INDEX(Regions[Region], MATCH(A1090,Regions[State Name],0))</f>
        <v>WR</v>
      </c>
    </row>
    <row r="1091" spans="1:8" x14ac:dyDescent="0.25">
      <c r="A1091" s="43" t="s">
        <v>245</v>
      </c>
      <c r="B1091" s="43" t="s">
        <v>209</v>
      </c>
      <c r="C1091" s="43" t="s">
        <v>220</v>
      </c>
      <c r="D1091" s="43" t="str">
        <f t="shared" ref="D1091:D1154" si="34">LEFT(C1091,5)</f>
        <v xml:space="preserve">PULP </v>
      </c>
      <c r="E1091" s="43" t="str">
        <f t="shared" ref="E1091:E1154" si="35">IF(D1091="POWER","Power", IF(OR(D1091="STEEL",D1091="METAL"), "Industry_Steel", "Industry_Rest"))</f>
        <v>Industry_Rest</v>
      </c>
      <c r="F1091" s="43">
        <v>2014</v>
      </c>
      <c r="G1091" s="43">
        <v>0.13500000000000001</v>
      </c>
      <c r="H1091" s="43" t="str">
        <f>INDEX(Regions[Region], MATCH(A1091,Regions[State Name],0))</f>
        <v>WR</v>
      </c>
    </row>
    <row r="1092" spans="1:8" x14ac:dyDescent="0.25">
      <c r="A1092" s="43" t="s">
        <v>245</v>
      </c>
      <c r="B1092" s="43" t="s">
        <v>209</v>
      </c>
      <c r="C1092" s="43" t="s">
        <v>223</v>
      </c>
      <c r="D1092" s="43" t="str">
        <f t="shared" si="34"/>
        <v>TEXTI</v>
      </c>
      <c r="E1092" s="43" t="str">
        <f t="shared" si="35"/>
        <v>Industry_Rest</v>
      </c>
      <c r="F1092" s="43">
        <v>2014</v>
      </c>
      <c r="G1092" s="43">
        <v>3.3000000000000002E-2</v>
      </c>
      <c r="H1092" s="43" t="str">
        <f>INDEX(Regions[Region], MATCH(A1092,Regions[State Name],0))</f>
        <v>WR</v>
      </c>
    </row>
    <row r="1093" spans="1:8" x14ac:dyDescent="0.25">
      <c r="A1093" s="43" t="s">
        <v>245</v>
      </c>
      <c r="B1093" s="43" t="s">
        <v>209</v>
      </c>
      <c r="C1093" s="43" t="s">
        <v>208</v>
      </c>
      <c r="D1093" s="43" t="str">
        <f t="shared" si="34"/>
        <v>OTHER</v>
      </c>
      <c r="E1093" s="43" t="str">
        <f t="shared" si="35"/>
        <v>Industry_Rest</v>
      </c>
      <c r="F1093" s="43">
        <v>2014</v>
      </c>
      <c r="G1093" s="43">
        <v>5.0730000000000004</v>
      </c>
      <c r="H1093" s="43" t="str">
        <f>INDEX(Regions[Region], MATCH(A1093,Regions[State Name],0))</f>
        <v>WR</v>
      </c>
    </row>
    <row r="1094" spans="1:8" x14ac:dyDescent="0.25">
      <c r="A1094" s="43" t="s">
        <v>245</v>
      </c>
      <c r="B1094" s="43" t="s">
        <v>219</v>
      </c>
      <c r="C1094" s="43" t="s">
        <v>210</v>
      </c>
      <c r="D1094" s="43" t="str">
        <f t="shared" si="34"/>
        <v>POWER</v>
      </c>
      <c r="E1094" s="43" t="str">
        <f t="shared" si="35"/>
        <v>Power</v>
      </c>
      <c r="F1094" s="43">
        <v>2014</v>
      </c>
      <c r="G1094" s="43">
        <v>6.0999999999999999E-2</v>
      </c>
      <c r="H1094" s="43" t="str">
        <f>INDEX(Regions[Region], MATCH(A1094,Regions[State Name],0))</f>
        <v>WR</v>
      </c>
    </row>
    <row r="1095" spans="1:8" x14ac:dyDescent="0.25">
      <c r="A1095" s="43" t="s">
        <v>245</v>
      </c>
      <c r="B1095" s="43" t="s">
        <v>219</v>
      </c>
      <c r="C1095" s="43" t="s">
        <v>179</v>
      </c>
      <c r="D1095" s="43" t="str">
        <f t="shared" si="34"/>
        <v>SPONG</v>
      </c>
      <c r="E1095" s="43" t="str">
        <f t="shared" si="35"/>
        <v>Industry_Rest</v>
      </c>
      <c r="F1095" s="43">
        <v>2014</v>
      </c>
      <c r="G1095" s="43">
        <v>8.2000000000000003E-2</v>
      </c>
      <c r="H1095" s="43" t="str">
        <f>INDEX(Regions[Region], MATCH(A1095,Regions[State Name],0))</f>
        <v>WR</v>
      </c>
    </row>
    <row r="1096" spans="1:8" x14ac:dyDescent="0.25">
      <c r="A1096" s="43" t="s">
        <v>245</v>
      </c>
      <c r="B1096" s="43" t="s">
        <v>209</v>
      </c>
      <c r="C1096" s="43" t="s">
        <v>215</v>
      </c>
      <c r="D1096" s="43" t="str">
        <f t="shared" si="34"/>
        <v>POWER</v>
      </c>
      <c r="E1096" s="43" t="str">
        <f t="shared" si="35"/>
        <v>Power</v>
      </c>
      <c r="F1096" s="43">
        <v>2015</v>
      </c>
      <c r="G1096" s="43">
        <v>46.146999999999998</v>
      </c>
      <c r="H1096" s="43" t="str">
        <f>INDEX(Regions[Region], MATCH(A1096,Regions[State Name],0))</f>
        <v>WR</v>
      </c>
    </row>
    <row r="1097" spans="1:8" x14ac:dyDescent="0.25">
      <c r="A1097" s="43" t="s">
        <v>245</v>
      </c>
      <c r="B1097" s="43" t="s">
        <v>209</v>
      </c>
      <c r="C1097" s="43" t="s">
        <v>210</v>
      </c>
      <c r="D1097" s="43" t="str">
        <f t="shared" si="34"/>
        <v>POWER</v>
      </c>
      <c r="E1097" s="43" t="str">
        <f t="shared" si="35"/>
        <v>Power</v>
      </c>
      <c r="F1097" s="43">
        <v>2015</v>
      </c>
      <c r="G1097" s="43">
        <v>0.89500000000000002</v>
      </c>
      <c r="H1097" s="43" t="str">
        <f>INDEX(Regions[Region], MATCH(A1097,Regions[State Name],0))</f>
        <v>WR</v>
      </c>
    </row>
    <row r="1098" spans="1:8" x14ac:dyDescent="0.25">
      <c r="A1098" s="43" t="s">
        <v>245</v>
      </c>
      <c r="B1098" s="43" t="s">
        <v>209</v>
      </c>
      <c r="C1098" s="43" t="s">
        <v>213</v>
      </c>
      <c r="D1098" s="43" t="str">
        <f t="shared" si="34"/>
        <v>CEMEN</v>
      </c>
      <c r="E1098" s="43" t="str">
        <f t="shared" si="35"/>
        <v>Industry_Rest</v>
      </c>
      <c r="F1098" s="43">
        <v>2015</v>
      </c>
      <c r="G1098" s="43">
        <v>1.669</v>
      </c>
      <c r="H1098" s="43" t="str">
        <f>INDEX(Regions[Region], MATCH(A1098,Regions[State Name],0))</f>
        <v>WR</v>
      </c>
    </row>
    <row r="1099" spans="1:8" x14ac:dyDescent="0.25">
      <c r="A1099" s="43" t="s">
        <v>245</v>
      </c>
      <c r="B1099" s="43" t="s">
        <v>209</v>
      </c>
      <c r="C1099" s="43" t="s">
        <v>179</v>
      </c>
      <c r="D1099" s="43" t="str">
        <f t="shared" si="34"/>
        <v>SPONG</v>
      </c>
      <c r="E1099" s="43" t="str">
        <f t="shared" si="35"/>
        <v>Industry_Rest</v>
      </c>
      <c r="F1099" s="43">
        <v>2015</v>
      </c>
      <c r="G1099" s="43">
        <v>0.67500000000000004</v>
      </c>
      <c r="H1099" s="43" t="str">
        <f>INDEX(Regions[Region], MATCH(A1099,Regions[State Name],0))</f>
        <v>WR</v>
      </c>
    </row>
    <row r="1100" spans="1:8" x14ac:dyDescent="0.25">
      <c r="A1100" s="43" t="s">
        <v>245</v>
      </c>
      <c r="B1100" s="43" t="s">
        <v>209</v>
      </c>
      <c r="C1100" s="43" t="s">
        <v>228</v>
      </c>
      <c r="D1100" s="43" t="str">
        <f t="shared" si="34"/>
        <v>CHEMI</v>
      </c>
      <c r="E1100" s="43" t="str">
        <f t="shared" si="35"/>
        <v>Industry_Rest</v>
      </c>
      <c r="F1100" s="43">
        <v>2015</v>
      </c>
      <c r="G1100" s="43">
        <v>2.1999999999999999E-2</v>
      </c>
      <c r="H1100" s="43" t="str">
        <f>INDEX(Regions[Region], MATCH(A1100,Regions[State Name],0))</f>
        <v>WR</v>
      </c>
    </row>
    <row r="1101" spans="1:8" x14ac:dyDescent="0.25">
      <c r="A1101" s="43" t="s">
        <v>245</v>
      </c>
      <c r="B1101" s="43" t="s">
        <v>209</v>
      </c>
      <c r="C1101" s="43" t="s">
        <v>220</v>
      </c>
      <c r="D1101" s="43" t="str">
        <f t="shared" si="34"/>
        <v xml:space="preserve">PULP </v>
      </c>
      <c r="E1101" s="43" t="str">
        <f t="shared" si="35"/>
        <v>Industry_Rest</v>
      </c>
      <c r="F1101" s="43">
        <v>2015</v>
      </c>
      <c r="G1101" s="43">
        <v>0.27500000000000002</v>
      </c>
      <c r="H1101" s="43" t="str">
        <f>INDEX(Regions[Region], MATCH(A1101,Regions[State Name],0))</f>
        <v>WR</v>
      </c>
    </row>
    <row r="1102" spans="1:8" x14ac:dyDescent="0.25">
      <c r="A1102" s="43" t="s">
        <v>245</v>
      </c>
      <c r="B1102" s="43" t="s">
        <v>209</v>
      </c>
      <c r="C1102" s="43" t="s">
        <v>223</v>
      </c>
      <c r="D1102" s="43" t="str">
        <f t="shared" si="34"/>
        <v>TEXTI</v>
      </c>
      <c r="E1102" s="43" t="str">
        <f t="shared" si="35"/>
        <v>Industry_Rest</v>
      </c>
      <c r="F1102" s="43">
        <v>2015</v>
      </c>
      <c r="G1102" s="43">
        <v>0.126</v>
      </c>
      <c r="H1102" s="43" t="str">
        <f>INDEX(Regions[Region], MATCH(A1102,Regions[State Name],0))</f>
        <v>WR</v>
      </c>
    </row>
    <row r="1103" spans="1:8" x14ac:dyDescent="0.25">
      <c r="A1103" s="43" t="s">
        <v>245</v>
      </c>
      <c r="B1103" s="43" t="s">
        <v>209</v>
      </c>
      <c r="C1103" s="43" t="s">
        <v>208</v>
      </c>
      <c r="D1103" s="43" t="str">
        <f t="shared" si="34"/>
        <v>OTHER</v>
      </c>
      <c r="E1103" s="43" t="str">
        <f t="shared" si="35"/>
        <v>Industry_Rest</v>
      </c>
      <c r="F1103" s="43">
        <v>2015</v>
      </c>
      <c r="G1103" s="43">
        <v>4.851</v>
      </c>
      <c r="H1103" s="43" t="str">
        <f>INDEX(Regions[Region], MATCH(A1103,Regions[State Name],0))</f>
        <v>WR</v>
      </c>
    </row>
    <row r="1104" spans="1:8" x14ac:dyDescent="0.25">
      <c r="A1104" s="43" t="s">
        <v>245</v>
      </c>
      <c r="B1104" s="43" t="s">
        <v>219</v>
      </c>
      <c r="C1104" s="43" t="s">
        <v>208</v>
      </c>
      <c r="D1104" s="43" t="str">
        <f t="shared" si="34"/>
        <v>OTHER</v>
      </c>
      <c r="E1104" s="43" t="str">
        <f t="shared" si="35"/>
        <v>Industry_Rest</v>
      </c>
      <c r="F1104" s="43">
        <v>2015</v>
      </c>
      <c r="G1104" s="43">
        <v>6.4000000000000001E-2</v>
      </c>
      <c r="H1104" s="43" t="str">
        <f>INDEX(Regions[Region], MATCH(A1104,Regions[State Name],0))</f>
        <v>WR</v>
      </c>
    </row>
    <row r="1105" spans="1:8" x14ac:dyDescent="0.25">
      <c r="A1105" s="43" t="s">
        <v>245</v>
      </c>
      <c r="B1105" s="43" t="s">
        <v>209</v>
      </c>
      <c r="C1105" s="43" t="s">
        <v>215</v>
      </c>
      <c r="D1105" s="43" t="str">
        <f t="shared" si="34"/>
        <v>POWER</v>
      </c>
      <c r="E1105" s="43" t="str">
        <f t="shared" si="35"/>
        <v>Power</v>
      </c>
      <c r="F1105" s="43">
        <v>2016</v>
      </c>
      <c r="G1105" s="43">
        <v>53.709000000000003</v>
      </c>
      <c r="H1105" s="43" t="str">
        <f>INDEX(Regions[Region], MATCH(A1105,Regions[State Name],0))</f>
        <v>WR</v>
      </c>
    </row>
    <row r="1106" spans="1:8" x14ac:dyDescent="0.25">
      <c r="A1106" s="43" t="s">
        <v>245</v>
      </c>
      <c r="B1106" s="43" t="s">
        <v>209</v>
      </c>
      <c r="C1106" s="43" t="s">
        <v>210</v>
      </c>
      <c r="D1106" s="43" t="str">
        <f t="shared" si="34"/>
        <v>POWER</v>
      </c>
      <c r="E1106" s="43" t="str">
        <f t="shared" si="35"/>
        <v>Power</v>
      </c>
      <c r="F1106" s="43">
        <v>2016</v>
      </c>
      <c r="G1106" s="43">
        <v>1.2130000000000001</v>
      </c>
      <c r="H1106" s="43" t="str">
        <f>INDEX(Regions[Region], MATCH(A1106,Regions[State Name],0))</f>
        <v>WR</v>
      </c>
    </row>
    <row r="1107" spans="1:8" x14ac:dyDescent="0.25">
      <c r="A1107" s="43" t="s">
        <v>245</v>
      </c>
      <c r="B1107" s="43" t="s">
        <v>209</v>
      </c>
      <c r="C1107" s="43" t="s">
        <v>213</v>
      </c>
      <c r="D1107" s="43" t="str">
        <f t="shared" si="34"/>
        <v>CEMEN</v>
      </c>
      <c r="E1107" s="43" t="str">
        <f t="shared" si="35"/>
        <v>Industry_Rest</v>
      </c>
      <c r="F1107" s="43">
        <v>2016</v>
      </c>
      <c r="G1107" s="43">
        <v>1.6240000000000001</v>
      </c>
      <c r="H1107" s="43" t="str">
        <f>INDEX(Regions[Region], MATCH(A1107,Regions[State Name],0))</f>
        <v>WR</v>
      </c>
    </row>
    <row r="1108" spans="1:8" x14ac:dyDescent="0.25">
      <c r="A1108" s="43" t="s">
        <v>245</v>
      </c>
      <c r="B1108" s="43" t="s">
        <v>209</v>
      </c>
      <c r="C1108" s="43" t="s">
        <v>179</v>
      </c>
      <c r="D1108" s="43" t="str">
        <f t="shared" si="34"/>
        <v>SPONG</v>
      </c>
      <c r="E1108" s="43" t="str">
        <f t="shared" si="35"/>
        <v>Industry_Rest</v>
      </c>
      <c r="F1108" s="43">
        <v>2016</v>
      </c>
      <c r="G1108" s="43">
        <v>0.45100000000000001</v>
      </c>
      <c r="H1108" s="43" t="str">
        <f>INDEX(Regions[Region], MATCH(A1108,Regions[State Name],0))</f>
        <v>WR</v>
      </c>
    </row>
    <row r="1109" spans="1:8" x14ac:dyDescent="0.25">
      <c r="A1109" s="43" t="s">
        <v>245</v>
      </c>
      <c r="B1109" s="43" t="s">
        <v>209</v>
      </c>
      <c r="C1109" s="43" t="s">
        <v>228</v>
      </c>
      <c r="D1109" s="43" t="str">
        <f t="shared" si="34"/>
        <v>CHEMI</v>
      </c>
      <c r="E1109" s="43" t="str">
        <f t="shared" si="35"/>
        <v>Industry_Rest</v>
      </c>
      <c r="F1109" s="43">
        <v>2016</v>
      </c>
      <c r="G1109" s="43">
        <v>2.1000000000000001E-2</v>
      </c>
      <c r="H1109" s="43" t="str">
        <f>INDEX(Regions[Region], MATCH(A1109,Regions[State Name],0))</f>
        <v>WR</v>
      </c>
    </row>
    <row r="1110" spans="1:8" x14ac:dyDescent="0.25">
      <c r="A1110" s="43" t="s">
        <v>245</v>
      </c>
      <c r="B1110" s="43" t="s">
        <v>209</v>
      </c>
      <c r="C1110" s="43" t="s">
        <v>220</v>
      </c>
      <c r="D1110" s="43" t="str">
        <f t="shared" si="34"/>
        <v xml:space="preserve">PULP </v>
      </c>
      <c r="E1110" s="43" t="str">
        <f t="shared" si="35"/>
        <v>Industry_Rest</v>
      </c>
      <c r="F1110" s="43">
        <v>2016</v>
      </c>
      <c r="G1110" s="43">
        <v>0.27300000000000002</v>
      </c>
      <c r="H1110" s="43" t="str">
        <f>INDEX(Regions[Region], MATCH(A1110,Regions[State Name],0))</f>
        <v>WR</v>
      </c>
    </row>
    <row r="1111" spans="1:8" x14ac:dyDescent="0.25">
      <c r="A1111" s="43" t="s">
        <v>245</v>
      </c>
      <c r="B1111" s="43" t="s">
        <v>209</v>
      </c>
      <c r="C1111" s="43" t="s">
        <v>223</v>
      </c>
      <c r="D1111" s="43" t="str">
        <f t="shared" si="34"/>
        <v>TEXTI</v>
      </c>
      <c r="E1111" s="43" t="str">
        <f t="shared" si="35"/>
        <v>Industry_Rest</v>
      </c>
      <c r="F1111" s="43">
        <v>2016</v>
      </c>
      <c r="G1111" s="43">
        <v>5.1999999999999998E-2</v>
      </c>
      <c r="H1111" s="43" t="str">
        <f>INDEX(Regions[Region], MATCH(A1111,Regions[State Name],0))</f>
        <v>WR</v>
      </c>
    </row>
    <row r="1112" spans="1:8" x14ac:dyDescent="0.25">
      <c r="A1112" s="43" t="s">
        <v>245</v>
      </c>
      <c r="B1112" s="43" t="s">
        <v>209</v>
      </c>
      <c r="C1112" s="43" t="s">
        <v>208</v>
      </c>
      <c r="D1112" s="43" t="str">
        <f t="shared" si="34"/>
        <v>OTHER</v>
      </c>
      <c r="E1112" s="43" t="str">
        <f t="shared" si="35"/>
        <v>Industry_Rest</v>
      </c>
      <c r="F1112" s="43">
        <v>2016</v>
      </c>
      <c r="G1112" s="43">
        <v>4.9560000000000004</v>
      </c>
      <c r="H1112" s="43" t="str">
        <f>INDEX(Regions[Region], MATCH(A1112,Regions[State Name],0))</f>
        <v>WR</v>
      </c>
    </row>
    <row r="1113" spans="1:8" x14ac:dyDescent="0.25">
      <c r="A1113" s="43" t="s">
        <v>245</v>
      </c>
      <c r="B1113" s="43" t="s">
        <v>209</v>
      </c>
      <c r="C1113" s="43" t="s">
        <v>241</v>
      </c>
      <c r="D1113" s="43" t="str">
        <f t="shared" si="34"/>
        <v>COLLI</v>
      </c>
      <c r="E1113" s="43" t="str">
        <f t="shared" si="35"/>
        <v>Industry_Rest</v>
      </c>
      <c r="F1113" s="43">
        <v>2016</v>
      </c>
      <c r="G1113" s="43">
        <v>2E-3</v>
      </c>
      <c r="H1113" s="43" t="str">
        <f>INDEX(Regions[Region], MATCH(A1113,Regions[State Name],0))</f>
        <v>WR</v>
      </c>
    </row>
    <row r="1114" spans="1:8" x14ac:dyDescent="0.25">
      <c r="A1114" s="43" t="s">
        <v>245</v>
      </c>
      <c r="B1114" s="43" t="s">
        <v>216</v>
      </c>
      <c r="C1114" s="43" t="s">
        <v>215</v>
      </c>
      <c r="D1114" s="43" t="str">
        <f t="shared" si="34"/>
        <v>POWER</v>
      </c>
      <c r="E1114" s="43" t="str">
        <f t="shared" si="35"/>
        <v>Power</v>
      </c>
      <c r="F1114" s="43">
        <v>2006</v>
      </c>
      <c r="G1114" s="43">
        <v>33.662999999999997</v>
      </c>
      <c r="H1114" s="43" t="str">
        <f>INDEX(Regions[Region], MATCH(A1114,Regions[State Name],0))</f>
        <v>WR</v>
      </c>
    </row>
    <row r="1115" spans="1:8" x14ac:dyDescent="0.25">
      <c r="A1115" s="43" t="s">
        <v>245</v>
      </c>
      <c r="B1115" s="43" t="s">
        <v>216</v>
      </c>
      <c r="C1115" s="43" t="s">
        <v>210</v>
      </c>
      <c r="D1115" s="43" t="str">
        <f t="shared" si="34"/>
        <v>POWER</v>
      </c>
      <c r="E1115" s="43" t="str">
        <f t="shared" si="35"/>
        <v>Power</v>
      </c>
      <c r="F1115" s="43">
        <v>2006</v>
      </c>
      <c r="G1115" s="43">
        <v>0.39600000000000002</v>
      </c>
      <c r="H1115" s="43" t="str">
        <f>INDEX(Regions[Region], MATCH(A1115,Regions[State Name],0))</f>
        <v>WR</v>
      </c>
    </row>
    <row r="1116" spans="1:8" x14ac:dyDescent="0.25">
      <c r="A1116" s="43" t="s">
        <v>245</v>
      </c>
      <c r="B1116" s="43" t="s">
        <v>216</v>
      </c>
      <c r="C1116" s="43" t="s">
        <v>213</v>
      </c>
      <c r="D1116" s="43" t="str">
        <f t="shared" si="34"/>
        <v>CEMEN</v>
      </c>
      <c r="E1116" s="43" t="str">
        <f t="shared" si="35"/>
        <v>Industry_Rest</v>
      </c>
      <c r="F1116" s="43">
        <v>2006</v>
      </c>
      <c r="G1116" s="43">
        <v>1.8859999999999999</v>
      </c>
      <c r="H1116" s="43" t="str">
        <f>INDEX(Regions[Region], MATCH(A1116,Regions[State Name],0))</f>
        <v>WR</v>
      </c>
    </row>
    <row r="1117" spans="1:8" x14ac:dyDescent="0.25">
      <c r="A1117" s="43" t="s">
        <v>245</v>
      </c>
      <c r="B1117" s="43" t="s">
        <v>216</v>
      </c>
      <c r="C1117" s="43" t="s">
        <v>179</v>
      </c>
      <c r="D1117" s="43" t="str">
        <f t="shared" si="34"/>
        <v>SPONG</v>
      </c>
      <c r="E1117" s="43" t="str">
        <f t="shared" si="35"/>
        <v>Industry_Rest</v>
      </c>
      <c r="F1117" s="43">
        <v>2006</v>
      </c>
      <c r="G1117" s="43">
        <v>0.46300000000000002</v>
      </c>
      <c r="H1117" s="43" t="str">
        <f>INDEX(Regions[Region], MATCH(A1117,Regions[State Name],0))</f>
        <v>WR</v>
      </c>
    </row>
    <row r="1118" spans="1:8" x14ac:dyDescent="0.25">
      <c r="A1118" s="43" t="s">
        <v>245</v>
      </c>
      <c r="B1118" s="43" t="s">
        <v>216</v>
      </c>
      <c r="C1118" s="43" t="s">
        <v>228</v>
      </c>
      <c r="D1118" s="43" t="str">
        <f t="shared" si="34"/>
        <v>CHEMI</v>
      </c>
      <c r="E1118" s="43" t="str">
        <f t="shared" si="35"/>
        <v>Industry_Rest</v>
      </c>
      <c r="F1118" s="43">
        <v>2006</v>
      </c>
      <c r="G1118" s="43">
        <v>4.3999999999999997E-2</v>
      </c>
      <c r="H1118" s="43" t="str">
        <f>INDEX(Regions[Region], MATCH(A1118,Regions[State Name],0))</f>
        <v>WR</v>
      </c>
    </row>
    <row r="1119" spans="1:8" x14ac:dyDescent="0.25">
      <c r="A1119" s="43" t="s">
        <v>245</v>
      </c>
      <c r="B1119" s="43" t="s">
        <v>216</v>
      </c>
      <c r="C1119" s="43" t="s">
        <v>220</v>
      </c>
      <c r="D1119" s="43" t="str">
        <f t="shared" si="34"/>
        <v xml:space="preserve">PULP </v>
      </c>
      <c r="E1119" s="43" t="str">
        <f t="shared" si="35"/>
        <v>Industry_Rest</v>
      </c>
      <c r="F1119" s="43">
        <v>2006</v>
      </c>
      <c r="G1119" s="43">
        <v>0.5</v>
      </c>
      <c r="H1119" s="43" t="str">
        <f>INDEX(Regions[Region], MATCH(A1119,Regions[State Name],0))</f>
        <v>WR</v>
      </c>
    </row>
    <row r="1120" spans="1:8" x14ac:dyDescent="0.25">
      <c r="A1120" s="43" t="s">
        <v>245</v>
      </c>
      <c r="B1120" s="43" t="s">
        <v>216</v>
      </c>
      <c r="C1120" s="43" t="s">
        <v>223</v>
      </c>
      <c r="D1120" s="43" t="str">
        <f t="shared" si="34"/>
        <v>TEXTI</v>
      </c>
      <c r="E1120" s="43" t="str">
        <f t="shared" si="35"/>
        <v>Industry_Rest</v>
      </c>
      <c r="F1120" s="43">
        <v>2006</v>
      </c>
      <c r="G1120" s="43">
        <v>9.6000000000000002E-2</v>
      </c>
      <c r="H1120" s="43" t="str">
        <f>INDEX(Regions[Region], MATCH(A1120,Regions[State Name],0))</f>
        <v>WR</v>
      </c>
    </row>
    <row r="1121" spans="1:8" x14ac:dyDescent="0.25">
      <c r="A1121" s="43" t="s">
        <v>245</v>
      </c>
      <c r="B1121" s="43" t="s">
        <v>216</v>
      </c>
      <c r="C1121" s="43" t="s">
        <v>229</v>
      </c>
      <c r="D1121" s="43" t="str">
        <f t="shared" si="34"/>
        <v>BRICK</v>
      </c>
      <c r="E1121" s="43" t="str">
        <f t="shared" si="35"/>
        <v>Industry_Rest</v>
      </c>
      <c r="F1121" s="43">
        <v>2006</v>
      </c>
      <c r="G1121" s="43">
        <v>9.9000000000000005E-2</v>
      </c>
      <c r="H1121" s="43" t="str">
        <f>INDEX(Regions[Region], MATCH(A1121,Regions[State Name],0))</f>
        <v>WR</v>
      </c>
    </row>
    <row r="1122" spans="1:8" x14ac:dyDescent="0.25">
      <c r="A1122" s="43" t="s">
        <v>245</v>
      </c>
      <c r="B1122" s="43" t="s">
        <v>216</v>
      </c>
      <c r="C1122" s="43" t="s">
        <v>208</v>
      </c>
      <c r="D1122" s="43" t="str">
        <f t="shared" si="34"/>
        <v>OTHER</v>
      </c>
      <c r="E1122" s="43" t="str">
        <f t="shared" si="35"/>
        <v>Industry_Rest</v>
      </c>
      <c r="F1122" s="43">
        <v>2006</v>
      </c>
      <c r="G1122" s="43">
        <v>2.5219999999999998</v>
      </c>
      <c r="H1122" s="43" t="str">
        <f>INDEX(Regions[Region], MATCH(A1122,Regions[State Name],0))</f>
        <v>WR</v>
      </c>
    </row>
    <row r="1123" spans="1:8" x14ac:dyDescent="0.25">
      <c r="A1123" s="43" t="s">
        <v>245</v>
      </c>
      <c r="B1123" s="43" t="s">
        <v>216</v>
      </c>
      <c r="C1123" s="43" t="s">
        <v>241</v>
      </c>
      <c r="D1123" s="43" t="str">
        <f t="shared" si="34"/>
        <v>COLLI</v>
      </c>
      <c r="E1123" s="43" t="str">
        <f t="shared" si="35"/>
        <v>Industry_Rest</v>
      </c>
      <c r="F1123" s="43">
        <v>2006</v>
      </c>
      <c r="G1123" s="43">
        <v>8.0000000000000002E-3</v>
      </c>
      <c r="H1123" s="43" t="str">
        <f>INDEX(Regions[Region], MATCH(A1123,Regions[State Name],0))</f>
        <v>WR</v>
      </c>
    </row>
    <row r="1124" spans="1:8" x14ac:dyDescent="0.25">
      <c r="A1124" s="43" t="s">
        <v>245</v>
      </c>
      <c r="B1124" s="43" t="s">
        <v>209</v>
      </c>
      <c r="C1124" s="43" t="s">
        <v>241</v>
      </c>
      <c r="D1124" s="43" t="str">
        <f t="shared" si="34"/>
        <v>COLLI</v>
      </c>
      <c r="E1124" s="43" t="str">
        <f t="shared" si="35"/>
        <v>Industry_Rest</v>
      </c>
      <c r="F1124" s="43">
        <v>2019</v>
      </c>
      <c r="G1124" s="43">
        <v>3.0000000000000001E-3</v>
      </c>
      <c r="H1124" s="43" t="str">
        <f>INDEX(Regions[Region], MATCH(A1124,Regions[State Name],0))</f>
        <v>WR</v>
      </c>
    </row>
    <row r="1125" spans="1:8" x14ac:dyDescent="0.25">
      <c r="A1125" s="43" t="s">
        <v>245</v>
      </c>
      <c r="B1125" s="43" t="s">
        <v>209</v>
      </c>
      <c r="C1125" s="43" t="s">
        <v>223</v>
      </c>
      <c r="D1125" s="43" t="str">
        <f t="shared" si="34"/>
        <v>TEXTI</v>
      </c>
      <c r="E1125" s="43" t="str">
        <f t="shared" si="35"/>
        <v>Industry_Rest</v>
      </c>
      <c r="F1125" s="43">
        <v>2019</v>
      </c>
      <c r="G1125" s="43">
        <v>0.08</v>
      </c>
      <c r="H1125" s="43" t="str">
        <f>INDEX(Regions[Region], MATCH(A1125,Regions[State Name],0))</f>
        <v>WR</v>
      </c>
    </row>
    <row r="1126" spans="1:8" x14ac:dyDescent="0.25">
      <c r="A1126" s="43" t="s">
        <v>245</v>
      </c>
      <c r="B1126" s="43" t="s">
        <v>209</v>
      </c>
      <c r="C1126" s="43" t="s">
        <v>220</v>
      </c>
      <c r="D1126" s="43" t="str">
        <f t="shared" si="34"/>
        <v xml:space="preserve">PULP </v>
      </c>
      <c r="E1126" s="43" t="str">
        <f t="shared" si="35"/>
        <v>Industry_Rest</v>
      </c>
      <c r="F1126" s="43">
        <v>2019</v>
      </c>
      <c r="G1126" s="43">
        <v>0.436</v>
      </c>
      <c r="H1126" s="43" t="str">
        <f>INDEX(Regions[Region], MATCH(A1126,Regions[State Name],0))</f>
        <v>WR</v>
      </c>
    </row>
    <row r="1127" spans="1:8" x14ac:dyDescent="0.25">
      <c r="A1127" s="43" t="s">
        <v>245</v>
      </c>
      <c r="B1127" s="43" t="s">
        <v>209</v>
      </c>
      <c r="C1127" s="43" t="s">
        <v>179</v>
      </c>
      <c r="D1127" s="43" t="str">
        <f t="shared" si="34"/>
        <v>SPONG</v>
      </c>
      <c r="E1127" s="43" t="str">
        <f t="shared" si="35"/>
        <v>Industry_Rest</v>
      </c>
      <c r="F1127" s="43">
        <v>2019</v>
      </c>
      <c r="G1127" s="43">
        <v>0.62</v>
      </c>
      <c r="H1127" s="43" t="str">
        <f>INDEX(Regions[Region], MATCH(A1127,Regions[State Name],0))</f>
        <v>WR</v>
      </c>
    </row>
    <row r="1128" spans="1:8" x14ac:dyDescent="0.25">
      <c r="A1128" s="43" t="s">
        <v>245</v>
      </c>
      <c r="B1128" s="43" t="s">
        <v>209</v>
      </c>
      <c r="C1128" s="43" t="s">
        <v>210</v>
      </c>
      <c r="D1128" s="43" t="str">
        <f t="shared" si="34"/>
        <v>POWER</v>
      </c>
      <c r="E1128" s="43" t="str">
        <f t="shared" si="35"/>
        <v>Power</v>
      </c>
      <c r="F1128" s="43">
        <v>2019</v>
      </c>
      <c r="G1128" s="43">
        <v>0.67</v>
      </c>
      <c r="H1128" s="43" t="str">
        <f>INDEX(Regions[Region], MATCH(A1128,Regions[State Name],0))</f>
        <v>WR</v>
      </c>
    </row>
    <row r="1129" spans="1:8" x14ac:dyDescent="0.25">
      <c r="A1129" s="43" t="s">
        <v>245</v>
      </c>
      <c r="B1129" s="43" t="s">
        <v>209</v>
      </c>
      <c r="C1129" s="43" t="s">
        <v>213</v>
      </c>
      <c r="D1129" s="43" t="str">
        <f t="shared" si="34"/>
        <v>CEMEN</v>
      </c>
      <c r="E1129" s="43" t="str">
        <f t="shared" si="35"/>
        <v>Industry_Rest</v>
      </c>
      <c r="F1129" s="43">
        <v>2019</v>
      </c>
      <c r="G1129" s="43">
        <v>2.0609999999999999</v>
      </c>
      <c r="H1129" s="43" t="str">
        <f>INDEX(Regions[Region], MATCH(A1129,Regions[State Name],0))</f>
        <v>WR</v>
      </c>
    </row>
    <row r="1130" spans="1:8" x14ac:dyDescent="0.25">
      <c r="A1130" s="43" t="s">
        <v>245</v>
      </c>
      <c r="B1130" s="43" t="s">
        <v>209</v>
      </c>
      <c r="C1130" s="43" t="s">
        <v>208</v>
      </c>
      <c r="D1130" s="43" t="str">
        <f t="shared" si="34"/>
        <v>OTHER</v>
      </c>
      <c r="E1130" s="43" t="str">
        <f t="shared" si="35"/>
        <v>Industry_Rest</v>
      </c>
      <c r="F1130" s="43">
        <v>2019</v>
      </c>
      <c r="G1130" s="43">
        <v>4.7949999999999999</v>
      </c>
      <c r="H1130" s="43" t="str">
        <f>INDEX(Regions[Region], MATCH(A1130,Regions[State Name],0))</f>
        <v>WR</v>
      </c>
    </row>
    <row r="1131" spans="1:8" x14ac:dyDescent="0.25">
      <c r="A1131" s="43" t="s">
        <v>245</v>
      </c>
      <c r="B1131" s="43" t="s">
        <v>209</v>
      </c>
      <c r="C1131" s="43" t="s">
        <v>215</v>
      </c>
      <c r="D1131" s="43" t="str">
        <f t="shared" si="34"/>
        <v>POWER</v>
      </c>
      <c r="E1131" s="43" t="str">
        <f t="shared" si="35"/>
        <v>Power</v>
      </c>
      <c r="F1131" s="43">
        <v>2019</v>
      </c>
      <c r="G1131" s="43">
        <v>65.168999999999997</v>
      </c>
      <c r="H1131" s="43" t="str">
        <f>INDEX(Regions[Region], MATCH(A1131,Regions[State Name],0))</f>
        <v>WR</v>
      </c>
    </row>
    <row r="1132" spans="1:8" x14ac:dyDescent="0.25">
      <c r="A1132" s="43" t="s">
        <v>245</v>
      </c>
      <c r="B1132" s="43" t="s">
        <v>219</v>
      </c>
      <c r="C1132" s="43" t="s">
        <v>215</v>
      </c>
      <c r="D1132" s="43" t="str">
        <f t="shared" si="34"/>
        <v>POWER</v>
      </c>
      <c r="E1132" s="43" t="str">
        <f t="shared" si="35"/>
        <v>Power</v>
      </c>
      <c r="F1132" s="43">
        <v>2019</v>
      </c>
      <c r="G1132" s="43">
        <v>0.106</v>
      </c>
      <c r="H1132" s="43" t="str">
        <f>INDEX(Regions[Region], MATCH(A1132,Regions[State Name],0))</f>
        <v>WR</v>
      </c>
    </row>
    <row r="1133" spans="1:8" x14ac:dyDescent="0.25">
      <c r="A1133" s="43" t="s">
        <v>245</v>
      </c>
      <c r="B1133" s="43" t="s">
        <v>209</v>
      </c>
      <c r="C1133" s="43" t="s">
        <v>241</v>
      </c>
      <c r="D1133" s="43" t="str">
        <f t="shared" si="34"/>
        <v>COLLI</v>
      </c>
      <c r="E1133" s="43" t="str">
        <f t="shared" si="35"/>
        <v>Industry_Rest</v>
      </c>
      <c r="F1133" s="43">
        <v>2017</v>
      </c>
      <c r="G1133" s="43">
        <v>4.0000000000000001E-3</v>
      </c>
      <c r="H1133" s="43" t="str">
        <f>INDEX(Regions[Region], MATCH(A1133,Regions[State Name],0))</f>
        <v>WR</v>
      </c>
    </row>
    <row r="1134" spans="1:8" x14ac:dyDescent="0.25">
      <c r="A1134" s="43" t="s">
        <v>245</v>
      </c>
      <c r="B1134" s="43" t="s">
        <v>209</v>
      </c>
      <c r="C1134" s="43" t="s">
        <v>223</v>
      </c>
      <c r="D1134" s="43" t="str">
        <f t="shared" si="34"/>
        <v>TEXTI</v>
      </c>
      <c r="E1134" s="43" t="str">
        <f t="shared" si="35"/>
        <v>Industry_Rest</v>
      </c>
      <c r="F1134" s="43">
        <v>2017</v>
      </c>
      <c r="G1134" s="43">
        <v>2.5000000000000001E-2</v>
      </c>
      <c r="H1134" s="43" t="str">
        <f>INDEX(Regions[Region], MATCH(A1134,Regions[State Name],0))</f>
        <v>WR</v>
      </c>
    </row>
    <row r="1135" spans="1:8" x14ac:dyDescent="0.25">
      <c r="A1135" s="43" t="s">
        <v>245</v>
      </c>
      <c r="B1135" s="43" t="s">
        <v>209</v>
      </c>
      <c r="C1135" s="43" t="s">
        <v>228</v>
      </c>
      <c r="D1135" s="43" t="str">
        <f t="shared" si="34"/>
        <v>CHEMI</v>
      </c>
      <c r="E1135" s="43" t="str">
        <f t="shared" si="35"/>
        <v>Industry_Rest</v>
      </c>
      <c r="F1135" s="43">
        <v>2017</v>
      </c>
      <c r="G1135" s="43">
        <v>3.1E-2</v>
      </c>
      <c r="H1135" s="43" t="str">
        <f>INDEX(Regions[Region], MATCH(A1135,Regions[State Name],0))</f>
        <v>WR</v>
      </c>
    </row>
    <row r="1136" spans="1:8" x14ac:dyDescent="0.25">
      <c r="A1136" s="43" t="s">
        <v>245</v>
      </c>
      <c r="B1136" s="43" t="s">
        <v>209</v>
      </c>
      <c r="C1136" s="43" t="s">
        <v>220</v>
      </c>
      <c r="D1136" s="43" t="str">
        <f t="shared" si="34"/>
        <v xml:space="preserve">PULP </v>
      </c>
      <c r="E1136" s="43" t="str">
        <f t="shared" si="35"/>
        <v>Industry_Rest</v>
      </c>
      <c r="F1136" s="43">
        <v>2017</v>
      </c>
      <c r="G1136" s="43">
        <v>0.14499999999999999</v>
      </c>
      <c r="H1136" s="43" t="str">
        <f>INDEX(Regions[Region], MATCH(A1136,Regions[State Name],0))</f>
        <v>WR</v>
      </c>
    </row>
    <row r="1137" spans="1:8" x14ac:dyDescent="0.25">
      <c r="A1137" s="43" t="s">
        <v>245</v>
      </c>
      <c r="B1137" s="43" t="s">
        <v>209</v>
      </c>
      <c r="C1137" s="43" t="s">
        <v>210</v>
      </c>
      <c r="D1137" s="43" t="str">
        <f t="shared" si="34"/>
        <v>POWER</v>
      </c>
      <c r="E1137" s="43" t="str">
        <f t="shared" si="35"/>
        <v>Power</v>
      </c>
      <c r="F1137" s="43">
        <v>2017</v>
      </c>
      <c r="G1137" s="43">
        <v>0.20599999999999999</v>
      </c>
      <c r="H1137" s="43" t="str">
        <f>INDEX(Regions[Region], MATCH(A1137,Regions[State Name],0))</f>
        <v>WR</v>
      </c>
    </row>
    <row r="1138" spans="1:8" x14ac:dyDescent="0.25">
      <c r="A1138" s="43" t="s">
        <v>245</v>
      </c>
      <c r="B1138" s="43" t="s">
        <v>209</v>
      </c>
      <c r="C1138" s="43" t="s">
        <v>179</v>
      </c>
      <c r="D1138" s="43" t="str">
        <f t="shared" si="34"/>
        <v>SPONG</v>
      </c>
      <c r="E1138" s="43" t="str">
        <f t="shared" si="35"/>
        <v>Industry_Rest</v>
      </c>
      <c r="F1138" s="43">
        <v>2017</v>
      </c>
      <c r="G1138" s="43">
        <v>0.29499999999999998</v>
      </c>
      <c r="H1138" s="43" t="str">
        <f>INDEX(Regions[Region], MATCH(A1138,Regions[State Name],0))</f>
        <v>WR</v>
      </c>
    </row>
    <row r="1139" spans="1:8" x14ac:dyDescent="0.25">
      <c r="A1139" s="43" t="s">
        <v>245</v>
      </c>
      <c r="B1139" s="43" t="s">
        <v>209</v>
      </c>
      <c r="C1139" s="43" t="s">
        <v>213</v>
      </c>
      <c r="D1139" s="43" t="str">
        <f t="shared" si="34"/>
        <v>CEMEN</v>
      </c>
      <c r="E1139" s="43" t="str">
        <f t="shared" si="35"/>
        <v>Industry_Rest</v>
      </c>
      <c r="F1139" s="43">
        <v>2017</v>
      </c>
      <c r="G1139" s="43">
        <v>1.181</v>
      </c>
      <c r="H1139" s="43" t="str">
        <f>INDEX(Regions[Region], MATCH(A1139,Regions[State Name],0))</f>
        <v>WR</v>
      </c>
    </row>
    <row r="1140" spans="1:8" x14ac:dyDescent="0.25">
      <c r="A1140" s="43" t="s">
        <v>245</v>
      </c>
      <c r="B1140" s="43" t="s">
        <v>209</v>
      </c>
      <c r="C1140" s="43" t="s">
        <v>208</v>
      </c>
      <c r="D1140" s="43" t="str">
        <f t="shared" si="34"/>
        <v>OTHER</v>
      </c>
      <c r="E1140" s="43" t="str">
        <f t="shared" si="35"/>
        <v>Industry_Rest</v>
      </c>
      <c r="F1140" s="43">
        <v>2017</v>
      </c>
      <c r="G1140" s="43">
        <v>3.0110000000000001</v>
      </c>
      <c r="H1140" s="43" t="str">
        <f>INDEX(Regions[Region], MATCH(A1140,Regions[State Name],0))</f>
        <v>WR</v>
      </c>
    </row>
    <row r="1141" spans="1:8" x14ac:dyDescent="0.25">
      <c r="A1141" s="43" t="s">
        <v>245</v>
      </c>
      <c r="B1141" s="43" t="s">
        <v>209</v>
      </c>
      <c r="C1141" s="43" t="s">
        <v>215</v>
      </c>
      <c r="D1141" s="43" t="str">
        <f t="shared" si="34"/>
        <v>POWER</v>
      </c>
      <c r="E1141" s="43" t="str">
        <f t="shared" si="35"/>
        <v>Power</v>
      </c>
      <c r="F1141" s="43">
        <v>2017</v>
      </c>
      <c r="G1141" s="43">
        <v>48.209000000000003</v>
      </c>
      <c r="H1141" s="43" t="str">
        <f>INDEX(Regions[Region], MATCH(A1141,Regions[State Name],0))</f>
        <v>WR</v>
      </c>
    </row>
    <row r="1142" spans="1:8" x14ac:dyDescent="0.25">
      <c r="A1142" s="43" t="s">
        <v>245</v>
      </c>
      <c r="B1142" s="43" t="s">
        <v>209</v>
      </c>
      <c r="C1142" s="43" t="s">
        <v>241</v>
      </c>
      <c r="D1142" s="43" t="str">
        <f t="shared" si="34"/>
        <v>COLLI</v>
      </c>
      <c r="E1142" s="43" t="str">
        <f t="shared" si="35"/>
        <v>Industry_Rest</v>
      </c>
      <c r="F1142" s="43">
        <v>2018</v>
      </c>
      <c r="G1142" s="43">
        <v>4.0000000000000001E-3</v>
      </c>
      <c r="H1142" s="43" t="str">
        <f>INDEX(Regions[Region], MATCH(A1142,Regions[State Name],0))</f>
        <v>WR</v>
      </c>
    </row>
    <row r="1143" spans="1:8" x14ac:dyDescent="0.25">
      <c r="A1143" s="43" t="s">
        <v>245</v>
      </c>
      <c r="B1143" s="43" t="s">
        <v>209</v>
      </c>
      <c r="C1143" s="43" t="s">
        <v>223</v>
      </c>
      <c r="D1143" s="43" t="str">
        <f t="shared" si="34"/>
        <v>TEXTI</v>
      </c>
      <c r="E1143" s="43" t="str">
        <f t="shared" si="35"/>
        <v>Industry_Rest</v>
      </c>
      <c r="F1143" s="43">
        <v>2018</v>
      </c>
      <c r="G1143" s="43">
        <v>6.8000000000000005E-2</v>
      </c>
      <c r="H1143" s="43" t="str">
        <f>INDEX(Regions[Region], MATCH(A1143,Regions[State Name],0))</f>
        <v>WR</v>
      </c>
    </row>
    <row r="1144" spans="1:8" x14ac:dyDescent="0.25">
      <c r="A1144" s="43" t="s">
        <v>245</v>
      </c>
      <c r="B1144" s="43" t="s">
        <v>209</v>
      </c>
      <c r="C1144" s="43" t="s">
        <v>220</v>
      </c>
      <c r="D1144" s="43" t="str">
        <f t="shared" si="34"/>
        <v xml:space="preserve">PULP </v>
      </c>
      <c r="E1144" s="43" t="str">
        <f t="shared" si="35"/>
        <v>Industry_Rest</v>
      </c>
      <c r="F1144" s="43">
        <v>2018</v>
      </c>
      <c r="G1144" s="43">
        <v>0.41599999999999998</v>
      </c>
      <c r="H1144" s="43" t="str">
        <f>INDEX(Regions[Region], MATCH(A1144,Regions[State Name],0))</f>
        <v>WR</v>
      </c>
    </row>
    <row r="1145" spans="1:8" x14ac:dyDescent="0.25">
      <c r="A1145" s="43" t="s">
        <v>245</v>
      </c>
      <c r="B1145" s="43" t="s">
        <v>209</v>
      </c>
      <c r="C1145" s="43" t="s">
        <v>179</v>
      </c>
      <c r="D1145" s="43" t="str">
        <f t="shared" si="34"/>
        <v>SPONG</v>
      </c>
      <c r="E1145" s="43" t="str">
        <f t="shared" si="35"/>
        <v>Industry_Rest</v>
      </c>
      <c r="F1145" s="43">
        <v>2018</v>
      </c>
      <c r="G1145" s="43">
        <v>0.60099999999999998</v>
      </c>
      <c r="H1145" s="43" t="str">
        <f>INDEX(Regions[Region], MATCH(A1145,Regions[State Name],0))</f>
        <v>WR</v>
      </c>
    </row>
    <row r="1146" spans="1:8" x14ac:dyDescent="0.25">
      <c r="A1146" s="43" t="s">
        <v>245</v>
      </c>
      <c r="B1146" s="43" t="s">
        <v>209</v>
      </c>
      <c r="C1146" s="43" t="s">
        <v>210</v>
      </c>
      <c r="D1146" s="43" t="str">
        <f t="shared" si="34"/>
        <v>POWER</v>
      </c>
      <c r="E1146" s="43" t="str">
        <f t="shared" si="35"/>
        <v>Power</v>
      </c>
      <c r="F1146" s="43">
        <v>2018</v>
      </c>
      <c r="G1146" s="43">
        <v>0.72699999999999998</v>
      </c>
      <c r="H1146" s="43" t="str">
        <f>INDEX(Regions[Region], MATCH(A1146,Regions[State Name],0))</f>
        <v>WR</v>
      </c>
    </row>
    <row r="1147" spans="1:8" x14ac:dyDescent="0.25">
      <c r="A1147" s="43" t="s">
        <v>245</v>
      </c>
      <c r="B1147" s="43" t="s">
        <v>209</v>
      </c>
      <c r="C1147" s="43" t="s">
        <v>213</v>
      </c>
      <c r="D1147" s="43" t="str">
        <f t="shared" si="34"/>
        <v>CEMEN</v>
      </c>
      <c r="E1147" s="43" t="str">
        <f t="shared" si="35"/>
        <v>Industry_Rest</v>
      </c>
      <c r="F1147" s="43">
        <v>2018</v>
      </c>
      <c r="G1147" s="43">
        <v>1.841</v>
      </c>
      <c r="H1147" s="43" t="str">
        <f>INDEX(Regions[Region], MATCH(A1147,Regions[State Name],0))</f>
        <v>WR</v>
      </c>
    </row>
    <row r="1148" spans="1:8" x14ac:dyDescent="0.25">
      <c r="A1148" s="43" t="s">
        <v>245</v>
      </c>
      <c r="B1148" s="43" t="s">
        <v>209</v>
      </c>
      <c r="C1148" s="43" t="s">
        <v>208</v>
      </c>
      <c r="D1148" s="43" t="str">
        <f t="shared" si="34"/>
        <v>OTHER</v>
      </c>
      <c r="E1148" s="43" t="str">
        <f t="shared" si="35"/>
        <v>Industry_Rest</v>
      </c>
      <c r="F1148" s="43">
        <v>2018</v>
      </c>
      <c r="G1148" s="43">
        <v>4.3570000000000002</v>
      </c>
      <c r="H1148" s="43" t="str">
        <f>INDEX(Regions[Region], MATCH(A1148,Regions[State Name],0))</f>
        <v>WR</v>
      </c>
    </row>
    <row r="1149" spans="1:8" x14ac:dyDescent="0.25">
      <c r="A1149" s="43" t="s">
        <v>245</v>
      </c>
      <c r="B1149" s="43" t="s">
        <v>209</v>
      </c>
      <c r="C1149" s="43" t="s">
        <v>215</v>
      </c>
      <c r="D1149" s="43" t="str">
        <f t="shared" si="34"/>
        <v>POWER</v>
      </c>
      <c r="E1149" s="43" t="str">
        <f t="shared" si="35"/>
        <v>Power</v>
      </c>
      <c r="F1149" s="43">
        <v>2018</v>
      </c>
      <c r="G1149" s="43">
        <v>56.36</v>
      </c>
      <c r="H1149" s="43" t="str">
        <f>INDEX(Regions[Region], MATCH(A1149,Regions[State Name],0))</f>
        <v>WR</v>
      </c>
    </row>
    <row r="1150" spans="1:8" x14ac:dyDescent="0.25">
      <c r="A1150" s="43" t="s">
        <v>245</v>
      </c>
      <c r="B1150" s="43" t="s">
        <v>219</v>
      </c>
      <c r="C1150" s="43" t="s">
        <v>215</v>
      </c>
      <c r="D1150" s="43" t="str">
        <f t="shared" si="34"/>
        <v>POWER</v>
      </c>
      <c r="E1150" s="43" t="str">
        <f t="shared" si="35"/>
        <v>Power</v>
      </c>
      <c r="F1150" s="43">
        <v>2018</v>
      </c>
      <c r="G1150" s="43">
        <v>8.3000000000000004E-2</v>
      </c>
      <c r="H1150" s="43" t="str">
        <f>INDEX(Regions[Region], MATCH(A1150,Regions[State Name],0))</f>
        <v>WR</v>
      </c>
    </row>
    <row r="1151" spans="1:8" x14ac:dyDescent="0.25">
      <c r="A1151" s="43" t="s">
        <v>244</v>
      </c>
      <c r="B1151" s="43" t="s">
        <v>214</v>
      </c>
      <c r="C1151" s="43" t="s">
        <v>212</v>
      </c>
      <c r="D1151" s="43" t="str">
        <f t="shared" si="34"/>
        <v>STEEL</v>
      </c>
      <c r="E1151" s="43" t="str">
        <f t="shared" si="35"/>
        <v>Industry_Steel</v>
      </c>
      <c r="F1151" s="43">
        <v>2007</v>
      </c>
      <c r="G1151" s="43">
        <v>0.112</v>
      </c>
      <c r="H1151" s="43" t="str">
        <f>INDEX(Regions[Region], MATCH(A1151,Regions[State Name],0))</f>
        <v>ER</v>
      </c>
    </row>
    <row r="1152" spans="1:8" x14ac:dyDescent="0.25">
      <c r="A1152" s="43" t="s">
        <v>244</v>
      </c>
      <c r="B1152" s="43" t="s">
        <v>209</v>
      </c>
      <c r="C1152" s="43" t="s">
        <v>215</v>
      </c>
      <c r="D1152" s="43" t="str">
        <f t="shared" si="34"/>
        <v>POWER</v>
      </c>
      <c r="E1152" s="43" t="str">
        <f t="shared" si="35"/>
        <v>Power</v>
      </c>
      <c r="F1152" s="43">
        <v>2007</v>
      </c>
      <c r="G1152" s="43">
        <v>21.204000000000001</v>
      </c>
      <c r="H1152" s="43" t="str">
        <f>INDEX(Regions[Region], MATCH(A1152,Regions[State Name],0))</f>
        <v>ER</v>
      </c>
    </row>
    <row r="1153" spans="1:8" x14ac:dyDescent="0.25">
      <c r="A1153" s="43" t="s">
        <v>244</v>
      </c>
      <c r="B1153" s="43" t="s">
        <v>209</v>
      </c>
      <c r="C1153" s="43" t="s">
        <v>210</v>
      </c>
      <c r="D1153" s="43" t="str">
        <f t="shared" si="34"/>
        <v>POWER</v>
      </c>
      <c r="E1153" s="43" t="str">
        <f t="shared" si="35"/>
        <v>Power</v>
      </c>
      <c r="F1153" s="43">
        <v>2007</v>
      </c>
      <c r="G1153" s="43">
        <v>8.4589999999999996</v>
      </c>
      <c r="H1153" s="43" t="str">
        <f>INDEX(Regions[Region], MATCH(A1153,Regions[State Name],0))</f>
        <v>ER</v>
      </c>
    </row>
    <row r="1154" spans="1:8" x14ac:dyDescent="0.25">
      <c r="A1154" s="43" t="s">
        <v>244</v>
      </c>
      <c r="B1154" s="43" t="s">
        <v>209</v>
      </c>
      <c r="C1154" s="43" t="s">
        <v>211</v>
      </c>
      <c r="D1154" s="43" t="str">
        <f t="shared" si="34"/>
        <v>METAL</v>
      </c>
      <c r="E1154" s="43" t="str">
        <f t="shared" si="35"/>
        <v>Industry_Steel</v>
      </c>
      <c r="F1154" s="43">
        <v>2007</v>
      </c>
      <c r="G1154" s="43">
        <v>3.9E-2</v>
      </c>
      <c r="H1154" s="43" t="str">
        <f>INDEX(Regions[Region], MATCH(A1154,Regions[State Name],0))</f>
        <v>ER</v>
      </c>
    </row>
    <row r="1155" spans="1:8" x14ac:dyDescent="0.25">
      <c r="A1155" s="43" t="s">
        <v>244</v>
      </c>
      <c r="B1155" s="43" t="s">
        <v>209</v>
      </c>
      <c r="C1155" s="43" t="s">
        <v>212</v>
      </c>
      <c r="D1155" s="43" t="str">
        <f t="shared" ref="D1155:D1218" si="36">LEFT(C1155,5)</f>
        <v>STEEL</v>
      </c>
      <c r="E1155" s="43" t="str">
        <f t="shared" ref="E1155:E1218" si="37">IF(D1155="POWER","Power", IF(OR(D1155="STEEL",D1155="METAL"), "Industry_Steel", "Industry_Rest"))</f>
        <v>Industry_Steel</v>
      </c>
      <c r="F1155" s="43">
        <v>2007</v>
      </c>
      <c r="G1155" s="43">
        <v>1.333</v>
      </c>
      <c r="H1155" s="43" t="str">
        <f>INDEX(Regions[Region], MATCH(A1155,Regions[State Name],0))</f>
        <v>ER</v>
      </c>
    </row>
    <row r="1156" spans="1:8" x14ac:dyDescent="0.25">
      <c r="A1156" s="43" t="s">
        <v>244</v>
      </c>
      <c r="B1156" s="43" t="s">
        <v>209</v>
      </c>
      <c r="C1156" s="43" t="s">
        <v>213</v>
      </c>
      <c r="D1156" s="43" t="str">
        <f t="shared" si="36"/>
        <v>CEMEN</v>
      </c>
      <c r="E1156" s="43" t="str">
        <f t="shared" si="37"/>
        <v>Industry_Rest</v>
      </c>
      <c r="F1156" s="43">
        <v>2007</v>
      </c>
      <c r="G1156" s="43">
        <v>0.35399999999999998</v>
      </c>
      <c r="H1156" s="43" t="str">
        <f>INDEX(Regions[Region], MATCH(A1156,Regions[State Name],0))</f>
        <v>ER</v>
      </c>
    </row>
    <row r="1157" spans="1:8" x14ac:dyDescent="0.25">
      <c r="A1157" s="43" t="s">
        <v>244</v>
      </c>
      <c r="B1157" s="43" t="s">
        <v>209</v>
      </c>
      <c r="C1157" s="43" t="s">
        <v>179</v>
      </c>
      <c r="D1157" s="43" t="str">
        <f t="shared" si="36"/>
        <v>SPONG</v>
      </c>
      <c r="E1157" s="43" t="str">
        <f t="shared" si="37"/>
        <v>Industry_Rest</v>
      </c>
      <c r="F1157" s="43">
        <v>2007</v>
      </c>
      <c r="G1157" s="43">
        <v>3.3159999999999998</v>
      </c>
      <c r="H1157" s="43" t="str">
        <f>INDEX(Regions[Region], MATCH(A1157,Regions[State Name],0))</f>
        <v>ER</v>
      </c>
    </row>
    <row r="1158" spans="1:8" x14ac:dyDescent="0.25">
      <c r="A1158" s="43" t="s">
        <v>244</v>
      </c>
      <c r="B1158" s="43" t="s">
        <v>209</v>
      </c>
      <c r="C1158" s="43" t="s">
        <v>228</v>
      </c>
      <c r="D1158" s="43" t="str">
        <f t="shared" si="36"/>
        <v>CHEMI</v>
      </c>
      <c r="E1158" s="43" t="str">
        <f t="shared" si="37"/>
        <v>Industry_Rest</v>
      </c>
      <c r="F1158" s="43">
        <v>2007</v>
      </c>
      <c r="G1158" s="43">
        <v>3.5999999999999997E-2</v>
      </c>
      <c r="H1158" s="43" t="str">
        <f>INDEX(Regions[Region], MATCH(A1158,Regions[State Name],0))</f>
        <v>ER</v>
      </c>
    </row>
    <row r="1159" spans="1:8" x14ac:dyDescent="0.25">
      <c r="A1159" s="43" t="s">
        <v>244</v>
      </c>
      <c r="B1159" s="43" t="s">
        <v>209</v>
      </c>
      <c r="C1159" s="43" t="s">
        <v>220</v>
      </c>
      <c r="D1159" s="43" t="str">
        <f t="shared" si="36"/>
        <v xml:space="preserve">PULP </v>
      </c>
      <c r="E1159" s="43" t="str">
        <f t="shared" si="37"/>
        <v>Industry_Rest</v>
      </c>
      <c r="F1159" s="43">
        <v>2007</v>
      </c>
      <c r="G1159" s="43">
        <v>0.26100000000000001</v>
      </c>
      <c r="H1159" s="43" t="str">
        <f>INDEX(Regions[Region], MATCH(A1159,Regions[State Name],0))</f>
        <v>ER</v>
      </c>
    </row>
    <row r="1160" spans="1:8" x14ac:dyDescent="0.25">
      <c r="A1160" s="43" t="s">
        <v>244</v>
      </c>
      <c r="B1160" s="43" t="s">
        <v>209</v>
      </c>
      <c r="C1160" s="43" t="s">
        <v>223</v>
      </c>
      <c r="D1160" s="43" t="str">
        <f t="shared" si="36"/>
        <v>TEXTI</v>
      </c>
      <c r="E1160" s="43" t="str">
        <f t="shared" si="37"/>
        <v>Industry_Rest</v>
      </c>
      <c r="F1160" s="43">
        <v>2007</v>
      </c>
      <c r="G1160" s="43">
        <v>1.4E-2</v>
      </c>
      <c r="H1160" s="43" t="str">
        <f>INDEX(Regions[Region], MATCH(A1160,Regions[State Name],0))</f>
        <v>ER</v>
      </c>
    </row>
    <row r="1161" spans="1:8" x14ac:dyDescent="0.25">
      <c r="A1161" s="43" t="s">
        <v>244</v>
      </c>
      <c r="B1161" s="43" t="s">
        <v>209</v>
      </c>
      <c r="C1161" s="43" t="s">
        <v>208</v>
      </c>
      <c r="D1161" s="43" t="str">
        <f t="shared" si="36"/>
        <v>OTHER</v>
      </c>
      <c r="E1161" s="43" t="str">
        <f t="shared" si="37"/>
        <v>Industry_Rest</v>
      </c>
      <c r="F1161" s="43">
        <v>2007</v>
      </c>
      <c r="G1161" s="43">
        <v>8.8960000000000008</v>
      </c>
      <c r="H1161" s="43" t="str">
        <f>INDEX(Regions[Region], MATCH(A1161,Regions[State Name],0))</f>
        <v>ER</v>
      </c>
    </row>
    <row r="1162" spans="1:8" x14ac:dyDescent="0.25">
      <c r="A1162" s="43" t="s">
        <v>244</v>
      </c>
      <c r="B1162" s="43" t="s">
        <v>219</v>
      </c>
      <c r="C1162" s="43" t="s">
        <v>218</v>
      </c>
      <c r="D1162" s="43" t="str">
        <f t="shared" si="36"/>
        <v>METAL</v>
      </c>
      <c r="E1162" s="43" t="str">
        <f t="shared" si="37"/>
        <v>Industry_Steel</v>
      </c>
      <c r="F1162" s="43">
        <v>2007</v>
      </c>
      <c r="G1162" s="43">
        <v>0.61199999999999999</v>
      </c>
      <c r="H1162" s="43" t="str">
        <f>INDEX(Regions[Region], MATCH(A1162,Regions[State Name],0))</f>
        <v>ER</v>
      </c>
    </row>
    <row r="1163" spans="1:8" x14ac:dyDescent="0.25">
      <c r="A1163" s="43" t="s">
        <v>244</v>
      </c>
      <c r="B1163" s="43" t="s">
        <v>214</v>
      </c>
      <c r="C1163" s="43" t="s">
        <v>215</v>
      </c>
      <c r="D1163" s="43" t="str">
        <f t="shared" si="36"/>
        <v>POWER</v>
      </c>
      <c r="E1163" s="43" t="str">
        <f t="shared" si="37"/>
        <v>Power</v>
      </c>
      <c r="F1163" s="43">
        <v>2008</v>
      </c>
      <c r="G1163" s="43">
        <v>1.7999999999999999E-2</v>
      </c>
      <c r="H1163" s="43" t="str">
        <f>INDEX(Regions[Region], MATCH(A1163,Regions[State Name],0))</f>
        <v>ER</v>
      </c>
    </row>
    <row r="1164" spans="1:8" x14ac:dyDescent="0.25">
      <c r="A1164" s="43" t="s">
        <v>244</v>
      </c>
      <c r="B1164" s="43" t="s">
        <v>214</v>
      </c>
      <c r="C1164" s="43" t="s">
        <v>210</v>
      </c>
      <c r="D1164" s="43" t="str">
        <f t="shared" si="36"/>
        <v>POWER</v>
      </c>
      <c r="E1164" s="43" t="str">
        <f t="shared" si="37"/>
        <v>Power</v>
      </c>
      <c r="F1164" s="43">
        <v>2008</v>
      </c>
      <c r="G1164" s="43">
        <v>0.112</v>
      </c>
      <c r="H1164" s="43" t="str">
        <f>INDEX(Regions[Region], MATCH(A1164,Regions[State Name],0))</f>
        <v>ER</v>
      </c>
    </row>
    <row r="1165" spans="1:8" x14ac:dyDescent="0.25">
      <c r="A1165" s="43" t="s">
        <v>244</v>
      </c>
      <c r="B1165" s="43" t="s">
        <v>214</v>
      </c>
      <c r="C1165" s="43" t="s">
        <v>212</v>
      </c>
      <c r="D1165" s="43" t="str">
        <f t="shared" si="36"/>
        <v>STEEL</v>
      </c>
      <c r="E1165" s="43" t="str">
        <f t="shared" si="37"/>
        <v>Industry_Steel</v>
      </c>
      <c r="F1165" s="43">
        <v>2008</v>
      </c>
      <c r="G1165" s="43">
        <v>7.0000000000000001E-3</v>
      </c>
      <c r="H1165" s="43" t="str">
        <f>INDEX(Regions[Region], MATCH(A1165,Regions[State Name],0))</f>
        <v>ER</v>
      </c>
    </row>
    <row r="1166" spans="1:8" x14ac:dyDescent="0.25">
      <c r="A1166" s="43" t="s">
        <v>244</v>
      </c>
      <c r="B1166" s="43" t="s">
        <v>209</v>
      </c>
      <c r="C1166" s="43" t="s">
        <v>215</v>
      </c>
      <c r="D1166" s="43" t="str">
        <f t="shared" si="36"/>
        <v>POWER</v>
      </c>
      <c r="E1166" s="43" t="str">
        <f t="shared" si="37"/>
        <v>Power</v>
      </c>
      <c r="F1166" s="43">
        <v>2008</v>
      </c>
      <c r="G1166" s="43">
        <v>23.648</v>
      </c>
      <c r="H1166" s="43" t="str">
        <f>INDEX(Regions[Region], MATCH(A1166,Regions[State Name],0))</f>
        <v>ER</v>
      </c>
    </row>
    <row r="1167" spans="1:8" x14ac:dyDescent="0.25">
      <c r="A1167" s="43" t="s">
        <v>244</v>
      </c>
      <c r="B1167" s="43" t="s">
        <v>209</v>
      </c>
      <c r="C1167" s="43" t="s">
        <v>210</v>
      </c>
      <c r="D1167" s="43" t="str">
        <f t="shared" si="36"/>
        <v>POWER</v>
      </c>
      <c r="E1167" s="43" t="str">
        <f t="shared" si="37"/>
        <v>Power</v>
      </c>
      <c r="F1167" s="43">
        <v>2008</v>
      </c>
      <c r="G1167" s="43">
        <v>9.3930000000000007</v>
      </c>
      <c r="H1167" s="43" t="str">
        <f>INDEX(Regions[Region], MATCH(A1167,Regions[State Name],0))</f>
        <v>ER</v>
      </c>
    </row>
    <row r="1168" spans="1:8" x14ac:dyDescent="0.25">
      <c r="A1168" s="43" t="s">
        <v>244</v>
      </c>
      <c r="B1168" s="43" t="s">
        <v>209</v>
      </c>
      <c r="C1168" s="43" t="s">
        <v>211</v>
      </c>
      <c r="D1168" s="43" t="str">
        <f t="shared" si="36"/>
        <v>METAL</v>
      </c>
      <c r="E1168" s="43" t="str">
        <f t="shared" si="37"/>
        <v>Industry_Steel</v>
      </c>
      <c r="F1168" s="43">
        <v>2008</v>
      </c>
      <c r="G1168" s="43">
        <v>8.7999999999999995E-2</v>
      </c>
      <c r="H1168" s="43" t="str">
        <f>INDEX(Regions[Region], MATCH(A1168,Regions[State Name],0))</f>
        <v>ER</v>
      </c>
    </row>
    <row r="1169" spans="1:8" x14ac:dyDescent="0.25">
      <c r="A1169" s="43" t="s">
        <v>244</v>
      </c>
      <c r="B1169" s="43" t="s">
        <v>209</v>
      </c>
      <c r="C1169" s="43" t="s">
        <v>212</v>
      </c>
      <c r="D1169" s="43" t="str">
        <f t="shared" si="36"/>
        <v>STEEL</v>
      </c>
      <c r="E1169" s="43" t="str">
        <f t="shared" si="37"/>
        <v>Industry_Steel</v>
      </c>
      <c r="F1169" s="43">
        <v>2008</v>
      </c>
      <c r="G1169" s="43">
        <v>8.4000000000000005E-2</v>
      </c>
      <c r="H1169" s="43" t="str">
        <f>INDEX(Regions[Region], MATCH(A1169,Regions[State Name],0))</f>
        <v>ER</v>
      </c>
    </row>
    <row r="1170" spans="1:8" x14ac:dyDescent="0.25">
      <c r="A1170" s="43" t="s">
        <v>244</v>
      </c>
      <c r="B1170" s="43" t="s">
        <v>209</v>
      </c>
      <c r="C1170" s="43" t="s">
        <v>213</v>
      </c>
      <c r="D1170" s="43" t="str">
        <f t="shared" si="36"/>
        <v>CEMEN</v>
      </c>
      <c r="E1170" s="43" t="str">
        <f t="shared" si="37"/>
        <v>Industry_Rest</v>
      </c>
      <c r="F1170" s="43">
        <v>2008</v>
      </c>
      <c r="G1170" s="43">
        <v>0.26</v>
      </c>
      <c r="H1170" s="43" t="str">
        <f>INDEX(Regions[Region], MATCH(A1170,Regions[State Name],0))</f>
        <v>ER</v>
      </c>
    </row>
    <row r="1171" spans="1:8" x14ac:dyDescent="0.25">
      <c r="A1171" s="43" t="s">
        <v>244</v>
      </c>
      <c r="B1171" s="43" t="s">
        <v>209</v>
      </c>
      <c r="C1171" s="43" t="s">
        <v>179</v>
      </c>
      <c r="D1171" s="43" t="str">
        <f t="shared" si="36"/>
        <v>SPONG</v>
      </c>
      <c r="E1171" s="43" t="str">
        <f t="shared" si="37"/>
        <v>Industry_Rest</v>
      </c>
      <c r="F1171" s="43">
        <v>2008</v>
      </c>
      <c r="G1171" s="43">
        <v>4.5019999999999998</v>
      </c>
      <c r="H1171" s="43" t="str">
        <f>INDEX(Regions[Region], MATCH(A1171,Regions[State Name],0))</f>
        <v>ER</v>
      </c>
    </row>
    <row r="1172" spans="1:8" x14ac:dyDescent="0.25">
      <c r="A1172" s="43" t="s">
        <v>244</v>
      </c>
      <c r="B1172" s="43" t="s">
        <v>209</v>
      </c>
      <c r="C1172" s="43" t="s">
        <v>220</v>
      </c>
      <c r="D1172" s="43" t="str">
        <f t="shared" si="36"/>
        <v xml:space="preserve">PULP </v>
      </c>
      <c r="E1172" s="43" t="str">
        <f t="shared" si="37"/>
        <v>Industry_Rest</v>
      </c>
      <c r="F1172" s="43">
        <v>2008</v>
      </c>
      <c r="G1172" s="43">
        <v>0.47299999999999998</v>
      </c>
      <c r="H1172" s="43" t="str">
        <f>INDEX(Regions[Region], MATCH(A1172,Regions[State Name],0))</f>
        <v>ER</v>
      </c>
    </row>
    <row r="1173" spans="1:8" x14ac:dyDescent="0.25">
      <c r="A1173" s="43" t="s">
        <v>244</v>
      </c>
      <c r="B1173" s="43" t="s">
        <v>209</v>
      </c>
      <c r="C1173" s="43" t="s">
        <v>223</v>
      </c>
      <c r="D1173" s="43" t="str">
        <f t="shared" si="36"/>
        <v>TEXTI</v>
      </c>
      <c r="E1173" s="43" t="str">
        <f t="shared" si="37"/>
        <v>Industry_Rest</v>
      </c>
      <c r="F1173" s="43">
        <v>2008</v>
      </c>
      <c r="G1173" s="43">
        <v>1.2E-2</v>
      </c>
      <c r="H1173" s="43" t="str">
        <f>INDEX(Regions[Region], MATCH(A1173,Regions[State Name],0))</f>
        <v>ER</v>
      </c>
    </row>
    <row r="1174" spans="1:8" x14ac:dyDescent="0.25">
      <c r="A1174" s="43" t="s">
        <v>244</v>
      </c>
      <c r="B1174" s="43" t="s">
        <v>209</v>
      </c>
      <c r="C1174" s="43" t="s">
        <v>208</v>
      </c>
      <c r="D1174" s="43" t="str">
        <f t="shared" si="36"/>
        <v>OTHER</v>
      </c>
      <c r="E1174" s="43" t="str">
        <f t="shared" si="37"/>
        <v>Industry_Rest</v>
      </c>
      <c r="F1174" s="43">
        <v>2008</v>
      </c>
      <c r="G1174" s="43">
        <v>10.254</v>
      </c>
      <c r="H1174" s="43" t="str">
        <f>INDEX(Regions[Region], MATCH(A1174,Regions[State Name],0))</f>
        <v>ER</v>
      </c>
    </row>
    <row r="1175" spans="1:8" x14ac:dyDescent="0.25">
      <c r="A1175" s="43" t="s">
        <v>244</v>
      </c>
      <c r="B1175" s="43" t="s">
        <v>209</v>
      </c>
      <c r="C1175" s="43" t="s">
        <v>241</v>
      </c>
      <c r="D1175" s="43" t="str">
        <f t="shared" si="36"/>
        <v>COLLI</v>
      </c>
      <c r="E1175" s="43" t="str">
        <f t="shared" si="37"/>
        <v>Industry_Rest</v>
      </c>
      <c r="F1175" s="43">
        <v>2008</v>
      </c>
      <c r="G1175" s="43">
        <v>5.0000000000000001E-3</v>
      </c>
      <c r="H1175" s="43" t="str">
        <f>INDEX(Regions[Region], MATCH(A1175,Regions[State Name],0))</f>
        <v>ER</v>
      </c>
    </row>
    <row r="1176" spans="1:8" x14ac:dyDescent="0.25">
      <c r="A1176" s="43" t="s">
        <v>244</v>
      </c>
      <c r="B1176" s="43" t="s">
        <v>219</v>
      </c>
      <c r="C1176" s="43" t="s">
        <v>215</v>
      </c>
      <c r="D1176" s="43" t="str">
        <f t="shared" si="36"/>
        <v>POWER</v>
      </c>
      <c r="E1176" s="43" t="str">
        <f t="shared" si="37"/>
        <v>Power</v>
      </c>
      <c r="F1176" s="43">
        <v>2008</v>
      </c>
      <c r="G1176" s="43">
        <v>4.0000000000000001E-3</v>
      </c>
      <c r="H1176" s="43" t="str">
        <f>INDEX(Regions[Region], MATCH(A1176,Regions[State Name],0))</f>
        <v>ER</v>
      </c>
    </row>
    <row r="1177" spans="1:8" x14ac:dyDescent="0.25">
      <c r="A1177" s="43" t="s">
        <v>244</v>
      </c>
      <c r="B1177" s="43" t="s">
        <v>219</v>
      </c>
      <c r="C1177" s="43" t="s">
        <v>218</v>
      </c>
      <c r="D1177" s="43" t="str">
        <f t="shared" si="36"/>
        <v>METAL</v>
      </c>
      <c r="E1177" s="43" t="str">
        <f t="shared" si="37"/>
        <v>Industry_Steel</v>
      </c>
      <c r="F1177" s="43">
        <v>2008</v>
      </c>
      <c r="G1177" s="43">
        <v>0.60799999999999998</v>
      </c>
      <c r="H1177" s="43" t="str">
        <f>INDEX(Regions[Region], MATCH(A1177,Regions[State Name],0))</f>
        <v>ER</v>
      </c>
    </row>
    <row r="1178" spans="1:8" x14ac:dyDescent="0.25">
      <c r="A1178" s="43" t="s">
        <v>244</v>
      </c>
      <c r="B1178" s="43" t="s">
        <v>214</v>
      </c>
      <c r="C1178" s="43" t="s">
        <v>210</v>
      </c>
      <c r="D1178" s="43" t="str">
        <f t="shared" si="36"/>
        <v>POWER</v>
      </c>
      <c r="E1178" s="43" t="str">
        <f t="shared" si="37"/>
        <v>Power</v>
      </c>
      <c r="F1178" s="43">
        <v>2009</v>
      </c>
      <c r="G1178" s="43">
        <v>1.7999999999999999E-2</v>
      </c>
      <c r="H1178" s="43" t="str">
        <f>INDEX(Regions[Region], MATCH(A1178,Regions[State Name],0))</f>
        <v>ER</v>
      </c>
    </row>
    <row r="1179" spans="1:8" x14ac:dyDescent="0.25">
      <c r="A1179" s="43" t="s">
        <v>244</v>
      </c>
      <c r="B1179" s="43" t="s">
        <v>214</v>
      </c>
      <c r="C1179" s="43" t="s">
        <v>212</v>
      </c>
      <c r="D1179" s="43" t="str">
        <f t="shared" si="36"/>
        <v>STEEL</v>
      </c>
      <c r="E1179" s="43" t="str">
        <f t="shared" si="37"/>
        <v>Industry_Steel</v>
      </c>
      <c r="F1179" s="43">
        <v>2009</v>
      </c>
      <c r="G1179" s="43">
        <v>0.126</v>
      </c>
      <c r="H1179" s="43" t="str">
        <f>INDEX(Regions[Region], MATCH(A1179,Regions[State Name],0))</f>
        <v>ER</v>
      </c>
    </row>
    <row r="1180" spans="1:8" x14ac:dyDescent="0.25">
      <c r="A1180" s="43" t="s">
        <v>244</v>
      </c>
      <c r="B1180" s="43" t="s">
        <v>209</v>
      </c>
      <c r="C1180" s="43" t="s">
        <v>215</v>
      </c>
      <c r="D1180" s="43" t="str">
        <f t="shared" si="36"/>
        <v>POWER</v>
      </c>
      <c r="E1180" s="43" t="str">
        <f t="shared" si="37"/>
        <v>Power</v>
      </c>
      <c r="F1180" s="43">
        <v>2009</v>
      </c>
      <c r="G1180" s="43">
        <v>22.32</v>
      </c>
      <c r="H1180" s="43" t="str">
        <f>INDEX(Regions[Region], MATCH(A1180,Regions[State Name],0))</f>
        <v>ER</v>
      </c>
    </row>
    <row r="1181" spans="1:8" x14ac:dyDescent="0.25">
      <c r="A1181" s="43" t="s">
        <v>244</v>
      </c>
      <c r="B1181" s="43" t="s">
        <v>209</v>
      </c>
      <c r="C1181" s="43" t="s">
        <v>210</v>
      </c>
      <c r="D1181" s="43" t="str">
        <f t="shared" si="36"/>
        <v>POWER</v>
      </c>
      <c r="E1181" s="43" t="str">
        <f t="shared" si="37"/>
        <v>Power</v>
      </c>
      <c r="F1181" s="43">
        <v>2009</v>
      </c>
      <c r="G1181" s="43">
        <v>9.9870000000000001</v>
      </c>
      <c r="H1181" s="43" t="str">
        <f>INDEX(Regions[Region], MATCH(A1181,Regions[State Name],0))</f>
        <v>ER</v>
      </c>
    </row>
    <row r="1182" spans="1:8" x14ac:dyDescent="0.25">
      <c r="A1182" s="43" t="s">
        <v>244</v>
      </c>
      <c r="B1182" s="43" t="s">
        <v>209</v>
      </c>
      <c r="C1182" s="43" t="s">
        <v>211</v>
      </c>
      <c r="D1182" s="43" t="str">
        <f t="shared" si="36"/>
        <v>METAL</v>
      </c>
      <c r="E1182" s="43" t="str">
        <f t="shared" si="37"/>
        <v>Industry_Steel</v>
      </c>
      <c r="F1182" s="43">
        <v>2009</v>
      </c>
      <c r="G1182" s="43">
        <v>6.8000000000000005E-2</v>
      </c>
      <c r="H1182" s="43" t="str">
        <f>INDEX(Regions[Region], MATCH(A1182,Regions[State Name],0))</f>
        <v>ER</v>
      </c>
    </row>
    <row r="1183" spans="1:8" x14ac:dyDescent="0.25">
      <c r="A1183" s="43" t="s">
        <v>244</v>
      </c>
      <c r="B1183" s="43" t="s">
        <v>209</v>
      </c>
      <c r="C1183" s="43" t="s">
        <v>212</v>
      </c>
      <c r="D1183" s="43" t="str">
        <f t="shared" si="36"/>
        <v>STEEL</v>
      </c>
      <c r="E1183" s="43" t="str">
        <f t="shared" si="37"/>
        <v>Industry_Steel</v>
      </c>
      <c r="F1183" s="43">
        <v>2009</v>
      </c>
      <c r="G1183" s="43">
        <v>0.108</v>
      </c>
      <c r="H1183" s="43" t="str">
        <f>INDEX(Regions[Region], MATCH(A1183,Regions[State Name],0))</f>
        <v>ER</v>
      </c>
    </row>
    <row r="1184" spans="1:8" x14ac:dyDescent="0.25">
      <c r="A1184" s="43" t="s">
        <v>244</v>
      </c>
      <c r="B1184" s="43" t="s">
        <v>209</v>
      </c>
      <c r="C1184" s="43" t="s">
        <v>213</v>
      </c>
      <c r="D1184" s="43" t="str">
        <f t="shared" si="36"/>
        <v>CEMEN</v>
      </c>
      <c r="E1184" s="43" t="str">
        <f t="shared" si="37"/>
        <v>Industry_Rest</v>
      </c>
      <c r="F1184" s="43">
        <v>2009</v>
      </c>
      <c r="G1184" s="43">
        <v>0.26</v>
      </c>
      <c r="H1184" s="43" t="str">
        <f>INDEX(Regions[Region], MATCH(A1184,Regions[State Name],0))</f>
        <v>ER</v>
      </c>
    </row>
    <row r="1185" spans="1:8" x14ac:dyDescent="0.25">
      <c r="A1185" s="43" t="s">
        <v>244</v>
      </c>
      <c r="B1185" s="43" t="s">
        <v>209</v>
      </c>
      <c r="C1185" s="43" t="s">
        <v>225</v>
      </c>
      <c r="D1185" s="43" t="str">
        <f t="shared" si="36"/>
        <v>FERTI</v>
      </c>
      <c r="E1185" s="43" t="str">
        <f t="shared" si="37"/>
        <v>Industry_Rest</v>
      </c>
      <c r="F1185" s="43">
        <v>2009</v>
      </c>
      <c r="G1185" s="43">
        <v>1.0999999999999999E-2</v>
      </c>
      <c r="H1185" s="43" t="str">
        <f>INDEX(Regions[Region], MATCH(A1185,Regions[State Name],0))</f>
        <v>ER</v>
      </c>
    </row>
    <row r="1186" spans="1:8" x14ac:dyDescent="0.25">
      <c r="A1186" s="43" t="s">
        <v>244</v>
      </c>
      <c r="B1186" s="43" t="s">
        <v>209</v>
      </c>
      <c r="C1186" s="43" t="s">
        <v>179</v>
      </c>
      <c r="D1186" s="43" t="str">
        <f t="shared" si="36"/>
        <v>SPONG</v>
      </c>
      <c r="E1186" s="43" t="str">
        <f t="shared" si="37"/>
        <v>Industry_Rest</v>
      </c>
      <c r="F1186" s="43">
        <v>2009</v>
      </c>
      <c r="G1186" s="43">
        <v>3.6539999999999999</v>
      </c>
      <c r="H1186" s="43" t="str">
        <f>INDEX(Regions[Region], MATCH(A1186,Regions[State Name],0))</f>
        <v>ER</v>
      </c>
    </row>
    <row r="1187" spans="1:8" x14ac:dyDescent="0.25">
      <c r="A1187" s="43" t="s">
        <v>244</v>
      </c>
      <c r="B1187" s="43" t="s">
        <v>209</v>
      </c>
      <c r="C1187" s="43" t="s">
        <v>217</v>
      </c>
      <c r="D1187" s="43" t="str">
        <f t="shared" si="36"/>
        <v>OTHER</v>
      </c>
      <c r="E1187" s="43" t="str">
        <f t="shared" si="37"/>
        <v>Industry_Rest</v>
      </c>
      <c r="F1187" s="43">
        <v>2009</v>
      </c>
      <c r="G1187" s="43">
        <v>0.504</v>
      </c>
      <c r="H1187" s="43" t="str">
        <f>INDEX(Regions[Region], MATCH(A1187,Regions[State Name],0))</f>
        <v>ER</v>
      </c>
    </row>
    <row r="1188" spans="1:8" x14ac:dyDescent="0.25">
      <c r="A1188" s="43" t="s">
        <v>244</v>
      </c>
      <c r="B1188" s="43" t="s">
        <v>209</v>
      </c>
      <c r="C1188" s="43" t="s">
        <v>220</v>
      </c>
      <c r="D1188" s="43" t="str">
        <f t="shared" si="36"/>
        <v xml:space="preserve">PULP </v>
      </c>
      <c r="E1188" s="43" t="str">
        <f t="shared" si="37"/>
        <v>Industry_Rest</v>
      </c>
      <c r="F1188" s="43">
        <v>2009</v>
      </c>
      <c r="G1188" s="43">
        <v>0.22900000000000001</v>
      </c>
      <c r="H1188" s="43" t="str">
        <f>INDEX(Regions[Region], MATCH(A1188,Regions[State Name],0))</f>
        <v>ER</v>
      </c>
    </row>
    <row r="1189" spans="1:8" x14ac:dyDescent="0.25">
      <c r="A1189" s="43" t="s">
        <v>244</v>
      </c>
      <c r="B1189" s="43" t="s">
        <v>209</v>
      </c>
      <c r="C1189" s="43" t="s">
        <v>208</v>
      </c>
      <c r="D1189" s="43" t="str">
        <f t="shared" si="36"/>
        <v>OTHER</v>
      </c>
      <c r="E1189" s="43" t="str">
        <f t="shared" si="37"/>
        <v>Industry_Rest</v>
      </c>
      <c r="F1189" s="43">
        <v>2009</v>
      </c>
      <c r="G1189" s="43">
        <v>15.887</v>
      </c>
      <c r="H1189" s="43" t="str">
        <f>INDEX(Regions[Region], MATCH(A1189,Regions[State Name],0))</f>
        <v>ER</v>
      </c>
    </row>
    <row r="1190" spans="1:8" x14ac:dyDescent="0.25">
      <c r="A1190" s="43" t="s">
        <v>244</v>
      </c>
      <c r="B1190" s="43" t="s">
        <v>209</v>
      </c>
      <c r="C1190" s="43" t="s">
        <v>241</v>
      </c>
      <c r="D1190" s="43" t="str">
        <f t="shared" si="36"/>
        <v>COLLI</v>
      </c>
      <c r="E1190" s="43" t="str">
        <f t="shared" si="37"/>
        <v>Industry_Rest</v>
      </c>
      <c r="F1190" s="43">
        <v>2009</v>
      </c>
      <c r="G1190" s="43">
        <v>5.0000000000000001E-3</v>
      </c>
      <c r="H1190" s="43" t="str">
        <f>INDEX(Regions[Region], MATCH(A1190,Regions[State Name],0))</f>
        <v>ER</v>
      </c>
    </row>
    <row r="1191" spans="1:8" x14ac:dyDescent="0.25">
      <c r="A1191" s="43" t="s">
        <v>244</v>
      </c>
      <c r="B1191" s="43" t="s">
        <v>219</v>
      </c>
      <c r="C1191" s="43" t="s">
        <v>210</v>
      </c>
      <c r="D1191" s="43" t="str">
        <f t="shared" si="36"/>
        <v>POWER</v>
      </c>
      <c r="E1191" s="43" t="str">
        <f t="shared" si="37"/>
        <v>Power</v>
      </c>
      <c r="F1191" s="43">
        <v>2009</v>
      </c>
      <c r="G1191" s="43">
        <v>1.4E-2</v>
      </c>
      <c r="H1191" s="43" t="str">
        <f>INDEX(Regions[Region], MATCH(A1191,Regions[State Name],0))</f>
        <v>ER</v>
      </c>
    </row>
    <row r="1192" spans="1:8" x14ac:dyDescent="0.25">
      <c r="A1192" s="43" t="s">
        <v>244</v>
      </c>
      <c r="B1192" s="43" t="s">
        <v>219</v>
      </c>
      <c r="C1192" s="43" t="s">
        <v>218</v>
      </c>
      <c r="D1192" s="43" t="str">
        <f t="shared" si="36"/>
        <v>METAL</v>
      </c>
      <c r="E1192" s="43" t="str">
        <f t="shared" si="37"/>
        <v>Industry_Steel</v>
      </c>
      <c r="F1192" s="43">
        <v>2009</v>
      </c>
      <c r="G1192" s="43">
        <v>0.54100000000000004</v>
      </c>
      <c r="H1192" s="43" t="str">
        <f>INDEX(Regions[Region], MATCH(A1192,Regions[State Name],0))</f>
        <v>ER</v>
      </c>
    </row>
    <row r="1193" spans="1:8" x14ac:dyDescent="0.25">
      <c r="A1193" s="43" t="s">
        <v>244</v>
      </c>
      <c r="B1193" s="43" t="s">
        <v>214</v>
      </c>
      <c r="C1193" s="43" t="s">
        <v>210</v>
      </c>
      <c r="D1193" s="43" t="str">
        <f t="shared" si="36"/>
        <v>POWER</v>
      </c>
      <c r="E1193" s="43" t="str">
        <f t="shared" si="37"/>
        <v>Power</v>
      </c>
      <c r="F1193" s="43">
        <v>2010</v>
      </c>
      <c r="G1193" s="43">
        <v>2.8000000000000001E-2</v>
      </c>
      <c r="H1193" s="43" t="str">
        <f>INDEX(Regions[Region], MATCH(A1193,Regions[State Name],0))</f>
        <v>ER</v>
      </c>
    </row>
    <row r="1194" spans="1:8" x14ac:dyDescent="0.25">
      <c r="A1194" s="43" t="s">
        <v>244</v>
      </c>
      <c r="B1194" s="43" t="s">
        <v>214</v>
      </c>
      <c r="C1194" s="43" t="s">
        <v>212</v>
      </c>
      <c r="D1194" s="43" t="str">
        <f t="shared" si="36"/>
        <v>STEEL</v>
      </c>
      <c r="E1194" s="43" t="str">
        <f t="shared" si="37"/>
        <v>Industry_Steel</v>
      </c>
      <c r="F1194" s="43">
        <v>2010</v>
      </c>
      <c r="G1194" s="43">
        <v>0.14899999999999999</v>
      </c>
      <c r="H1194" s="43" t="str">
        <f>INDEX(Regions[Region], MATCH(A1194,Regions[State Name],0))</f>
        <v>ER</v>
      </c>
    </row>
    <row r="1195" spans="1:8" x14ac:dyDescent="0.25">
      <c r="A1195" s="43" t="s">
        <v>244</v>
      </c>
      <c r="B1195" s="43" t="s">
        <v>209</v>
      </c>
      <c r="C1195" s="43" t="s">
        <v>215</v>
      </c>
      <c r="D1195" s="43" t="str">
        <f t="shared" si="36"/>
        <v>POWER</v>
      </c>
      <c r="E1195" s="43" t="str">
        <f t="shared" si="37"/>
        <v>Power</v>
      </c>
      <c r="F1195" s="43">
        <v>2010</v>
      </c>
      <c r="G1195" s="43">
        <v>23.465</v>
      </c>
      <c r="H1195" s="43" t="str">
        <f>INDEX(Regions[Region], MATCH(A1195,Regions[State Name],0))</f>
        <v>ER</v>
      </c>
    </row>
    <row r="1196" spans="1:8" x14ac:dyDescent="0.25">
      <c r="A1196" s="43" t="s">
        <v>244</v>
      </c>
      <c r="B1196" s="43" t="s">
        <v>209</v>
      </c>
      <c r="C1196" s="43" t="s">
        <v>210</v>
      </c>
      <c r="D1196" s="43" t="str">
        <f t="shared" si="36"/>
        <v>POWER</v>
      </c>
      <c r="E1196" s="43" t="str">
        <f t="shared" si="37"/>
        <v>Power</v>
      </c>
      <c r="F1196" s="43">
        <v>2010</v>
      </c>
      <c r="G1196" s="43">
        <v>13.452</v>
      </c>
      <c r="H1196" s="43" t="str">
        <f>INDEX(Regions[Region], MATCH(A1196,Regions[State Name],0))</f>
        <v>ER</v>
      </c>
    </row>
    <row r="1197" spans="1:8" x14ac:dyDescent="0.25">
      <c r="A1197" s="43" t="s">
        <v>244</v>
      </c>
      <c r="B1197" s="43" t="s">
        <v>209</v>
      </c>
      <c r="C1197" s="43" t="s">
        <v>211</v>
      </c>
      <c r="D1197" s="43" t="str">
        <f t="shared" si="36"/>
        <v>METAL</v>
      </c>
      <c r="E1197" s="43" t="str">
        <f t="shared" si="37"/>
        <v>Industry_Steel</v>
      </c>
      <c r="F1197" s="43">
        <v>2010</v>
      </c>
      <c r="G1197" s="43">
        <v>4.2000000000000003E-2</v>
      </c>
      <c r="H1197" s="43" t="str">
        <f>INDEX(Regions[Region], MATCH(A1197,Regions[State Name],0))</f>
        <v>ER</v>
      </c>
    </row>
    <row r="1198" spans="1:8" x14ac:dyDescent="0.25">
      <c r="A1198" s="43" t="s">
        <v>244</v>
      </c>
      <c r="B1198" s="43" t="s">
        <v>209</v>
      </c>
      <c r="C1198" s="43" t="s">
        <v>212</v>
      </c>
      <c r="D1198" s="43" t="str">
        <f t="shared" si="36"/>
        <v>STEEL</v>
      </c>
      <c r="E1198" s="43" t="str">
        <f t="shared" si="37"/>
        <v>Industry_Steel</v>
      </c>
      <c r="F1198" s="43">
        <v>2010</v>
      </c>
      <c r="G1198" s="43">
        <v>0.112</v>
      </c>
      <c r="H1198" s="43" t="str">
        <f>INDEX(Regions[Region], MATCH(A1198,Regions[State Name],0))</f>
        <v>ER</v>
      </c>
    </row>
    <row r="1199" spans="1:8" x14ac:dyDescent="0.25">
      <c r="A1199" s="43" t="s">
        <v>244</v>
      </c>
      <c r="B1199" s="43" t="s">
        <v>209</v>
      </c>
      <c r="C1199" s="43" t="s">
        <v>213</v>
      </c>
      <c r="D1199" s="43" t="str">
        <f t="shared" si="36"/>
        <v>CEMEN</v>
      </c>
      <c r="E1199" s="43" t="str">
        <f t="shared" si="37"/>
        <v>Industry_Rest</v>
      </c>
      <c r="F1199" s="43">
        <v>2010</v>
      </c>
      <c r="G1199" s="43">
        <v>0.34399999999999997</v>
      </c>
      <c r="H1199" s="43" t="str">
        <f>INDEX(Regions[Region], MATCH(A1199,Regions[State Name],0))</f>
        <v>ER</v>
      </c>
    </row>
    <row r="1200" spans="1:8" x14ac:dyDescent="0.25">
      <c r="A1200" s="43" t="s">
        <v>244</v>
      </c>
      <c r="B1200" s="43" t="s">
        <v>209</v>
      </c>
      <c r="C1200" s="43" t="s">
        <v>225</v>
      </c>
      <c r="D1200" s="43" t="str">
        <f t="shared" si="36"/>
        <v>FERTI</v>
      </c>
      <c r="E1200" s="43" t="str">
        <f t="shared" si="37"/>
        <v>Industry_Rest</v>
      </c>
      <c r="F1200" s="43">
        <v>2010</v>
      </c>
      <c r="G1200" s="43">
        <v>3.3000000000000002E-2</v>
      </c>
      <c r="H1200" s="43" t="str">
        <f>INDEX(Regions[Region], MATCH(A1200,Regions[State Name],0))</f>
        <v>ER</v>
      </c>
    </row>
    <row r="1201" spans="1:8" x14ac:dyDescent="0.25">
      <c r="A1201" s="43" t="s">
        <v>244</v>
      </c>
      <c r="B1201" s="43" t="s">
        <v>209</v>
      </c>
      <c r="C1201" s="43" t="s">
        <v>179</v>
      </c>
      <c r="D1201" s="43" t="str">
        <f t="shared" si="36"/>
        <v>SPONG</v>
      </c>
      <c r="E1201" s="43" t="str">
        <f t="shared" si="37"/>
        <v>Industry_Rest</v>
      </c>
      <c r="F1201" s="43">
        <v>2010</v>
      </c>
      <c r="G1201" s="43">
        <v>5.58</v>
      </c>
      <c r="H1201" s="43" t="str">
        <f>INDEX(Regions[Region], MATCH(A1201,Regions[State Name],0))</f>
        <v>ER</v>
      </c>
    </row>
    <row r="1202" spans="1:8" x14ac:dyDescent="0.25">
      <c r="A1202" s="43" t="s">
        <v>244</v>
      </c>
      <c r="B1202" s="43" t="s">
        <v>209</v>
      </c>
      <c r="C1202" s="43" t="s">
        <v>217</v>
      </c>
      <c r="D1202" s="43" t="str">
        <f t="shared" si="36"/>
        <v>OTHER</v>
      </c>
      <c r="E1202" s="43" t="str">
        <f t="shared" si="37"/>
        <v>Industry_Rest</v>
      </c>
      <c r="F1202" s="43">
        <v>2010</v>
      </c>
      <c r="G1202" s="43">
        <v>0.42399999999999999</v>
      </c>
      <c r="H1202" s="43" t="str">
        <f>INDEX(Regions[Region], MATCH(A1202,Regions[State Name],0))</f>
        <v>ER</v>
      </c>
    </row>
    <row r="1203" spans="1:8" x14ac:dyDescent="0.25">
      <c r="A1203" s="43" t="s">
        <v>244</v>
      </c>
      <c r="B1203" s="43" t="s">
        <v>209</v>
      </c>
      <c r="C1203" s="43" t="s">
        <v>228</v>
      </c>
      <c r="D1203" s="43" t="str">
        <f t="shared" si="36"/>
        <v>CHEMI</v>
      </c>
      <c r="E1203" s="43" t="str">
        <f t="shared" si="37"/>
        <v>Industry_Rest</v>
      </c>
      <c r="F1203" s="43">
        <v>2010</v>
      </c>
      <c r="G1203" s="43">
        <v>1.2999999999999999E-2</v>
      </c>
      <c r="H1203" s="43" t="str">
        <f>INDEX(Regions[Region], MATCH(A1203,Regions[State Name],0))</f>
        <v>ER</v>
      </c>
    </row>
    <row r="1204" spans="1:8" x14ac:dyDescent="0.25">
      <c r="A1204" s="43" t="s">
        <v>244</v>
      </c>
      <c r="B1204" s="43" t="s">
        <v>209</v>
      </c>
      <c r="C1204" s="43" t="s">
        <v>220</v>
      </c>
      <c r="D1204" s="43" t="str">
        <f t="shared" si="36"/>
        <v xml:space="preserve">PULP </v>
      </c>
      <c r="E1204" s="43" t="str">
        <f t="shared" si="37"/>
        <v>Industry_Rest</v>
      </c>
      <c r="F1204" s="43">
        <v>2010</v>
      </c>
      <c r="G1204" s="43">
        <v>0.19400000000000001</v>
      </c>
      <c r="H1204" s="43" t="str">
        <f>INDEX(Regions[Region], MATCH(A1204,Regions[State Name],0))</f>
        <v>ER</v>
      </c>
    </row>
    <row r="1205" spans="1:8" x14ac:dyDescent="0.25">
      <c r="A1205" s="43" t="s">
        <v>244</v>
      </c>
      <c r="B1205" s="43" t="s">
        <v>209</v>
      </c>
      <c r="C1205" s="43" t="s">
        <v>208</v>
      </c>
      <c r="D1205" s="43" t="str">
        <f t="shared" si="36"/>
        <v>OTHER</v>
      </c>
      <c r="E1205" s="43" t="str">
        <f t="shared" si="37"/>
        <v>Industry_Rest</v>
      </c>
      <c r="F1205" s="43">
        <v>2010</v>
      </c>
      <c r="G1205" s="43">
        <v>19.937000000000001</v>
      </c>
      <c r="H1205" s="43" t="str">
        <f>INDEX(Regions[Region], MATCH(A1205,Regions[State Name],0))</f>
        <v>ER</v>
      </c>
    </row>
    <row r="1206" spans="1:8" x14ac:dyDescent="0.25">
      <c r="A1206" s="43" t="s">
        <v>244</v>
      </c>
      <c r="B1206" s="43" t="s">
        <v>209</v>
      </c>
      <c r="C1206" s="43" t="s">
        <v>241</v>
      </c>
      <c r="D1206" s="43" t="str">
        <f t="shared" si="36"/>
        <v>COLLI</v>
      </c>
      <c r="E1206" s="43" t="str">
        <f t="shared" si="37"/>
        <v>Industry_Rest</v>
      </c>
      <c r="F1206" s="43">
        <v>2010</v>
      </c>
      <c r="G1206" s="43">
        <v>5.0000000000000001E-3</v>
      </c>
      <c r="H1206" s="43" t="str">
        <f>INDEX(Regions[Region], MATCH(A1206,Regions[State Name],0))</f>
        <v>ER</v>
      </c>
    </row>
    <row r="1207" spans="1:8" x14ac:dyDescent="0.25">
      <c r="A1207" s="43" t="s">
        <v>244</v>
      </c>
      <c r="B1207" s="43" t="s">
        <v>219</v>
      </c>
      <c r="C1207" s="43" t="s">
        <v>210</v>
      </c>
      <c r="D1207" s="43" t="str">
        <f t="shared" si="36"/>
        <v>POWER</v>
      </c>
      <c r="E1207" s="43" t="str">
        <f t="shared" si="37"/>
        <v>Power</v>
      </c>
      <c r="F1207" s="43">
        <v>2010</v>
      </c>
      <c r="G1207" s="43">
        <v>2.8000000000000001E-2</v>
      </c>
      <c r="H1207" s="43" t="str">
        <f>INDEX(Regions[Region], MATCH(A1207,Regions[State Name],0))</f>
        <v>ER</v>
      </c>
    </row>
    <row r="1208" spans="1:8" x14ac:dyDescent="0.25">
      <c r="A1208" s="43" t="s">
        <v>244</v>
      </c>
      <c r="B1208" s="43" t="s">
        <v>219</v>
      </c>
      <c r="C1208" s="43" t="s">
        <v>218</v>
      </c>
      <c r="D1208" s="43" t="str">
        <f t="shared" si="36"/>
        <v>METAL</v>
      </c>
      <c r="E1208" s="43" t="str">
        <f t="shared" si="37"/>
        <v>Industry_Steel</v>
      </c>
      <c r="F1208" s="43">
        <v>2010</v>
      </c>
      <c r="G1208" s="43">
        <v>0.48599999999999999</v>
      </c>
      <c r="H1208" s="43" t="str">
        <f>INDEX(Regions[Region], MATCH(A1208,Regions[State Name],0))</f>
        <v>ER</v>
      </c>
    </row>
    <row r="1209" spans="1:8" x14ac:dyDescent="0.25">
      <c r="A1209" s="43" t="s">
        <v>244</v>
      </c>
      <c r="B1209" s="43" t="s">
        <v>214</v>
      </c>
      <c r="C1209" s="43" t="s">
        <v>210</v>
      </c>
      <c r="D1209" s="43" t="str">
        <f t="shared" si="36"/>
        <v>POWER</v>
      </c>
      <c r="E1209" s="43" t="str">
        <f t="shared" si="37"/>
        <v>Power</v>
      </c>
      <c r="F1209" s="43">
        <v>2011</v>
      </c>
      <c r="G1209" s="43">
        <v>2.3E-2</v>
      </c>
      <c r="H1209" s="43" t="str">
        <f>INDEX(Regions[Region], MATCH(A1209,Regions[State Name],0))</f>
        <v>ER</v>
      </c>
    </row>
    <row r="1210" spans="1:8" x14ac:dyDescent="0.25">
      <c r="A1210" s="43" t="s">
        <v>244</v>
      </c>
      <c r="B1210" s="43" t="s">
        <v>214</v>
      </c>
      <c r="C1210" s="43" t="s">
        <v>218</v>
      </c>
      <c r="D1210" s="43" t="str">
        <f t="shared" si="36"/>
        <v>METAL</v>
      </c>
      <c r="E1210" s="43" t="str">
        <f t="shared" si="37"/>
        <v>Industry_Steel</v>
      </c>
      <c r="F1210" s="43">
        <v>2011</v>
      </c>
      <c r="G1210" s="43">
        <v>0.10100000000000001</v>
      </c>
      <c r="H1210" s="43" t="str">
        <f>INDEX(Regions[Region], MATCH(A1210,Regions[State Name],0))</f>
        <v>ER</v>
      </c>
    </row>
    <row r="1211" spans="1:8" x14ac:dyDescent="0.25">
      <c r="A1211" s="43" t="s">
        <v>244</v>
      </c>
      <c r="B1211" s="43" t="s">
        <v>214</v>
      </c>
      <c r="C1211" s="43" t="s">
        <v>208</v>
      </c>
      <c r="D1211" s="43" t="str">
        <f t="shared" si="36"/>
        <v>OTHER</v>
      </c>
      <c r="E1211" s="43" t="str">
        <f t="shared" si="37"/>
        <v>Industry_Rest</v>
      </c>
      <c r="F1211" s="43">
        <v>2011</v>
      </c>
      <c r="G1211" s="43">
        <v>4.0000000000000001E-3</v>
      </c>
      <c r="H1211" s="43" t="str">
        <f>INDEX(Regions[Region], MATCH(A1211,Regions[State Name],0))</f>
        <v>ER</v>
      </c>
    </row>
    <row r="1212" spans="1:8" x14ac:dyDescent="0.25">
      <c r="A1212" s="43" t="s">
        <v>244</v>
      </c>
      <c r="B1212" s="43" t="s">
        <v>209</v>
      </c>
      <c r="C1212" s="43" t="s">
        <v>215</v>
      </c>
      <c r="D1212" s="43" t="str">
        <f t="shared" si="36"/>
        <v>POWER</v>
      </c>
      <c r="E1212" s="43" t="str">
        <f t="shared" si="37"/>
        <v>Power</v>
      </c>
      <c r="F1212" s="43">
        <v>2011</v>
      </c>
      <c r="G1212" s="43">
        <v>21.161999999999999</v>
      </c>
      <c r="H1212" s="43" t="str">
        <f>INDEX(Regions[Region], MATCH(A1212,Regions[State Name],0))</f>
        <v>ER</v>
      </c>
    </row>
    <row r="1213" spans="1:8" x14ac:dyDescent="0.25">
      <c r="A1213" s="43" t="s">
        <v>244</v>
      </c>
      <c r="B1213" s="43" t="s">
        <v>209</v>
      </c>
      <c r="C1213" s="43" t="s">
        <v>210</v>
      </c>
      <c r="D1213" s="43" t="str">
        <f t="shared" si="36"/>
        <v>POWER</v>
      </c>
      <c r="E1213" s="43" t="str">
        <f t="shared" si="37"/>
        <v>Power</v>
      </c>
      <c r="F1213" s="43">
        <v>2011</v>
      </c>
      <c r="G1213" s="43">
        <v>13.077</v>
      </c>
      <c r="H1213" s="43" t="str">
        <f>INDEX(Regions[Region], MATCH(A1213,Regions[State Name],0))</f>
        <v>ER</v>
      </c>
    </row>
    <row r="1214" spans="1:8" x14ac:dyDescent="0.25">
      <c r="A1214" s="43" t="s">
        <v>244</v>
      </c>
      <c r="B1214" s="43" t="s">
        <v>209</v>
      </c>
      <c r="C1214" s="43" t="s">
        <v>211</v>
      </c>
      <c r="D1214" s="43" t="str">
        <f t="shared" si="36"/>
        <v>METAL</v>
      </c>
      <c r="E1214" s="43" t="str">
        <f t="shared" si="37"/>
        <v>Industry_Steel</v>
      </c>
      <c r="F1214" s="43">
        <v>2011</v>
      </c>
      <c r="G1214" s="43">
        <v>3.9E-2</v>
      </c>
      <c r="H1214" s="43" t="str">
        <f>INDEX(Regions[Region], MATCH(A1214,Regions[State Name],0))</f>
        <v>ER</v>
      </c>
    </row>
    <row r="1215" spans="1:8" x14ac:dyDescent="0.25">
      <c r="A1215" s="43" t="s">
        <v>244</v>
      </c>
      <c r="B1215" s="43" t="s">
        <v>209</v>
      </c>
      <c r="C1215" s="43" t="s">
        <v>212</v>
      </c>
      <c r="D1215" s="43" t="str">
        <f t="shared" si="36"/>
        <v>STEEL</v>
      </c>
      <c r="E1215" s="43" t="str">
        <f t="shared" si="37"/>
        <v>Industry_Steel</v>
      </c>
      <c r="F1215" s="43">
        <v>2011</v>
      </c>
      <c r="G1215" s="43">
        <v>0.20499999999999999</v>
      </c>
      <c r="H1215" s="43" t="str">
        <f>INDEX(Regions[Region], MATCH(A1215,Regions[State Name],0))</f>
        <v>ER</v>
      </c>
    </row>
    <row r="1216" spans="1:8" x14ac:dyDescent="0.25">
      <c r="A1216" s="43" t="s">
        <v>244</v>
      </c>
      <c r="B1216" s="43" t="s">
        <v>209</v>
      </c>
      <c r="C1216" s="43" t="s">
        <v>213</v>
      </c>
      <c r="D1216" s="43" t="str">
        <f t="shared" si="36"/>
        <v>CEMEN</v>
      </c>
      <c r="E1216" s="43" t="str">
        <f t="shared" si="37"/>
        <v>Industry_Rest</v>
      </c>
      <c r="F1216" s="43">
        <v>2011</v>
      </c>
      <c r="G1216" s="43">
        <v>0.33700000000000002</v>
      </c>
      <c r="H1216" s="43" t="str">
        <f>INDEX(Regions[Region], MATCH(A1216,Regions[State Name],0))</f>
        <v>ER</v>
      </c>
    </row>
    <row r="1217" spans="1:8" x14ac:dyDescent="0.25">
      <c r="A1217" s="43" t="s">
        <v>244</v>
      </c>
      <c r="B1217" s="43" t="s">
        <v>209</v>
      </c>
      <c r="C1217" s="43" t="s">
        <v>225</v>
      </c>
      <c r="D1217" s="43" t="str">
        <f t="shared" si="36"/>
        <v>FERTI</v>
      </c>
      <c r="E1217" s="43" t="str">
        <f t="shared" si="37"/>
        <v>Industry_Rest</v>
      </c>
      <c r="F1217" s="43">
        <v>2011</v>
      </c>
      <c r="G1217" s="43">
        <v>0.03</v>
      </c>
      <c r="H1217" s="43" t="str">
        <f>INDEX(Regions[Region], MATCH(A1217,Regions[State Name],0))</f>
        <v>ER</v>
      </c>
    </row>
    <row r="1218" spans="1:8" x14ac:dyDescent="0.25">
      <c r="A1218" s="43" t="s">
        <v>244</v>
      </c>
      <c r="B1218" s="43" t="s">
        <v>209</v>
      </c>
      <c r="C1218" s="43" t="s">
        <v>179</v>
      </c>
      <c r="D1218" s="43" t="str">
        <f t="shared" si="36"/>
        <v>SPONG</v>
      </c>
      <c r="E1218" s="43" t="str">
        <f t="shared" si="37"/>
        <v>Industry_Rest</v>
      </c>
      <c r="F1218" s="43">
        <v>2011</v>
      </c>
      <c r="G1218" s="43">
        <v>4.8419999999999996</v>
      </c>
      <c r="H1218" s="43" t="str">
        <f>INDEX(Regions[Region], MATCH(A1218,Regions[State Name],0))</f>
        <v>ER</v>
      </c>
    </row>
    <row r="1219" spans="1:8" x14ac:dyDescent="0.25">
      <c r="A1219" s="43" t="s">
        <v>244</v>
      </c>
      <c r="B1219" s="43" t="s">
        <v>209</v>
      </c>
      <c r="C1219" s="43" t="s">
        <v>217</v>
      </c>
      <c r="D1219" s="43" t="str">
        <f t="shared" ref="D1219:D1282" si="38">LEFT(C1219,5)</f>
        <v>OTHER</v>
      </c>
      <c r="E1219" s="43" t="str">
        <f t="shared" ref="E1219:E1282" si="39">IF(D1219="POWER","Power", IF(OR(D1219="STEEL",D1219="METAL"), "Industry_Steel", "Industry_Rest"))</f>
        <v>Industry_Rest</v>
      </c>
      <c r="F1219" s="43">
        <v>2011</v>
      </c>
      <c r="G1219" s="43">
        <v>0.53400000000000003</v>
      </c>
      <c r="H1219" s="43" t="str">
        <f>INDEX(Regions[Region], MATCH(A1219,Regions[State Name],0))</f>
        <v>ER</v>
      </c>
    </row>
    <row r="1220" spans="1:8" x14ac:dyDescent="0.25">
      <c r="A1220" s="43" t="s">
        <v>244</v>
      </c>
      <c r="B1220" s="43" t="s">
        <v>209</v>
      </c>
      <c r="C1220" s="43" t="s">
        <v>228</v>
      </c>
      <c r="D1220" s="43" t="str">
        <f t="shared" si="38"/>
        <v>CHEMI</v>
      </c>
      <c r="E1220" s="43" t="str">
        <f t="shared" si="39"/>
        <v>Industry_Rest</v>
      </c>
      <c r="F1220" s="43">
        <v>2011</v>
      </c>
      <c r="G1220" s="43">
        <v>1.2E-2</v>
      </c>
      <c r="H1220" s="43" t="str">
        <f>INDEX(Regions[Region], MATCH(A1220,Regions[State Name],0))</f>
        <v>ER</v>
      </c>
    </row>
    <row r="1221" spans="1:8" x14ac:dyDescent="0.25">
      <c r="A1221" s="43" t="s">
        <v>244</v>
      </c>
      <c r="B1221" s="43" t="s">
        <v>209</v>
      </c>
      <c r="C1221" s="43" t="s">
        <v>220</v>
      </c>
      <c r="D1221" s="43" t="str">
        <f t="shared" si="38"/>
        <v xml:space="preserve">PULP </v>
      </c>
      <c r="E1221" s="43" t="str">
        <f t="shared" si="39"/>
        <v>Industry_Rest</v>
      </c>
      <c r="F1221" s="43">
        <v>2011</v>
      </c>
      <c r="G1221" s="43">
        <v>0.14799999999999999</v>
      </c>
      <c r="H1221" s="43" t="str">
        <f>INDEX(Regions[Region], MATCH(A1221,Regions[State Name],0))</f>
        <v>ER</v>
      </c>
    </row>
    <row r="1222" spans="1:8" x14ac:dyDescent="0.25">
      <c r="A1222" s="43" t="s">
        <v>244</v>
      </c>
      <c r="B1222" s="43" t="s">
        <v>209</v>
      </c>
      <c r="C1222" s="43" t="s">
        <v>208</v>
      </c>
      <c r="D1222" s="43" t="str">
        <f t="shared" si="38"/>
        <v>OTHER</v>
      </c>
      <c r="E1222" s="43" t="str">
        <f t="shared" si="39"/>
        <v>Industry_Rest</v>
      </c>
      <c r="F1222" s="43">
        <v>2011</v>
      </c>
      <c r="G1222" s="43">
        <v>21.803000000000001</v>
      </c>
      <c r="H1222" s="43" t="str">
        <f>INDEX(Regions[Region], MATCH(A1222,Regions[State Name],0))</f>
        <v>ER</v>
      </c>
    </row>
    <row r="1223" spans="1:8" x14ac:dyDescent="0.25">
      <c r="A1223" s="43" t="s">
        <v>244</v>
      </c>
      <c r="B1223" s="43" t="s">
        <v>219</v>
      </c>
      <c r="C1223" s="43" t="s">
        <v>218</v>
      </c>
      <c r="D1223" s="43" t="str">
        <f t="shared" si="38"/>
        <v>METAL</v>
      </c>
      <c r="E1223" s="43" t="str">
        <f t="shared" si="39"/>
        <v>Industry_Steel</v>
      </c>
      <c r="F1223" s="43">
        <v>2011</v>
      </c>
      <c r="G1223" s="43">
        <v>0.496</v>
      </c>
      <c r="H1223" s="43" t="str">
        <f>INDEX(Regions[Region], MATCH(A1223,Regions[State Name],0))</f>
        <v>ER</v>
      </c>
    </row>
    <row r="1224" spans="1:8" x14ac:dyDescent="0.25">
      <c r="A1224" s="43" t="s">
        <v>244</v>
      </c>
      <c r="B1224" s="43" t="s">
        <v>214</v>
      </c>
      <c r="C1224" s="43" t="s">
        <v>210</v>
      </c>
      <c r="D1224" s="43" t="str">
        <f t="shared" si="38"/>
        <v>POWER</v>
      </c>
      <c r="E1224" s="43" t="str">
        <f t="shared" si="39"/>
        <v>Power</v>
      </c>
      <c r="F1224" s="43">
        <v>2012</v>
      </c>
      <c r="G1224" s="43">
        <v>9.5000000000000001E-2</v>
      </c>
      <c r="H1224" s="43" t="str">
        <f>INDEX(Regions[Region], MATCH(A1224,Regions[State Name],0))</f>
        <v>ER</v>
      </c>
    </row>
    <row r="1225" spans="1:8" x14ac:dyDescent="0.25">
      <c r="A1225" s="43" t="s">
        <v>244</v>
      </c>
      <c r="B1225" s="43" t="s">
        <v>214</v>
      </c>
      <c r="C1225" s="43" t="s">
        <v>212</v>
      </c>
      <c r="D1225" s="43" t="str">
        <f t="shared" si="38"/>
        <v>STEEL</v>
      </c>
      <c r="E1225" s="43" t="str">
        <f t="shared" si="39"/>
        <v>Industry_Steel</v>
      </c>
      <c r="F1225" s="43">
        <v>2012</v>
      </c>
      <c r="G1225" s="43">
        <v>7.0000000000000001E-3</v>
      </c>
      <c r="H1225" s="43" t="str">
        <f>INDEX(Regions[Region], MATCH(A1225,Regions[State Name],0))</f>
        <v>ER</v>
      </c>
    </row>
    <row r="1226" spans="1:8" x14ac:dyDescent="0.25">
      <c r="A1226" s="43" t="s">
        <v>244</v>
      </c>
      <c r="B1226" s="43" t="s">
        <v>209</v>
      </c>
      <c r="C1226" s="43" t="s">
        <v>215</v>
      </c>
      <c r="D1226" s="43" t="str">
        <f t="shared" si="38"/>
        <v>POWER</v>
      </c>
      <c r="E1226" s="43" t="str">
        <f t="shared" si="39"/>
        <v>Power</v>
      </c>
      <c r="F1226" s="43">
        <v>2012</v>
      </c>
      <c r="G1226" s="43">
        <v>21.760999999999999</v>
      </c>
      <c r="H1226" s="43" t="str">
        <f>INDEX(Regions[Region], MATCH(A1226,Regions[State Name],0))</f>
        <v>ER</v>
      </c>
    </row>
    <row r="1227" spans="1:8" x14ac:dyDescent="0.25">
      <c r="A1227" s="43" t="s">
        <v>244</v>
      </c>
      <c r="B1227" s="43" t="s">
        <v>209</v>
      </c>
      <c r="C1227" s="43" t="s">
        <v>210</v>
      </c>
      <c r="D1227" s="43" t="str">
        <f t="shared" si="38"/>
        <v>POWER</v>
      </c>
      <c r="E1227" s="43" t="str">
        <f t="shared" si="39"/>
        <v>Power</v>
      </c>
      <c r="F1227" s="43">
        <v>2012</v>
      </c>
      <c r="G1227" s="43">
        <v>12.587</v>
      </c>
      <c r="H1227" s="43" t="str">
        <f>INDEX(Regions[Region], MATCH(A1227,Regions[State Name],0))</f>
        <v>ER</v>
      </c>
    </row>
    <row r="1228" spans="1:8" x14ac:dyDescent="0.25">
      <c r="A1228" s="43" t="s">
        <v>244</v>
      </c>
      <c r="B1228" s="43" t="s">
        <v>209</v>
      </c>
      <c r="C1228" s="43" t="s">
        <v>211</v>
      </c>
      <c r="D1228" s="43" t="str">
        <f t="shared" si="38"/>
        <v>METAL</v>
      </c>
      <c r="E1228" s="43" t="str">
        <f t="shared" si="39"/>
        <v>Industry_Steel</v>
      </c>
      <c r="F1228" s="43">
        <v>2012</v>
      </c>
      <c r="G1228" s="43">
        <v>0.111</v>
      </c>
      <c r="H1228" s="43" t="str">
        <f>INDEX(Regions[Region], MATCH(A1228,Regions[State Name],0))</f>
        <v>ER</v>
      </c>
    </row>
    <row r="1229" spans="1:8" x14ac:dyDescent="0.25">
      <c r="A1229" s="43" t="s">
        <v>244</v>
      </c>
      <c r="B1229" s="43" t="s">
        <v>209</v>
      </c>
      <c r="C1229" s="43" t="s">
        <v>213</v>
      </c>
      <c r="D1229" s="43" t="str">
        <f t="shared" si="38"/>
        <v>CEMEN</v>
      </c>
      <c r="E1229" s="43" t="str">
        <f t="shared" si="39"/>
        <v>Industry_Rest</v>
      </c>
      <c r="F1229" s="43">
        <v>2012</v>
      </c>
      <c r="G1229" s="43">
        <v>0.23300000000000001</v>
      </c>
      <c r="H1229" s="43" t="str">
        <f>INDEX(Regions[Region], MATCH(A1229,Regions[State Name],0))</f>
        <v>ER</v>
      </c>
    </row>
    <row r="1230" spans="1:8" x14ac:dyDescent="0.25">
      <c r="A1230" s="43" t="s">
        <v>244</v>
      </c>
      <c r="B1230" s="43" t="s">
        <v>209</v>
      </c>
      <c r="C1230" s="43" t="s">
        <v>225</v>
      </c>
      <c r="D1230" s="43" t="str">
        <f t="shared" si="38"/>
        <v>FERTI</v>
      </c>
      <c r="E1230" s="43" t="str">
        <f t="shared" si="39"/>
        <v>Industry_Rest</v>
      </c>
      <c r="F1230" s="43">
        <v>2012</v>
      </c>
      <c r="G1230" s="43">
        <v>2.5999999999999999E-2</v>
      </c>
      <c r="H1230" s="43" t="str">
        <f>INDEX(Regions[Region], MATCH(A1230,Regions[State Name],0))</f>
        <v>ER</v>
      </c>
    </row>
    <row r="1231" spans="1:8" x14ac:dyDescent="0.25">
      <c r="A1231" s="43" t="s">
        <v>244</v>
      </c>
      <c r="B1231" s="43" t="s">
        <v>209</v>
      </c>
      <c r="C1231" s="43" t="s">
        <v>179</v>
      </c>
      <c r="D1231" s="43" t="str">
        <f t="shared" si="38"/>
        <v>SPONG</v>
      </c>
      <c r="E1231" s="43" t="str">
        <f t="shared" si="39"/>
        <v>Industry_Rest</v>
      </c>
      <c r="F1231" s="43">
        <v>2012</v>
      </c>
      <c r="G1231" s="43">
        <v>0.68400000000000005</v>
      </c>
      <c r="H1231" s="43" t="str">
        <f>INDEX(Regions[Region], MATCH(A1231,Regions[State Name],0))</f>
        <v>ER</v>
      </c>
    </row>
    <row r="1232" spans="1:8" x14ac:dyDescent="0.25">
      <c r="A1232" s="43" t="s">
        <v>244</v>
      </c>
      <c r="B1232" s="43" t="s">
        <v>209</v>
      </c>
      <c r="C1232" s="43" t="s">
        <v>220</v>
      </c>
      <c r="D1232" s="43" t="str">
        <f t="shared" si="38"/>
        <v xml:space="preserve">PULP </v>
      </c>
      <c r="E1232" s="43" t="str">
        <f t="shared" si="39"/>
        <v>Industry_Rest</v>
      </c>
      <c r="F1232" s="43">
        <v>2012</v>
      </c>
      <c r="G1232" s="43">
        <v>0.14000000000000001</v>
      </c>
      <c r="H1232" s="43" t="str">
        <f>INDEX(Regions[Region], MATCH(A1232,Regions[State Name],0))</f>
        <v>ER</v>
      </c>
    </row>
    <row r="1233" spans="1:8" x14ac:dyDescent="0.25">
      <c r="A1233" s="43" t="s">
        <v>244</v>
      </c>
      <c r="B1233" s="43" t="s">
        <v>209</v>
      </c>
      <c r="C1233" s="43" t="s">
        <v>208</v>
      </c>
      <c r="D1233" s="43" t="str">
        <f t="shared" si="38"/>
        <v>OTHER</v>
      </c>
      <c r="E1233" s="43" t="str">
        <f t="shared" si="39"/>
        <v>Industry_Rest</v>
      </c>
      <c r="F1233" s="43">
        <v>2012</v>
      </c>
      <c r="G1233" s="43">
        <v>19.901</v>
      </c>
      <c r="H1233" s="43" t="str">
        <f>INDEX(Regions[Region], MATCH(A1233,Regions[State Name],0))</f>
        <v>ER</v>
      </c>
    </row>
    <row r="1234" spans="1:8" x14ac:dyDescent="0.25">
      <c r="A1234" s="43" t="s">
        <v>244</v>
      </c>
      <c r="B1234" s="43" t="s">
        <v>219</v>
      </c>
      <c r="C1234" s="43" t="s">
        <v>215</v>
      </c>
      <c r="D1234" s="43" t="str">
        <f t="shared" si="38"/>
        <v>POWER</v>
      </c>
      <c r="E1234" s="43" t="str">
        <f t="shared" si="39"/>
        <v>Power</v>
      </c>
      <c r="F1234" s="43">
        <v>2012</v>
      </c>
      <c r="G1234" s="43">
        <v>0.71099999999999997</v>
      </c>
      <c r="H1234" s="43" t="str">
        <f>INDEX(Regions[Region], MATCH(A1234,Regions[State Name],0))</f>
        <v>ER</v>
      </c>
    </row>
    <row r="1235" spans="1:8" x14ac:dyDescent="0.25">
      <c r="A1235" s="43" t="s">
        <v>244</v>
      </c>
      <c r="B1235" s="43" t="s">
        <v>219</v>
      </c>
      <c r="C1235" s="43" t="s">
        <v>218</v>
      </c>
      <c r="D1235" s="43" t="str">
        <f t="shared" si="38"/>
        <v>METAL</v>
      </c>
      <c r="E1235" s="43" t="str">
        <f t="shared" si="39"/>
        <v>Industry_Steel</v>
      </c>
      <c r="F1235" s="43">
        <v>2012</v>
      </c>
      <c r="G1235" s="43">
        <v>0.13100000000000001</v>
      </c>
      <c r="H1235" s="43" t="str">
        <f>INDEX(Regions[Region], MATCH(A1235,Regions[State Name],0))</f>
        <v>ER</v>
      </c>
    </row>
    <row r="1236" spans="1:8" x14ac:dyDescent="0.25">
      <c r="A1236" s="43" t="s">
        <v>244</v>
      </c>
      <c r="B1236" s="43" t="s">
        <v>214</v>
      </c>
      <c r="C1236" s="43" t="s">
        <v>210</v>
      </c>
      <c r="D1236" s="43" t="str">
        <f t="shared" si="38"/>
        <v>POWER</v>
      </c>
      <c r="E1236" s="43" t="str">
        <f t="shared" si="39"/>
        <v>Power</v>
      </c>
      <c r="F1236" s="43">
        <v>2013</v>
      </c>
      <c r="G1236" s="43">
        <v>8.2000000000000003E-2</v>
      </c>
      <c r="H1236" s="43" t="str">
        <f>INDEX(Regions[Region], MATCH(A1236,Regions[State Name],0))</f>
        <v>ER</v>
      </c>
    </row>
    <row r="1237" spans="1:8" x14ac:dyDescent="0.25">
      <c r="A1237" s="43" t="s">
        <v>244</v>
      </c>
      <c r="B1237" s="43" t="s">
        <v>209</v>
      </c>
      <c r="C1237" s="43" t="s">
        <v>215</v>
      </c>
      <c r="D1237" s="43" t="str">
        <f t="shared" si="38"/>
        <v>POWER</v>
      </c>
      <c r="E1237" s="43" t="str">
        <f t="shared" si="39"/>
        <v>Power</v>
      </c>
      <c r="F1237" s="43">
        <v>2013</v>
      </c>
      <c r="G1237" s="43">
        <v>25.658999999999999</v>
      </c>
      <c r="H1237" s="43" t="str">
        <f>INDEX(Regions[Region], MATCH(A1237,Regions[State Name],0))</f>
        <v>ER</v>
      </c>
    </row>
    <row r="1238" spans="1:8" x14ac:dyDescent="0.25">
      <c r="A1238" s="43" t="s">
        <v>244</v>
      </c>
      <c r="B1238" s="43" t="s">
        <v>209</v>
      </c>
      <c r="C1238" s="43" t="s">
        <v>210</v>
      </c>
      <c r="D1238" s="43" t="str">
        <f t="shared" si="38"/>
        <v>POWER</v>
      </c>
      <c r="E1238" s="43" t="str">
        <f t="shared" si="39"/>
        <v>Power</v>
      </c>
      <c r="F1238" s="43">
        <v>2013</v>
      </c>
      <c r="G1238" s="43">
        <v>14.198</v>
      </c>
      <c r="H1238" s="43" t="str">
        <f>INDEX(Regions[Region], MATCH(A1238,Regions[State Name],0))</f>
        <v>ER</v>
      </c>
    </row>
    <row r="1239" spans="1:8" x14ac:dyDescent="0.25">
      <c r="A1239" s="43" t="s">
        <v>244</v>
      </c>
      <c r="B1239" s="43" t="s">
        <v>209</v>
      </c>
      <c r="C1239" s="43" t="s">
        <v>211</v>
      </c>
      <c r="D1239" s="43" t="str">
        <f t="shared" si="38"/>
        <v>METAL</v>
      </c>
      <c r="E1239" s="43" t="str">
        <f t="shared" si="39"/>
        <v>Industry_Steel</v>
      </c>
      <c r="F1239" s="43">
        <v>2013</v>
      </c>
      <c r="G1239" s="43">
        <v>1.9E-2</v>
      </c>
      <c r="H1239" s="43" t="str">
        <f>INDEX(Regions[Region], MATCH(A1239,Regions[State Name],0))</f>
        <v>ER</v>
      </c>
    </row>
    <row r="1240" spans="1:8" x14ac:dyDescent="0.25">
      <c r="A1240" s="43" t="s">
        <v>244</v>
      </c>
      <c r="B1240" s="43" t="s">
        <v>209</v>
      </c>
      <c r="C1240" s="43" t="s">
        <v>218</v>
      </c>
      <c r="D1240" s="43" t="str">
        <f t="shared" si="38"/>
        <v>METAL</v>
      </c>
      <c r="E1240" s="43" t="str">
        <f t="shared" si="39"/>
        <v>Industry_Steel</v>
      </c>
      <c r="F1240" s="43">
        <v>2013</v>
      </c>
      <c r="G1240" s="43">
        <v>0.313</v>
      </c>
      <c r="H1240" s="43" t="str">
        <f>INDEX(Regions[Region], MATCH(A1240,Regions[State Name],0))</f>
        <v>ER</v>
      </c>
    </row>
    <row r="1241" spans="1:8" x14ac:dyDescent="0.25">
      <c r="A1241" s="43" t="s">
        <v>244</v>
      </c>
      <c r="B1241" s="43" t="s">
        <v>209</v>
      </c>
      <c r="C1241" s="43" t="s">
        <v>212</v>
      </c>
      <c r="D1241" s="43" t="str">
        <f t="shared" si="38"/>
        <v>STEEL</v>
      </c>
      <c r="E1241" s="43" t="str">
        <f t="shared" si="39"/>
        <v>Industry_Steel</v>
      </c>
      <c r="F1241" s="43">
        <v>2013</v>
      </c>
      <c r="G1241" s="43">
        <v>5.1999999999999998E-2</v>
      </c>
      <c r="H1241" s="43" t="str">
        <f>INDEX(Regions[Region], MATCH(A1241,Regions[State Name],0))</f>
        <v>ER</v>
      </c>
    </row>
    <row r="1242" spans="1:8" x14ac:dyDescent="0.25">
      <c r="A1242" s="43" t="s">
        <v>244</v>
      </c>
      <c r="B1242" s="43" t="s">
        <v>209</v>
      </c>
      <c r="C1242" s="43" t="s">
        <v>213</v>
      </c>
      <c r="D1242" s="43" t="str">
        <f t="shared" si="38"/>
        <v>CEMEN</v>
      </c>
      <c r="E1242" s="43" t="str">
        <f t="shared" si="39"/>
        <v>Industry_Rest</v>
      </c>
      <c r="F1242" s="43">
        <v>2013</v>
      </c>
      <c r="G1242" s="43">
        <v>0.42499999999999999</v>
      </c>
      <c r="H1242" s="43" t="str">
        <f>INDEX(Regions[Region], MATCH(A1242,Regions[State Name],0))</f>
        <v>ER</v>
      </c>
    </row>
    <row r="1243" spans="1:8" x14ac:dyDescent="0.25">
      <c r="A1243" s="43" t="s">
        <v>244</v>
      </c>
      <c r="B1243" s="43" t="s">
        <v>209</v>
      </c>
      <c r="C1243" s="43" t="s">
        <v>225</v>
      </c>
      <c r="D1243" s="43" t="str">
        <f t="shared" si="38"/>
        <v>FERTI</v>
      </c>
      <c r="E1243" s="43" t="str">
        <f t="shared" si="39"/>
        <v>Industry_Rest</v>
      </c>
      <c r="F1243" s="43">
        <v>2013</v>
      </c>
      <c r="G1243" s="43">
        <v>6.0999999999999999E-2</v>
      </c>
      <c r="H1243" s="43" t="str">
        <f>INDEX(Regions[Region], MATCH(A1243,Regions[State Name],0))</f>
        <v>ER</v>
      </c>
    </row>
    <row r="1244" spans="1:8" x14ac:dyDescent="0.25">
      <c r="A1244" s="43" t="s">
        <v>244</v>
      </c>
      <c r="B1244" s="43" t="s">
        <v>209</v>
      </c>
      <c r="C1244" s="43" t="s">
        <v>179</v>
      </c>
      <c r="D1244" s="43" t="str">
        <f t="shared" si="38"/>
        <v>SPONG</v>
      </c>
      <c r="E1244" s="43" t="str">
        <f t="shared" si="39"/>
        <v>Industry_Rest</v>
      </c>
      <c r="F1244" s="43">
        <v>2013</v>
      </c>
      <c r="G1244" s="43">
        <v>3.6659999999999999</v>
      </c>
      <c r="H1244" s="43" t="str">
        <f>INDEX(Regions[Region], MATCH(A1244,Regions[State Name],0))</f>
        <v>ER</v>
      </c>
    </row>
    <row r="1245" spans="1:8" x14ac:dyDescent="0.25">
      <c r="A1245" s="43" t="s">
        <v>244</v>
      </c>
      <c r="B1245" s="43" t="s">
        <v>209</v>
      </c>
      <c r="C1245" s="43" t="s">
        <v>217</v>
      </c>
      <c r="D1245" s="43" t="str">
        <f t="shared" si="38"/>
        <v>OTHER</v>
      </c>
      <c r="E1245" s="43" t="str">
        <f t="shared" si="39"/>
        <v>Industry_Rest</v>
      </c>
      <c r="F1245" s="43">
        <v>2013</v>
      </c>
      <c r="G1245" s="43">
        <v>0.49099999999999999</v>
      </c>
      <c r="H1245" s="43" t="str">
        <f>INDEX(Regions[Region], MATCH(A1245,Regions[State Name],0))</f>
        <v>ER</v>
      </c>
    </row>
    <row r="1246" spans="1:8" x14ac:dyDescent="0.25">
      <c r="A1246" s="43" t="s">
        <v>244</v>
      </c>
      <c r="B1246" s="43" t="s">
        <v>209</v>
      </c>
      <c r="C1246" s="43" t="s">
        <v>228</v>
      </c>
      <c r="D1246" s="43" t="str">
        <f t="shared" si="38"/>
        <v>CHEMI</v>
      </c>
      <c r="E1246" s="43" t="str">
        <f t="shared" si="39"/>
        <v>Industry_Rest</v>
      </c>
      <c r="F1246" s="43">
        <v>2013</v>
      </c>
      <c r="G1246" s="43">
        <v>1.2E-2</v>
      </c>
      <c r="H1246" s="43" t="str">
        <f>INDEX(Regions[Region], MATCH(A1246,Regions[State Name],0))</f>
        <v>ER</v>
      </c>
    </row>
    <row r="1247" spans="1:8" x14ac:dyDescent="0.25">
      <c r="A1247" s="43" t="s">
        <v>244</v>
      </c>
      <c r="B1247" s="43" t="s">
        <v>209</v>
      </c>
      <c r="C1247" s="43" t="s">
        <v>220</v>
      </c>
      <c r="D1247" s="43" t="str">
        <f t="shared" si="38"/>
        <v xml:space="preserve">PULP </v>
      </c>
      <c r="E1247" s="43" t="str">
        <f t="shared" si="39"/>
        <v>Industry_Rest</v>
      </c>
      <c r="F1247" s="43">
        <v>2013</v>
      </c>
      <c r="G1247" s="43">
        <v>0.154</v>
      </c>
      <c r="H1247" s="43" t="str">
        <f>INDEX(Regions[Region], MATCH(A1247,Regions[State Name],0))</f>
        <v>ER</v>
      </c>
    </row>
    <row r="1248" spans="1:8" x14ac:dyDescent="0.25">
      <c r="A1248" s="43" t="s">
        <v>244</v>
      </c>
      <c r="B1248" s="43" t="s">
        <v>209</v>
      </c>
      <c r="C1248" s="43" t="s">
        <v>208</v>
      </c>
      <c r="D1248" s="43" t="str">
        <f t="shared" si="38"/>
        <v>OTHER</v>
      </c>
      <c r="E1248" s="43" t="str">
        <f t="shared" si="39"/>
        <v>Industry_Rest</v>
      </c>
      <c r="F1248" s="43">
        <v>2013</v>
      </c>
      <c r="G1248" s="43">
        <v>19.079999999999998</v>
      </c>
      <c r="H1248" s="43" t="str">
        <f>INDEX(Regions[Region], MATCH(A1248,Regions[State Name],0))</f>
        <v>ER</v>
      </c>
    </row>
    <row r="1249" spans="1:8" x14ac:dyDescent="0.25">
      <c r="A1249" s="43" t="s">
        <v>244</v>
      </c>
      <c r="B1249" s="43" t="s">
        <v>219</v>
      </c>
      <c r="C1249" s="43" t="s">
        <v>215</v>
      </c>
      <c r="D1249" s="43" t="str">
        <f t="shared" si="38"/>
        <v>POWER</v>
      </c>
      <c r="E1249" s="43" t="str">
        <f t="shared" si="39"/>
        <v>Power</v>
      </c>
      <c r="F1249" s="43">
        <v>2013</v>
      </c>
      <c r="G1249" s="43">
        <v>0.372</v>
      </c>
      <c r="H1249" s="43" t="str">
        <f>INDEX(Regions[Region], MATCH(A1249,Regions[State Name],0))</f>
        <v>ER</v>
      </c>
    </row>
    <row r="1250" spans="1:8" x14ac:dyDescent="0.25">
      <c r="A1250" s="43" t="s">
        <v>244</v>
      </c>
      <c r="B1250" s="43" t="s">
        <v>219</v>
      </c>
      <c r="C1250" s="43" t="s">
        <v>218</v>
      </c>
      <c r="D1250" s="43" t="str">
        <f t="shared" si="38"/>
        <v>METAL</v>
      </c>
      <c r="E1250" s="43" t="str">
        <f t="shared" si="39"/>
        <v>Industry_Steel</v>
      </c>
      <c r="F1250" s="43">
        <v>2013</v>
      </c>
      <c r="G1250" s="43">
        <v>0.17199999999999999</v>
      </c>
      <c r="H1250" s="43" t="str">
        <f>INDEX(Regions[Region], MATCH(A1250,Regions[State Name],0))</f>
        <v>ER</v>
      </c>
    </row>
    <row r="1251" spans="1:8" x14ac:dyDescent="0.25">
      <c r="A1251" s="43" t="s">
        <v>244</v>
      </c>
      <c r="B1251" s="43" t="s">
        <v>214</v>
      </c>
      <c r="C1251" s="43" t="s">
        <v>210</v>
      </c>
      <c r="D1251" s="43" t="str">
        <f t="shared" si="38"/>
        <v>POWER</v>
      </c>
      <c r="E1251" s="43" t="str">
        <f t="shared" si="39"/>
        <v>Power</v>
      </c>
      <c r="F1251" s="43">
        <v>2014</v>
      </c>
      <c r="G1251" s="43">
        <v>0.24199999999999999</v>
      </c>
      <c r="H1251" s="43" t="str">
        <f>INDEX(Regions[Region], MATCH(A1251,Regions[State Name],0))</f>
        <v>ER</v>
      </c>
    </row>
    <row r="1252" spans="1:8" x14ac:dyDescent="0.25">
      <c r="A1252" s="43" t="s">
        <v>244</v>
      </c>
      <c r="B1252" s="43" t="s">
        <v>209</v>
      </c>
      <c r="C1252" s="43" t="s">
        <v>215</v>
      </c>
      <c r="D1252" s="43" t="str">
        <f t="shared" si="38"/>
        <v>POWER</v>
      </c>
      <c r="E1252" s="43" t="str">
        <f t="shared" si="39"/>
        <v>Power</v>
      </c>
      <c r="F1252" s="43">
        <v>2014</v>
      </c>
      <c r="G1252" s="43">
        <v>25.670999999999999</v>
      </c>
      <c r="H1252" s="43" t="str">
        <f>INDEX(Regions[Region], MATCH(A1252,Regions[State Name],0))</f>
        <v>ER</v>
      </c>
    </row>
    <row r="1253" spans="1:8" x14ac:dyDescent="0.25">
      <c r="A1253" s="43" t="s">
        <v>244</v>
      </c>
      <c r="B1253" s="43" t="s">
        <v>209</v>
      </c>
      <c r="C1253" s="43" t="s">
        <v>210</v>
      </c>
      <c r="D1253" s="43" t="str">
        <f t="shared" si="38"/>
        <v>POWER</v>
      </c>
      <c r="E1253" s="43" t="str">
        <f t="shared" si="39"/>
        <v>Power</v>
      </c>
      <c r="F1253" s="43">
        <v>2014</v>
      </c>
      <c r="G1253" s="43">
        <v>12.577999999999999</v>
      </c>
      <c r="H1253" s="43" t="str">
        <f>INDEX(Regions[Region], MATCH(A1253,Regions[State Name],0))</f>
        <v>ER</v>
      </c>
    </row>
    <row r="1254" spans="1:8" x14ac:dyDescent="0.25">
      <c r="A1254" s="43" t="s">
        <v>244</v>
      </c>
      <c r="B1254" s="43" t="s">
        <v>209</v>
      </c>
      <c r="C1254" s="43" t="s">
        <v>211</v>
      </c>
      <c r="D1254" s="43" t="str">
        <f t="shared" si="38"/>
        <v>METAL</v>
      </c>
      <c r="E1254" s="43" t="str">
        <f t="shared" si="39"/>
        <v>Industry_Steel</v>
      </c>
      <c r="F1254" s="43">
        <v>2014</v>
      </c>
      <c r="G1254" s="43">
        <v>0.27200000000000002</v>
      </c>
      <c r="H1254" s="43" t="str">
        <f>INDEX(Regions[Region], MATCH(A1254,Regions[State Name],0))</f>
        <v>ER</v>
      </c>
    </row>
    <row r="1255" spans="1:8" x14ac:dyDescent="0.25">
      <c r="A1255" s="43" t="s">
        <v>244</v>
      </c>
      <c r="B1255" s="43" t="s">
        <v>209</v>
      </c>
      <c r="C1255" s="43" t="s">
        <v>212</v>
      </c>
      <c r="D1255" s="43" t="str">
        <f t="shared" si="38"/>
        <v>STEEL</v>
      </c>
      <c r="E1255" s="43" t="str">
        <f t="shared" si="39"/>
        <v>Industry_Steel</v>
      </c>
      <c r="F1255" s="43">
        <v>2014</v>
      </c>
      <c r="G1255" s="43">
        <v>0.09</v>
      </c>
      <c r="H1255" s="43" t="str">
        <f>INDEX(Regions[Region], MATCH(A1255,Regions[State Name],0))</f>
        <v>ER</v>
      </c>
    </row>
    <row r="1256" spans="1:8" x14ac:dyDescent="0.25">
      <c r="A1256" s="43" t="s">
        <v>244</v>
      </c>
      <c r="B1256" s="43" t="s">
        <v>209</v>
      </c>
      <c r="C1256" s="43" t="s">
        <v>213</v>
      </c>
      <c r="D1256" s="43" t="str">
        <f t="shared" si="38"/>
        <v>CEMEN</v>
      </c>
      <c r="E1256" s="43" t="str">
        <f t="shared" si="39"/>
        <v>Industry_Rest</v>
      </c>
      <c r="F1256" s="43">
        <v>2014</v>
      </c>
      <c r="G1256" s="43">
        <v>0.39400000000000002</v>
      </c>
      <c r="H1256" s="43" t="str">
        <f>INDEX(Regions[Region], MATCH(A1256,Regions[State Name],0))</f>
        <v>ER</v>
      </c>
    </row>
    <row r="1257" spans="1:8" x14ac:dyDescent="0.25">
      <c r="A1257" s="43" t="s">
        <v>244</v>
      </c>
      <c r="B1257" s="43" t="s">
        <v>209</v>
      </c>
      <c r="C1257" s="43" t="s">
        <v>225</v>
      </c>
      <c r="D1257" s="43" t="str">
        <f t="shared" si="38"/>
        <v>FERTI</v>
      </c>
      <c r="E1257" s="43" t="str">
        <f t="shared" si="39"/>
        <v>Industry_Rest</v>
      </c>
      <c r="F1257" s="43">
        <v>2014</v>
      </c>
      <c r="G1257" s="43">
        <v>3.6999999999999998E-2</v>
      </c>
      <c r="H1257" s="43" t="str">
        <f>INDEX(Regions[Region], MATCH(A1257,Regions[State Name],0))</f>
        <v>ER</v>
      </c>
    </row>
    <row r="1258" spans="1:8" x14ac:dyDescent="0.25">
      <c r="A1258" s="43" t="s">
        <v>244</v>
      </c>
      <c r="B1258" s="43" t="s">
        <v>209</v>
      </c>
      <c r="C1258" s="43" t="s">
        <v>179</v>
      </c>
      <c r="D1258" s="43" t="str">
        <f t="shared" si="38"/>
        <v>SPONG</v>
      </c>
      <c r="E1258" s="43" t="str">
        <f t="shared" si="39"/>
        <v>Industry_Rest</v>
      </c>
      <c r="F1258" s="43">
        <v>2014</v>
      </c>
      <c r="G1258" s="43">
        <v>2.6880000000000002</v>
      </c>
      <c r="H1258" s="43" t="str">
        <f>INDEX(Regions[Region], MATCH(A1258,Regions[State Name],0))</f>
        <v>ER</v>
      </c>
    </row>
    <row r="1259" spans="1:8" x14ac:dyDescent="0.25">
      <c r="A1259" s="43" t="s">
        <v>244</v>
      </c>
      <c r="B1259" s="43" t="s">
        <v>209</v>
      </c>
      <c r="C1259" s="43" t="s">
        <v>217</v>
      </c>
      <c r="D1259" s="43" t="str">
        <f t="shared" si="38"/>
        <v>OTHER</v>
      </c>
      <c r="E1259" s="43" t="str">
        <f t="shared" si="39"/>
        <v>Industry_Rest</v>
      </c>
      <c r="F1259" s="43">
        <v>2014</v>
      </c>
      <c r="G1259" s="43">
        <v>0.48</v>
      </c>
      <c r="H1259" s="43" t="str">
        <f>INDEX(Regions[Region], MATCH(A1259,Regions[State Name],0))</f>
        <v>ER</v>
      </c>
    </row>
    <row r="1260" spans="1:8" x14ac:dyDescent="0.25">
      <c r="A1260" s="43" t="s">
        <v>244</v>
      </c>
      <c r="B1260" s="43" t="s">
        <v>209</v>
      </c>
      <c r="C1260" s="43" t="s">
        <v>220</v>
      </c>
      <c r="D1260" s="43" t="str">
        <f t="shared" si="38"/>
        <v xml:space="preserve">PULP </v>
      </c>
      <c r="E1260" s="43" t="str">
        <f t="shared" si="39"/>
        <v>Industry_Rest</v>
      </c>
      <c r="F1260" s="43">
        <v>2014</v>
      </c>
      <c r="G1260" s="43">
        <v>9.5000000000000001E-2</v>
      </c>
      <c r="H1260" s="43" t="str">
        <f>INDEX(Regions[Region], MATCH(A1260,Regions[State Name],0))</f>
        <v>ER</v>
      </c>
    </row>
    <row r="1261" spans="1:8" x14ac:dyDescent="0.25">
      <c r="A1261" s="43" t="s">
        <v>244</v>
      </c>
      <c r="B1261" s="43" t="s">
        <v>209</v>
      </c>
      <c r="C1261" s="43" t="s">
        <v>208</v>
      </c>
      <c r="D1261" s="43" t="str">
        <f t="shared" si="38"/>
        <v>OTHER</v>
      </c>
      <c r="E1261" s="43" t="str">
        <f t="shared" si="39"/>
        <v>Industry_Rest</v>
      </c>
      <c r="F1261" s="43">
        <v>2014</v>
      </c>
      <c r="G1261" s="43">
        <v>18.452000000000002</v>
      </c>
      <c r="H1261" s="43" t="str">
        <f>INDEX(Regions[Region], MATCH(A1261,Regions[State Name],0))</f>
        <v>ER</v>
      </c>
    </row>
    <row r="1262" spans="1:8" x14ac:dyDescent="0.25">
      <c r="A1262" s="43" t="s">
        <v>244</v>
      </c>
      <c r="B1262" s="43" t="s">
        <v>219</v>
      </c>
      <c r="C1262" s="43" t="s">
        <v>218</v>
      </c>
      <c r="D1262" s="43" t="str">
        <f t="shared" si="38"/>
        <v>METAL</v>
      </c>
      <c r="E1262" s="43" t="str">
        <f t="shared" si="39"/>
        <v>Industry_Steel</v>
      </c>
      <c r="F1262" s="43">
        <v>2014</v>
      </c>
      <c r="G1262" s="43">
        <v>0.49299999999999999</v>
      </c>
      <c r="H1262" s="43" t="str">
        <f>INDEX(Regions[Region], MATCH(A1262,Regions[State Name],0))</f>
        <v>ER</v>
      </c>
    </row>
    <row r="1263" spans="1:8" x14ac:dyDescent="0.25">
      <c r="A1263" s="43" t="s">
        <v>244</v>
      </c>
      <c r="B1263" s="43" t="s">
        <v>209</v>
      </c>
      <c r="C1263" s="43" t="s">
        <v>215</v>
      </c>
      <c r="D1263" s="43" t="str">
        <f t="shared" si="38"/>
        <v>POWER</v>
      </c>
      <c r="E1263" s="43" t="str">
        <f t="shared" si="39"/>
        <v>Power</v>
      </c>
      <c r="F1263" s="43">
        <v>2015</v>
      </c>
      <c r="G1263" s="43">
        <v>29.628</v>
      </c>
      <c r="H1263" s="43" t="str">
        <f>INDEX(Regions[Region], MATCH(A1263,Regions[State Name],0))</f>
        <v>ER</v>
      </c>
    </row>
    <row r="1264" spans="1:8" x14ac:dyDescent="0.25">
      <c r="A1264" s="43" t="s">
        <v>244</v>
      </c>
      <c r="B1264" s="43" t="s">
        <v>209</v>
      </c>
      <c r="C1264" s="43" t="s">
        <v>210</v>
      </c>
      <c r="D1264" s="43" t="str">
        <f t="shared" si="38"/>
        <v>POWER</v>
      </c>
      <c r="E1264" s="43" t="str">
        <f t="shared" si="39"/>
        <v>Power</v>
      </c>
      <c r="F1264" s="43">
        <v>2015</v>
      </c>
      <c r="G1264" s="43">
        <v>15.064</v>
      </c>
      <c r="H1264" s="43" t="str">
        <f>INDEX(Regions[Region], MATCH(A1264,Regions[State Name],0))</f>
        <v>ER</v>
      </c>
    </row>
    <row r="1265" spans="1:8" x14ac:dyDescent="0.25">
      <c r="A1265" s="43" t="s">
        <v>244</v>
      </c>
      <c r="B1265" s="43" t="s">
        <v>209</v>
      </c>
      <c r="C1265" s="43" t="s">
        <v>211</v>
      </c>
      <c r="D1265" s="43" t="str">
        <f t="shared" si="38"/>
        <v>METAL</v>
      </c>
      <c r="E1265" s="43" t="str">
        <f t="shared" si="39"/>
        <v>Industry_Steel</v>
      </c>
      <c r="F1265" s="43">
        <v>2015</v>
      </c>
      <c r="G1265" s="43">
        <v>0.153</v>
      </c>
      <c r="H1265" s="43" t="str">
        <f>INDEX(Regions[Region], MATCH(A1265,Regions[State Name],0))</f>
        <v>ER</v>
      </c>
    </row>
    <row r="1266" spans="1:8" x14ac:dyDescent="0.25">
      <c r="A1266" s="43" t="s">
        <v>244</v>
      </c>
      <c r="B1266" s="43" t="s">
        <v>209</v>
      </c>
      <c r="C1266" s="43" t="s">
        <v>212</v>
      </c>
      <c r="D1266" s="43" t="str">
        <f t="shared" si="38"/>
        <v>STEEL</v>
      </c>
      <c r="E1266" s="43" t="str">
        <f t="shared" si="39"/>
        <v>Industry_Steel</v>
      </c>
      <c r="F1266" s="43">
        <v>2015</v>
      </c>
      <c r="G1266" s="43">
        <v>0.13200000000000001</v>
      </c>
      <c r="H1266" s="43" t="str">
        <f>INDEX(Regions[Region], MATCH(A1266,Regions[State Name],0))</f>
        <v>ER</v>
      </c>
    </row>
    <row r="1267" spans="1:8" x14ac:dyDescent="0.25">
      <c r="A1267" s="43" t="s">
        <v>244</v>
      </c>
      <c r="B1267" s="43" t="s">
        <v>209</v>
      </c>
      <c r="C1267" s="43" t="s">
        <v>213</v>
      </c>
      <c r="D1267" s="43" t="str">
        <f t="shared" si="38"/>
        <v>CEMEN</v>
      </c>
      <c r="E1267" s="43" t="str">
        <f t="shared" si="39"/>
        <v>Industry_Rest</v>
      </c>
      <c r="F1267" s="43">
        <v>2015</v>
      </c>
      <c r="G1267" s="43">
        <v>0.46100000000000002</v>
      </c>
      <c r="H1267" s="43" t="str">
        <f>INDEX(Regions[Region], MATCH(A1267,Regions[State Name],0))</f>
        <v>ER</v>
      </c>
    </row>
    <row r="1268" spans="1:8" x14ac:dyDescent="0.25">
      <c r="A1268" s="43" t="s">
        <v>244</v>
      </c>
      <c r="B1268" s="43" t="s">
        <v>209</v>
      </c>
      <c r="C1268" s="43" t="s">
        <v>225</v>
      </c>
      <c r="D1268" s="43" t="str">
        <f t="shared" si="38"/>
        <v>FERTI</v>
      </c>
      <c r="E1268" s="43" t="str">
        <f t="shared" si="39"/>
        <v>Industry_Rest</v>
      </c>
      <c r="F1268" s="43">
        <v>2015</v>
      </c>
      <c r="G1268" s="43">
        <v>2.4E-2</v>
      </c>
      <c r="H1268" s="43" t="str">
        <f>INDEX(Regions[Region], MATCH(A1268,Regions[State Name],0))</f>
        <v>ER</v>
      </c>
    </row>
    <row r="1269" spans="1:8" x14ac:dyDescent="0.25">
      <c r="A1269" s="43" t="s">
        <v>244</v>
      </c>
      <c r="B1269" s="43" t="s">
        <v>209</v>
      </c>
      <c r="C1269" s="43" t="s">
        <v>179</v>
      </c>
      <c r="D1269" s="43" t="str">
        <f t="shared" si="38"/>
        <v>SPONG</v>
      </c>
      <c r="E1269" s="43" t="str">
        <f t="shared" si="39"/>
        <v>Industry_Rest</v>
      </c>
      <c r="F1269" s="43">
        <v>2015</v>
      </c>
      <c r="G1269" s="43">
        <v>2.75</v>
      </c>
      <c r="H1269" s="43" t="str">
        <f>INDEX(Regions[Region], MATCH(A1269,Regions[State Name],0))</f>
        <v>ER</v>
      </c>
    </row>
    <row r="1270" spans="1:8" x14ac:dyDescent="0.25">
      <c r="A1270" s="43" t="s">
        <v>244</v>
      </c>
      <c r="B1270" s="43" t="s">
        <v>209</v>
      </c>
      <c r="C1270" s="43" t="s">
        <v>217</v>
      </c>
      <c r="D1270" s="43" t="str">
        <f t="shared" si="38"/>
        <v>OTHER</v>
      </c>
      <c r="E1270" s="43" t="str">
        <f t="shared" si="39"/>
        <v>Industry_Rest</v>
      </c>
      <c r="F1270" s="43">
        <v>2015</v>
      </c>
      <c r="G1270" s="43">
        <v>0.21</v>
      </c>
      <c r="H1270" s="43" t="str">
        <f>INDEX(Regions[Region], MATCH(A1270,Regions[State Name],0))</f>
        <v>ER</v>
      </c>
    </row>
    <row r="1271" spans="1:8" x14ac:dyDescent="0.25">
      <c r="A1271" s="43" t="s">
        <v>244</v>
      </c>
      <c r="B1271" s="43" t="s">
        <v>209</v>
      </c>
      <c r="C1271" s="43" t="s">
        <v>228</v>
      </c>
      <c r="D1271" s="43" t="str">
        <f t="shared" si="38"/>
        <v>CHEMI</v>
      </c>
      <c r="E1271" s="43" t="str">
        <f t="shared" si="39"/>
        <v>Industry_Rest</v>
      </c>
      <c r="F1271" s="43">
        <v>2015</v>
      </c>
      <c r="G1271" s="43">
        <v>6.0000000000000001E-3</v>
      </c>
      <c r="H1271" s="43" t="str">
        <f>INDEX(Regions[Region], MATCH(A1271,Regions[State Name],0))</f>
        <v>ER</v>
      </c>
    </row>
    <row r="1272" spans="1:8" x14ac:dyDescent="0.25">
      <c r="A1272" s="43" t="s">
        <v>244</v>
      </c>
      <c r="B1272" s="43" t="s">
        <v>209</v>
      </c>
      <c r="C1272" s="43" t="s">
        <v>220</v>
      </c>
      <c r="D1272" s="43" t="str">
        <f t="shared" si="38"/>
        <v xml:space="preserve">PULP </v>
      </c>
      <c r="E1272" s="43" t="str">
        <f t="shared" si="39"/>
        <v>Industry_Rest</v>
      </c>
      <c r="F1272" s="43">
        <v>2015</v>
      </c>
      <c r="G1272" s="43">
        <v>4.8000000000000001E-2</v>
      </c>
      <c r="H1272" s="43" t="str">
        <f>INDEX(Regions[Region], MATCH(A1272,Regions[State Name],0))</f>
        <v>ER</v>
      </c>
    </row>
    <row r="1273" spans="1:8" x14ac:dyDescent="0.25">
      <c r="A1273" s="43" t="s">
        <v>244</v>
      </c>
      <c r="B1273" s="43" t="s">
        <v>209</v>
      </c>
      <c r="C1273" s="43" t="s">
        <v>208</v>
      </c>
      <c r="D1273" s="43" t="str">
        <f t="shared" si="38"/>
        <v>OTHER</v>
      </c>
      <c r="E1273" s="43" t="str">
        <f t="shared" si="39"/>
        <v>Industry_Rest</v>
      </c>
      <c r="F1273" s="43">
        <v>2015</v>
      </c>
      <c r="G1273" s="43">
        <v>14.991</v>
      </c>
      <c r="H1273" s="43" t="str">
        <f>INDEX(Regions[Region], MATCH(A1273,Regions[State Name],0))</f>
        <v>ER</v>
      </c>
    </row>
    <row r="1274" spans="1:8" x14ac:dyDescent="0.25">
      <c r="A1274" s="43" t="s">
        <v>244</v>
      </c>
      <c r="B1274" s="43" t="s">
        <v>219</v>
      </c>
      <c r="C1274" s="43" t="s">
        <v>218</v>
      </c>
      <c r="D1274" s="43" t="str">
        <f t="shared" si="38"/>
        <v>METAL</v>
      </c>
      <c r="E1274" s="43" t="str">
        <f t="shared" si="39"/>
        <v>Industry_Steel</v>
      </c>
      <c r="F1274" s="43">
        <v>2015</v>
      </c>
      <c r="G1274" s="43">
        <v>8.5000000000000006E-2</v>
      </c>
      <c r="H1274" s="43" t="str">
        <f>INDEX(Regions[Region], MATCH(A1274,Regions[State Name],0))</f>
        <v>ER</v>
      </c>
    </row>
    <row r="1275" spans="1:8" x14ac:dyDescent="0.25">
      <c r="A1275" s="43" t="s">
        <v>244</v>
      </c>
      <c r="B1275" s="43" t="s">
        <v>214</v>
      </c>
      <c r="C1275" s="43" t="s">
        <v>210</v>
      </c>
      <c r="D1275" s="43" t="str">
        <f t="shared" si="38"/>
        <v>POWER</v>
      </c>
      <c r="E1275" s="43" t="str">
        <f t="shared" si="39"/>
        <v>Power</v>
      </c>
      <c r="F1275" s="43">
        <v>2015</v>
      </c>
      <c r="G1275" s="43">
        <v>0.25900000000000001</v>
      </c>
      <c r="H1275" s="43" t="str">
        <f>INDEX(Regions[Region], MATCH(A1275,Regions[State Name],0))</f>
        <v>ER</v>
      </c>
    </row>
    <row r="1276" spans="1:8" x14ac:dyDescent="0.25">
      <c r="A1276" s="43" t="s">
        <v>244</v>
      </c>
      <c r="B1276" s="43" t="s">
        <v>209</v>
      </c>
      <c r="C1276" s="43" t="s">
        <v>215</v>
      </c>
      <c r="D1276" s="43" t="str">
        <f t="shared" si="38"/>
        <v>POWER</v>
      </c>
      <c r="E1276" s="43" t="str">
        <f t="shared" si="39"/>
        <v>Power</v>
      </c>
      <c r="F1276" s="43">
        <v>2016</v>
      </c>
      <c r="G1276" s="43">
        <v>27.974</v>
      </c>
      <c r="H1276" s="43" t="str">
        <f>INDEX(Regions[Region], MATCH(A1276,Regions[State Name],0))</f>
        <v>ER</v>
      </c>
    </row>
    <row r="1277" spans="1:8" x14ac:dyDescent="0.25">
      <c r="A1277" s="43" t="s">
        <v>244</v>
      </c>
      <c r="B1277" s="43" t="s">
        <v>209</v>
      </c>
      <c r="C1277" s="43" t="s">
        <v>210</v>
      </c>
      <c r="D1277" s="43" t="str">
        <f t="shared" si="38"/>
        <v>POWER</v>
      </c>
      <c r="E1277" s="43" t="str">
        <f t="shared" si="39"/>
        <v>Power</v>
      </c>
      <c r="F1277" s="43">
        <v>2016</v>
      </c>
      <c r="G1277" s="43">
        <v>15.037000000000001</v>
      </c>
      <c r="H1277" s="43" t="str">
        <f>INDEX(Regions[Region], MATCH(A1277,Regions[State Name],0))</f>
        <v>ER</v>
      </c>
    </row>
    <row r="1278" spans="1:8" x14ac:dyDescent="0.25">
      <c r="A1278" s="43" t="s">
        <v>244</v>
      </c>
      <c r="B1278" s="43" t="s">
        <v>209</v>
      </c>
      <c r="C1278" s="43" t="s">
        <v>211</v>
      </c>
      <c r="D1278" s="43" t="str">
        <f t="shared" si="38"/>
        <v>METAL</v>
      </c>
      <c r="E1278" s="43" t="str">
        <f t="shared" si="39"/>
        <v>Industry_Steel</v>
      </c>
      <c r="F1278" s="43">
        <v>2016</v>
      </c>
      <c r="G1278" s="43">
        <v>0.1</v>
      </c>
      <c r="H1278" s="43" t="str">
        <f>INDEX(Regions[Region], MATCH(A1278,Regions[State Name],0))</f>
        <v>ER</v>
      </c>
    </row>
    <row r="1279" spans="1:8" x14ac:dyDescent="0.25">
      <c r="A1279" s="43" t="s">
        <v>244</v>
      </c>
      <c r="B1279" s="43" t="s">
        <v>209</v>
      </c>
      <c r="C1279" s="43" t="s">
        <v>213</v>
      </c>
      <c r="D1279" s="43" t="str">
        <f t="shared" si="38"/>
        <v>CEMEN</v>
      </c>
      <c r="E1279" s="43" t="str">
        <f t="shared" si="39"/>
        <v>Industry_Rest</v>
      </c>
      <c r="F1279" s="43">
        <v>2016</v>
      </c>
      <c r="G1279" s="43">
        <v>0.253</v>
      </c>
      <c r="H1279" s="43" t="str">
        <f>INDEX(Regions[Region], MATCH(A1279,Regions[State Name],0))</f>
        <v>ER</v>
      </c>
    </row>
    <row r="1280" spans="1:8" x14ac:dyDescent="0.25">
      <c r="A1280" s="43" t="s">
        <v>244</v>
      </c>
      <c r="B1280" s="43" t="s">
        <v>209</v>
      </c>
      <c r="C1280" s="43" t="s">
        <v>225</v>
      </c>
      <c r="D1280" s="43" t="str">
        <f t="shared" si="38"/>
        <v>FERTI</v>
      </c>
      <c r="E1280" s="43" t="str">
        <f t="shared" si="39"/>
        <v>Industry_Rest</v>
      </c>
      <c r="F1280" s="43">
        <v>2016</v>
      </c>
      <c r="G1280" s="43">
        <v>4.0000000000000001E-3</v>
      </c>
      <c r="H1280" s="43" t="str">
        <f>INDEX(Regions[Region], MATCH(A1280,Regions[State Name],0))</f>
        <v>ER</v>
      </c>
    </row>
    <row r="1281" spans="1:8" x14ac:dyDescent="0.25">
      <c r="A1281" s="43" t="s">
        <v>244</v>
      </c>
      <c r="B1281" s="43" t="s">
        <v>209</v>
      </c>
      <c r="C1281" s="43" t="s">
        <v>179</v>
      </c>
      <c r="D1281" s="43" t="str">
        <f t="shared" si="38"/>
        <v>SPONG</v>
      </c>
      <c r="E1281" s="43" t="str">
        <f t="shared" si="39"/>
        <v>Industry_Rest</v>
      </c>
      <c r="F1281" s="43">
        <v>2016</v>
      </c>
      <c r="G1281" s="43">
        <v>2.5590000000000002</v>
      </c>
      <c r="H1281" s="43" t="str">
        <f>INDEX(Regions[Region], MATCH(A1281,Regions[State Name],0))</f>
        <v>ER</v>
      </c>
    </row>
    <row r="1282" spans="1:8" x14ac:dyDescent="0.25">
      <c r="A1282" s="43" t="s">
        <v>244</v>
      </c>
      <c r="B1282" s="43" t="s">
        <v>209</v>
      </c>
      <c r="C1282" s="43" t="s">
        <v>217</v>
      </c>
      <c r="D1282" s="43" t="str">
        <f t="shared" si="38"/>
        <v>OTHER</v>
      </c>
      <c r="E1282" s="43" t="str">
        <f t="shared" si="39"/>
        <v>Industry_Rest</v>
      </c>
      <c r="F1282" s="43">
        <v>2016</v>
      </c>
      <c r="G1282" s="43">
        <v>0.22</v>
      </c>
      <c r="H1282" s="43" t="str">
        <f>INDEX(Regions[Region], MATCH(A1282,Regions[State Name],0))</f>
        <v>ER</v>
      </c>
    </row>
    <row r="1283" spans="1:8" x14ac:dyDescent="0.25">
      <c r="A1283" s="43" t="s">
        <v>244</v>
      </c>
      <c r="B1283" s="43" t="s">
        <v>209</v>
      </c>
      <c r="C1283" s="43" t="s">
        <v>228</v>
      </c>
      <c r="D1283" s="43" t="str">
        <f t="shared" ref="D1283:D1346" si="40">LEFT(C1283,5)</f>
        <v>CHEMI</v>
      </c>
      <c r="E1283" s="43" t="str">
        <f t="shared" ref="E1283:E1346" si="41">IF(D1283="POWER","Power", IF(OR(D1283="STEEL",D1283="METAL"), "Industry_Steel", "Industry_Rest"))</f>
        <v>Industry_Rest</v>
      </c>
      <c r="F1283" s="43">
        <v>2016</v>
      </c>
      <c r="G1283" s="43">
        <v>7.0000000000000001E-3</v>
      </c>
      <c r="H1283" s="43" t="str">
        <f>INDEX(Regions[Region], MATCH(A1283,Regions[State Name],0))</f>
        <v>ER</v>
      </c>
    </row>
    <row r="1284" spans="1:8" x14ac:dyDescent="0.25">
      <c r="A1284" s="43" t="s">
        <v>244</v>
      </c>
      <c r="B1284" s="43" t="s">
        <v>209</v>
      </c>
      <c r="C1284" s="43" t="s">
        <v>220</v>
      </c>
      <c r="D1284" s="43" t="str">
        <f t="shared" si="40"/>
        <v xml:space="preserve">PULP </v>
      </c>
      <c r="E1284" s="43" t="str">
        <f t="shared" si="41"/>
        <v>Industry_Rest</v>
      </c>
      <c r="F1284" s="43">
        <v>2016</v>
      </c>
      <c r="G1284" s="43">
        <v>2.4E-2</v>
      </c>
      <c r="H1284" s="43" t="str">
        <f>INDEX(Regions[Region], MATCH(A1284,Regions[State Name],0))</f>
        <v>ER</v>
      </c>
    </row>
    <row r="1285" spans="1:8" x14ac:dyDescent="0.25">
      <c r="A1285" s="43" t="s">
        <v>244</v>
      </c>
      <c r="B1285" s="43" t="s">
        <v>209</v>
      </c>
      <c r="C1285" s="43" t="s">
        <v>208</v>
      </c>
      <c r="D1285" s="43" t="str">
        <f t="shared" si="40"/>
        <v>OTHER</v>
      </c>
      <c r="E1285" s="43" t="str">
        <f t="shared" si="41"/>
        <v>Industry_Rest</v>
      </c>
      <c r="F1285" s="43">
        <v>2016</v>
      </c>
      <c r="G1285" s="43">
        <v>25.062000000000001</v>
      </c>
      <c r="H1285" s="43" t="str">
        <f>INDEX(Regions[Region], MATCH(A1285,Regions[State Name],0))</f>
        <v>ER</v>
      </c>
    </row>
    <row r="1286" spans="1:8" x14ac:dyDescent="0.25">
      <c r="A1286" s="43" t="s">
        <v>244</v>
      </c>
      <c r="B1286" s="43" t="s">
        <v>209</v>
      </c>
      <c r="C1286" s="43" t="s">
        <v>241</v>
      </c>
      <c r="D1286" s="43" t="str">
        <f t="shared" si="40"/>
        <v>COLLI</v>
      </c>
      <c r="E1286" s="43" t="str">
        <f t="shared" si="41"/>
        <v>Industry_Rest</v>
      </c>
      <c r="F1286" s="43">
        <v>2016</v>
      </c>
      <c r="G1286" s="43">
        <v>5.0000000000000001E-3</v>
      </c>
      <c r="H1286" s="43" t="str">
        <f>INDEX(Regions[Region], MATCH(A1286,Regions[State Name],0))</f>
        <v>ER</v>
      </c>
    </row>
    <row r="1287" spans="1:8" x14ac:dyDescent="0.25">
      <c r="A1287" s="43" t="s">
        <v>244</v>
      </c>
      <c r="B1287" s="43" t="s">
        <v>219</v>
      </c>
      <c r="C1287" s="43" t="s">
        <v>218</v>
      </c>
      <c r="D1287" s="43" t="str">
        <f t="shared" si="40"/>
        <v>METAL</v>
      </c>
      <c r="E1287" s="43" t="str">
        <f t="shared" si="41"/>
        <v>Industry_Steel</v>
      </c>
      <c r="F1287" s="43">
        <v>2016</v>
      </c>
      <c r="G1287" s="43">
        <v>0.25</v>
      </c>
      <c r="H1287" s="43" t="str">
        <f>INDEX(Regions[Region], MATCH(A1287,Regions[State Name],0))</f>
        <v>ER</v>
      </c>
    </row>
    <row r="1288" spans="1:8" x14ac:dyDescent="0.25">
      <c r="A1288" s="43" t="s">
        <v>244</v>
      </c>
      <c r="B1288" s="43" t="s">
        <v>214</v>
      </c>
      <c r="C1288" s="43" t="s">
        <v>210</v>
      </c>
      <c r="D1288" s="43" t="str">
        <f t="shared" si="40"/>
        <v>POWER</v>
      </c>
      <c r="E1288" s="43" t="str">
        <f t="shared" si="41"/>
        <v>Power</v>
      </c>
      <c r="F1288" s="43">
        <v>2016</v>
      </c>
      <c r="G1288" s="43">
        <v>7.9000000000000001E-2</v>
      </c>
      <c r="H1288" s="43" t="str">
        <f>INDEX(Regions[Region], MATCH(A1288,Regions[State Name],0))</f>
        <v>ER</v>
      </c>
    </row>
    <row r="1289" spans="1:8" x14ac:dyDescent="0.25">
      <c r="A1289" s="43" t="s">
        <v>244</v>
      </c>
      <c r="B1289" s="43" t="s">
        <v>214</v>
      </c>
      <c r="C1289" s="43" t="s">
        <v>212</v>
      </c>
      <c r="D1289" s="43" t="str">
        <f t="shared" si="40"/>
        <v>STEEL</v>
      </c>
      <c r="E1289" s="43" t="str">
        <f t="shared" si="41"/>
        <v>Industry_Steel</v>
      </c>
      <c r="F1289" s="43">
        <v>2016</v>
      </c>
      <c r="G1289" s="43">
        <v>0.109</v>
      </c>
      <c r="H1289" s="43" t="str">
        <f>INDEX(Regions[Region], MATCH(A1289,Regions[State Name],0))</f>
        <v>ER</v>
      </c>
    </row>
    <row r="1290" spans="1:8" x14ac:dyDescent="0.25">
      <c r="A1290" s="43" t="s">
        <v>244</v>
      </c>
      <c r="B1290" s="43" t="s">
        <v>216</v>
      </c>
      <c r="C1290" s="43" t="s">
        <v>215</v>
      </c>
      <c r="D1290" s="43" t="str">
        <f t="shared" si="40"/>
        <v>POWER</v>
      </c>
      <c r="E1290" s="43" t="str">
        <f t="shared" si="41"/>
        <v>Power</v>
      </c>
      <c r="F1290" s="43">
        <v>2006</v>
      </c>
      <c r="G1290" s="43">
        <v>18.873999999999999</v>
      </c>
      <c r="H1290" s="43" t="str">
        <f>INDEX(Regions[Region], MATCH(A1290,Regions[State Name],0))</f>
        <v>ER</v>
      </c>
    </row>
    <row r="1291" spans="1:8" x14ac:dyDescent="0.25">
      <c r="A1291" s="43" t="s">
        <v>244</v>
      </c>
      <c r="B1291" s="43" t="s">
        <v>216</v>
      </c>
      <c r="C1291" s="43" t="s">
        <v>210</v>
      </c>
      <c r="D1291" s="43" t="str">
        <f t="shared" si="40"/>
        <v>POWER</v>
      </c>
      <c r="E1291" s="43" t="str">
        <f t="shared" si="41"/>
        <v>Power</v>
      </c>
      <c r="F1291" s="43">
        <v>2006</v>
      </c>
      <c r="G1291" s="43">
        <v>7.2320000000000002</v>
      </c>
      <c r="H1291" s="43" t="str">
        <f>INDEX(Regions[Region], MATCH(A1291,Regions[State Name],0))</f>
        <v>ER</v>
      </c>
    </row>
    <row r="1292" spans="1:8" x14ac:dyDescent="0.25">
      <c r="A1292" s="43" t="s">
        <v>244</v>
      </c>
      <c r="B1292" s="43" t="s">
        <v>216</v>
      </c>
      <c r="C1292" s="43" t="s">
        <v>211</v>
      </c>
      <c r="D1292" s="43" t="str">
        <f t="shared" si="40"/>
        <v>METAL</v>
      </c>
      <c r="E1292" s="43" t="str">
        <f t="shared" si="41"/>
        <v>Industry_Steel</v>
      </c>
      <c r="F1292" s="43">
        <v>2006</v>
      </c>
      <c r="G1292" s="43">
        <v>3.5999999999999997E-2</v>
      </c>
      <c r="H1292" s="43" t="str">
        <f>INDEX(Regions[Region], MATCH(A1292,Regions[State Name],0))</f>
        <v>ER</v>
      </c>
    </row>
    <row r="1293" spans="1:8" x14ac:dyDescent="0.25">
      <c r="A1293" s="43" t="s">
        <v>244</v>
      </c>
      <c r="B1293" s="43" t="s">
        <v>216</v>
      </c>
      <c r="C1293" s="43" t="s">
        <v>218</v>
      </c>
      <c r="D1293" s="43" t="str">
        <f t="shared" si="40"/>
        <v>METAL</v>
      </c>
      <c r="E1293" s="43" t="str">
        <f t="shared" si="41"/>
        <v>Industry_Steel</v>
      </c>
      <c r="F1293" s="43">
        <v>2006</v>
      </c>
      <c r="G1293" s="43">
        <v>0.80400000000000005</v>
      </c>
      <c r="H1293" s="43" t="str">
        <f>INDEX(Regions[Region], MATCH(A1293,Regions[State Name],0))</f>
        <v>ER</v>
      </c>
    </row>
    <row r="1294" spans="1:8" x14ac:dyDescent="0.25">
      <c r="A1294" s="43" t="s">
        <v>244</v>
      </c>
      <c r="B1294" s="43" t="s">
        <v>216</v>
      </c>
      <c r="C1294" s="43" t="s">
        <v>212</v>
      </c>
      <c r="D1294" s="43" t="str">
        <f t="shared" si="40"/>
        <v>STEEL</v>
      </c>
      <c r="E1294" s="43" t="str">
        <f t="shared" si="41"/>
        <v>Industry_Steel</v>
      </c>
      <c r="F1294" s="43">
        <v>2006</v>
      </c>
      <c r="G1294" s="43">
        <v>1.498</v>
      </c>
      <c r="H1294" s="43" t="str">
        <f>INDEX(Regions[Region], MATCH(A1294,Regions[State Name],0))</f>
        <v>ER</v>
      </c>
    </row>
    <row r="1295" spans="1:8" x14ac:dyDescent="0.25">
      <c r="A1295" s="43" t="s">
        <v>244</v>
      </c>
      <c r="B1295" s="43" t="s">
        <v>216</v>
      </c>
      <c r="C1295" s="43" t="s">
        <v>213</v>
      </c>
      <c r="D1295" s="43" t="str">
        <f t="shared" si="40"/>
        <v>CEMEN</v>
      </c>
      <c r="E1295" s="43" t="str">
        <f t="shared" si="41"/>
        <v>Industry_Rest</v>
      </c>
      <c r="F1295" s="43">
        <v>2006</v>
      </c>
      <c r="G1295" s="43">
        <v>0.27100000000000002</v>
      </c>
      <c r="H1295" s="43" t="str">
        <f>INDEX(Regions[Region], MATCH(A1295,Regions[State Name],0))</f>
        <v>ER</v>
      </c>
    </row>
    <row r="1296" spans="1:8" x14ac:dyDescent="0.25">
      <c r="A1296" s="43" t="s">
        <v>244</v>
      </c>
      <c r="B1296" s="43" t="s">
        <v>216</v>
      </c>
      <c r="C1296" s="43" t="s">
        <v>179</v>
      </c>
      <c r="D1296" s="43" t="str">
        <f t="shared" si="40"/>
        <v>SPONG</v>
      </c>
      <c r="E1296" s="43" t="str">
        <f t="shared" si="41"/>
        <v>Industry_Rest</v>
      </c>
      <c r="F1296" s="43">
        <v>2006</v>
      </c>
      <c r="G1296" s="43">
        <v>3.0270000000000001</v>
      </c>
      <c r="H1296" s="43" t="str">
        <f>INDEX(Regions[Region], MATCH(A1296,Regions[State Name],0))</f>
        <v>ER</v>
      </c>
    </row>
    <row r="1297" spans="1:8" x14ac:dyDescent="0.25">
      <c r="A1297" s="43" t="s">
        <v>244</v>
      </c>
      <c r="B1297" s="43" t="s">
        <v>216</v>
      </c>
      <c r="C1297" s="43" t="s">
        <v>217</v>
      </c>
      <c r="D1297" s="43" t="str">
        <f t="shared" si="40"/>
        <v>OTHER</v>
      </c>
      <c r="E1297" s="43" t="str">
        <f t="shared" si="41"/>
        <v>Industry_Rest</v>
      </c>
      <c r="F1297" s="43">
        <v>2006</v>
      </c>
      <c r="G1297" s="43">
        <v>0.47499999999999998</v>
      </c>
      <c r="H1297" s="43" t="str">
        <f>INDEX(Regions[Region], MATCH(A1297,Regions[State Name],0))</f>
        <v>ER</v>
      </c>
    </row>
    <row r="1298" spans="1:8" x14ac:dyDescent="0.25">
      <c r="A1298" s="43" t="s">
        <v>244</v>
      </c>
      <c r="B1298" s="43" t="s">
        <v>216</v>
      </c>
      <c r="C1298" s="43" t="s">
        <v>228</v>
      </c>
      <c r="D1298" s="43" t="str">
        <f t="shared" si="40"/>
        <v>CHEMI</v>
      </c>
      <c r="E1298" s="43" t="str">
        <f t="shared" si="41"/>
        <v>Industry_Rest</v>
      </c>
      <c r="F1298" s="43">
        <v>2006</v>
      </c>
      <c r="G1298" s="43">
        <v>3.9E-2</v>
      </c>
      <c r="H1298" s="43" t="str">
        <f>INDEX(Regions[Region], MATCH(A1298,Regions[State Name],0))</f>
        <v>ER</v>
      </c>
    </row>
    <row r="1299" spans="1:8" x14ac:dyDescent="0.25">
      <c r="A1299" s="43" t="s">
        <v>244</v>
      </c>
      <c r="B1299" s="43" t="s">
        <v>216</v>
      </c>
      <c r="C1299" s="43" t="s">
        <v>220</v>
      </c>
      <c r="D1299" s="43" t="str">
        <f t="shared" si="40"/>
        <v xml:space="preserve">PULP </v>
      </c>
      <c r="E1299" s="43" t="str">
        <f t="shared" si="41"/>
        <v>Industry_Rest</v>
      </c>
      <c r="F1299" s="43">
        <v>2006</v>
      </c>
      <c r="G1299" s="43">
        <v>0.42199999999999999</v>
      </c>
      <c r="H1299" s="43" t="str">
        <f>INDEX(Regions[Region], MATCH(A1299,Regions[State Name],0))</f>
        <v>ER</v>
      </c>
    </row>
    <row r="1300" spans="1:8" x14ac:dyDescent="0.25">
      <c r="A1300" s="43" t="s">
        <v>244</v>
      </c>
      <c r="B1300" s="43" t="s">
        <v>216</v>
      </c>
      <c r="C1300" s="43" t="s">
        <v>223</v>
      </c>
      <c r="D1300" s="43" t="str">
        <f t="shared" si="40"/>
        <v>TEXTI</v>
      </c>
      <c r="E1300" s="43" t="str">
        <f t="shared" si="41"/>
        <v>Industry_Rest</v>
      </c>
      <c r="F1300" s="43">
        <v>2006</v>
      </c>
      <c r="G1300" s="43">
        <v>1.0999999999999999E-2</v>
      </c>
      <c r="H1300" s="43" t="str">
        <f>INDEX(Regions[Region], MATCH(A1300,Regions[State Name],0))</f>
        <v>ER</v>
      </c>
    </row>
    <row r="1301" spans="1:8" x14ac:dyDescent="0.25">
      <c r="A1301" s="43" t="s">
        <v>244</v>
      </c>
      <c r="B1301" s="43" t="s">
        <v>216</v>
      </c>
      <c r="C1301" s="43" t="s">
        <v>208</v>
      </c>
      <c r="D1301" s="43" t="str">
        <f t="shared" si="40"/>
        <v>OTHER</v>
      </c>
      <c r="E1301" s="43" t="str">
        <f t="shared" si="41"/>
        <v>Industry_Rest</v>
      </c>
      <c r="F1301" s="43">
        <v>2006</v>
      </c>
      <c r="G1301" s="43">
        <v>3.5310000000000001</v>
      </c>
      <c r="H1301" s="43" t="str">
        <f>INDEX(Regions[Region], MATCH(A1301,Regions[State Name],0))</f>
        <v>ER</v>
      </c>
    </row>
    <row r="1302" spans="1:8" x14ac:dyDescent="0.25">
      <c r="A1302" s="43" t="s">
        <v>244</v>
      </c>
      <c r="B1302" s="43" t="s">
        <v>216</v>
      </c>
      <c r="C1302" s="43" t="s">
        <v>241</v>
      </c>
      <c r="D1302" s="43" t="str">
        <f t="shared" si="40"/>
        <v>COLLI</v>
      </c>
      <c r="E1302" s="43" t="str">
        <f t="shared" si="41"/>
        <v>Industry_Rest</v>
      </c>
      <c r="F1302" s="43">
        <v>2006</v>
      </c>
      <c r="G1302" s="43">
        <v>5.0000000000000001E-3</v>
      </c>
      <c r="H1302" s="43" t="str">
        <f>INDEX(Regions[Region], MATCH(A1302,Regions[State Name],0))</f>
        <v>ER</v>
      </c>
    </row>
    <row r="1303" spans="1:8" x14ac:dyDescent="0.25">
      <c r="A1303" s="43" t="s">
        <v>244</v>
      </c>
      <c r="B1303" s="43" t="s">
        <v>214</v>
      </c>
      <c r="C1303" s="43" t="s">
        <v>212</v>
      </c>
      <c r="D1303" s="43" t="str">
        <f t="shared" si="40"/>
        <v>STEEL</v>
      </c>
      <c r="E1303" s="43" t="str">
        <f t="shared" si="41"/>
        <v>Industry_Steel</v>
      </c>
      <c r="F1303" s="43">
        <v>2019</v>
      </c>
      <c r="G1303" s="43">
        <v>0.03</v>
      </c>
      <c r="H1303" s="43" t="str">
        <f>INDEX(Regions[Region], MATCH(A1303,Regions[State Name],0))</f>
        <v>ER</v>
      </c>
    </row>
    <row r="1304" spans="1:8" x14ac:dyDescent="0.25">
      <c r="A1304" s="43" t="s">
        <v>244</v>
      </c>
      <c r="B1304" s="43" t="s">
        <v>214</v>
      </c>
      <c r="C1304" s="43" t="s">
        <v>210</v>
      </c>
      <c r="D1304" s="43" t="str">
        <f t="shared" si="40"/>
        <v>POWER</v>
      </c>
      <c r="E1304" s="43" t="str">
        <f t="shared" si="41"/>
        <v>Power</v>
      </c>
      <c r="F1304" s="43">
        <v>2019</v>
      </c>
      <c r="G1304" s="43">
        <v>3.4000000000000002E-2</v>
      </c>
      <c r="H1304" s="43" t="str">
        <f>INDEX(Regions[Region], MATCH(A1304,Regions[State Name],0))</f>
        <v>ER</v>
      </c>
    </row>
    <row r="1305" spans="1:8" x14ac:dyDescent="0.25">
      <c r="A1305" s="43" t="s">
        <v>244</v>
      </c>
      <c r="B1305" s="43" t="s">
        <v>214</v>
      </c>
      <c r="C1305" s="43" t="s">
        <v>208</v>
      </c>
      <c r="D1305" s="43" t="str">
        <f t="shared" si="40"/>
        <v>OTHER</v>
      </c>
      <c r="E1305" s="43" t="str">
        <f t="shared" si="41"/>
        <v>Industry_Rest</v>
      </c>
      <c r="F1305" s="43">
        <v>2019</v>
      </c>
      <c r="G1305" s="43">
        <v>8.1000000000000003E-2</v>
      </c>
      <c r="H1305" s="43" t="str">
        <f>INDEX(Regions[Region], MATCH(A1305,Regions[State Name],0))</f>
        <v>ER</v>
      </c>
    </row>
    <row r="1306" spans="1:8" x14ac:dyDescent="0.25">
      <c r="A1306" s="43" t="s">
        <v>244</v>
      </c>
      <c r="B1306" s="43" t="s">
        <v>209</v>
      </c>
      <c r="C1306" s="43" t="s">
        <v>241</v>
      </c>
      <c r="D1306" s="43" t="str">
        <f t="shared" si="40"/>
        <v>COLLI</v>
      </c>
      <c r="E1306" s="43" t="str">
        <f t="shared" si="41"/>
        <v>Industry_Rest</v>
      </c>
      <c r="F1306" s="43">
        <v>2019</v>
      </c>
      <c r="G1306" s="43">
        <v>3.0000000000000001E-3</v>
      </c>
      <c r="H1306" s="43" t="str">
        <f>INDEX(Regions[Region], MATCH(A1306,Regions[State Name],0))</f>
        <v>ER</v>
      </c>
    </row>
    <row r="1307" spans="1:8" x14ac:dyDescent="0.25">
      <c r="A1307" s="43" t="s">
        <v>244</v>
      </c>
      <c r="B1307" s="43" t="s">
        <v>209</v>
      </c>
      <c r="C1307" s="43" t="s">
        <v>225</v>
      </c>
      <c r="D1307" s="43" t="str">
        <f t="shared" si="40"/>
        <v>FERTI</v>
      </c>
      <c r="E1307" s="43" t="str">
        <f t="shared" si="41"/>
        <v>Industry_Rest</v>
      </c>
      <c r="F1307" s="43">
        <v>2019</v>
      </c>
      <c r="G1307" s="43">
        <v>5.2999999999999999E-2</v>
      </c>
      <c r="H1307" s="43" t="str">
        <f>INDEX(Regions[Region], MATCH(A1307,Regions[State Name],0))</f>
        <v>ER</v>
      </c>
    </row>
    <row r="1308" spans="1:8" x14ac:dyDescent="0.25">
      <c r="A1308" s="43" t="s">
        <v>244</v>
      </c>
      <c r="B1308" s="43" t="s">
        <v>209</v>
      </c>
      <c r="C1308" s="43" t="s">
        <v>220</v>
      </c>
      <c r="D1308" s="43" t="str">
        <f t="shared" si="40"/>
        <v xml:space="preserve">PULP </v>
      </c>
      <c r="E1308" s="43" t="str">
        <f t="shared" si="41"/>
        <v>Industry_Rest</v>
      </c>
      <c r="F1308" s="43">
        <v>2019</v>
      </c>
      <c r="G1308" s="43">
        <v>0.11700000000000001</v>
      </c>
      <c r="H1308" s="43" t="str">
        <f>INDEX(Regions[Region], MATCH(A1308,Regions[State Name],0))</f>
        <v>ER</v>
      </c>
    </row>
    <row r="1309" spans="1:8" x14ac:dyDescent="0.25">
      <c r="A1309" s="43" t="s">
        <v>244</v>
      </c>
      <c r="B1309" s="43" t="s">
        <v>209</v>
      </c>
      <c r="C1309" s="43" t="s">
        <v>213</v>
      </c>
      <c r="D1309" s="43" t="str">
        <f t="shared" si="40"/>
        <v>CEMEN</v>
      </c>
      <c r="E1309" s="43" t="str">
        <f t="shared" si="41"/>
        <v>Industry_Rest</v>
      </c>
      <c r="F1309" s="43">
        <v>2019</v>
      </c>
      <c r="G1309" s="43">
        <v>0.221</v>
      </c>
      <c r="H1309" s="43" t="str">
        <f>INDEX(Regions[Region], MATCH(A1309,Regions[State Name],0))</f>
        <v>ER</v>
      </c>
    </row>
    <row r="1310" spans="1:8" x14ac:dyDescent="0.25">
      <c r="A1310" s="43" t="s">
        <v>244</v>
      </c>
      <c r="B1310" s="43" t="s">
        <v>209</v>
      </c>
      <c r="C1310" s="43" t="s">
        <v>211</v>
      </c>
      <c r="D1310" s="43" t="str">
        <f t="shared" si="40"/>
        <v>METAL</v>
      </c>
      <c r="E1310" s="43" t="str">
        <f t="shared" si="41"/>
        <v>Industry_Steel</v>
      </c>
      <c r="F1310" s="43">
        <v>2019</v>
      </c>
      <c r="G1310" s="43">
        <v>0.24299999999999999</v>
      </c>
      <c r="H1310" s="43" t="str">
        <f>INDEX(Regions[Region], MATCH(A1310,Regions[State Name],0))</f>
        <v>ER</v>
      </c>
    </row>
    <row r="1311" spans="1:8" x14ac:dyDescent="0.25">
      <c r="A1311" s="43" t="s">
        <v>244</v>
      </c>
      <c r="B1311" s="43" t="s">
        <v>209</v>
      </c>
      <c r="C1311" s="43" t="s">
        <v>217</v>
      </c>
      <c r="D1311" s="43" t="str">
        <f t="shared" si="40"/>
        <v>OTHER</v>
      </c>
      <c r="E1311" s="43" t="str">
        <f t="shared" si="41"/>
        <v>Industry_Rest</v>
      </c>
      <c r="F1311" s="43">
        <v>2019</v>
      </c>
      <c r="G1311" s="43">
        <v>0.71399999999999997</v>
      </c>
      <c r="H1311" s="43" t="str">
        <f>INDEX(Regions[Region], MATCH(A1311,Regions[State Name],0))</f>
        <v>ER</v>
      </c>
    </row>
    <row r="1312" spans="1:8" x14ac:dyDescent="0.25">
      <c r="A1312" s="43" t="s">
        <v>244</v>
      </c>
      <c r="B1312" s="43" t="s">
        <v>209</v>
      </c>
      <c r="C1312" s="43" t="s">
        <v>179</v>
      </c>
      <c r="D1312" s="43" t="str">
        <f t="shared" si="40"/>
        <v>SPONG</v>
      </c>
      <c r="E1312" s="43" t="str">
        <f t="shared" si="41"/>
        <v>Industry_Rest</v>
      </c>
      <c r="F1312" s="43">
        <v>2019</v>
      </c>
      <c r="G1312" s="43">
        <v>3.4249999999999998</v>
      </c>
      <c r="H1312" s="43" t="str">
        <f>INDEX(Regions[Region], MATCH(A1312,Regions[State Name],0))</f>
        <v>ER</v>
      </c>
    </row>
    <row r="1313" spans="1:8" x14ac:dyDescent="0.25">
      <c r="A1313" s="43" t="s">
        <v>244</v>
      </c>
      <c r="B1313" s="43" t="s">
        <v>209</v>
      </c>
      <c r="C1313" s="43" t="s">
        <v>208</v>
      </c>
      <c r="D1313" s="43" t="str">
        <f t="shared" si="40"/>
        <v>OTHER</v>
      </c>
      <c r="E1313" s="43" t="str">
        <f t="shared" si="41"/>
        <v>Industry_Rest</v>
      </c>
      <c r="F1313" s="43">
        <v>2019</v>
      </c>
      <c r="G1313" s="43">
        <v>13.817</v>
      </c>
      <c r="H1313" s="43" t="str">
        <f>INDEX(Regions[Region], MATCH(A1313,Regions[State Name],0))</f>
        <v>ER</v>
      </c>
    </row>
    <row r="1314" spans="1:8" x14ac:dyDescent="0.25">
      <c r="A1314" s="43" t="s">
        <v>244</v>
      </c>
      <c r="B1314" s="43" t="s">
        <v>209</v>
      </c>
      <c r="C1314" s="43" t="s">
        <v>210</v>
      </c>
      <c r="D1314" s="43" t="str">
        <f t="shared" si="40"/>
        <v>POWER</v>
      </c>
      <c r="E1314" s="43" t="str">
        <f t="shared" si="41"/>
        <v>Power</v>
      </c>
      <c r="F1314" s="43">
        <v>2019</v>
      </c>
      <c r="G1314" s="43">
        <v>23.992999999999999</v>
      </c>
      <c r="H1314" s="43" t="str">
        <f>INDEX(Regions[Region], MATCH(A1314,Regions[State Name],0))</f>
        <v>ER</v>
      </c>
    </row>
    <row r="1315" spans="1:8" x14ac:dyDescent="0.25">
      <c r="A1315" s="43" t="s">
        <v>244</v>
      </c>
      <c r="B1315" s="43" t="s">
        <v>209</v>
      </c>
      <c r="C1315" s="43" t="s">
        <v>215</v>
      </c>
      <c r="D1315" s="43" t="str">
        <f t="shared" si="40"/>
        <v>POWER</v>
      </c>
      <c r="E1315" s="43" t="str">
        <f t="shared" si="41"/>
        <v>Power</v>
      </c>
      <c r="F1315" s="43">
        <v>2019</v>
      </c>
      <c r="G1315" s="43">
        <v>31.013000000000002</v>
      </c>
      <c r="H1315" s="43" t="str">
        <f>INDEX(Regions[Region], MATCH(A1315,Regions[State Name],0))</f>
        <v>ER</v>
      </c>
    </row>
    <row r="1316" spans="1:8" x14ac:dyDescent="0.25">
      <c r="A1316" s="43" t="s">
        <v>244</v>
      </c>
      <c r="B1316" s="43" t="s">
        <v>219</v>
      </c>
      <c r="C1316" s="43" t="s">
        <v>208</v>
      </c>
      <c r="D1316" s="43" t="str">
        <f t="shared" si="40"/>
        <v>OTHER</v>
      </c>
      <c r="E1316" s="43" t="str">
        <f t="shared" si="41"/>
        <v>Industry_Rest</v>
      </c>
      <c r="F1316" s="43">
        <v>2019</v>
      </c>
      <c r="G1316" s="43">
        <v>7.6999999999999999E-2</v>
      </c>
      <c r="H1316" s="43" t="str">
        <f>INDEX(Regions[Region], MATCH(A1316,Regions[State Name],0))</f>
        <v>ER</v>
      </c>
    </row>
    <row r="1317" spans="1:8" x14ac:dyDescent="0.25">
      <c r="A1317" s="43" t="s">
        <v>244</v>
      </c>
      <c r="B1317" s="43" t="s">
        <v>219</v>
      </c>
      <c r="C1317" s="43" t="s">
        <v>218</v>
      </c>
      <c r="D1317" s="43" t="str">
        <f t="shared" si="40"/>
        <v>METAL</v>
      </c>
      <c r="E1317" s="43" t="str">
        <f t="shared" si="41"/>
        <v>Industry_Steel</v>
      </c>
      <c r="F1317" s="43">
        <v>2019</v>
      </c>
      <c r="G1317" s="43">
        <v>0.67700000000000005</v>
      </c>
      <c r="H1317" s="43" t="str">
        <f>INDEX(Regions[Region], MATCH(A1317,Regions[State Name],0))</f>
        <v>ER</v>
      </c>
    </row>
    <row r="1318" spans="1:8" x14ac:dyDescent="0.25">
      <c r="A1318" s="43" t="s">
        <v>244</v>
      </c>
      <c r="B1318" s="43" t="s">
        <v>214</v>
      </c>
      <c r="C1318" s="43" t="s">
        <v>210</v>
      </c>
      <c r="D1318" s="43" t="str">
        <f t="shared" si="40"/>
        <v>POWER</v>
      </c>
      <c r="E1318" s="43" t="str">
        <f t="shared" si="41"/>
        <v>Power</v>
      </c>
      <c r="F1318" s="43">
        <v>2017</v>
      </c>
      <c r="G1318" s="43">
        <v>0.23300000000000001</v>
      </c>
      <c r="H1318" s="43" t="str">
        <f>INDEX(Regions[Region], MATCH(A1318,Regions[State Name],0))</f>
        <v>ER</v>
      </c>
    </row>
    <row r="1319" spans="1:8" x14ac:dyDescent="0.25">
      <c r="A1319" s="43" t="s">
        <v>244</v>
      </c>
      <c r="B1319" s="43" t="s">
        <v>209</v>
      </c>
      <c r="C1319" s="43" t="s">
        <v>241</v>
      </c>
      <c r="D1319" s="43" t="str">
        <f t="shared" si="40"/>
        <v>COLLI</v>
      </c>
      <c r="E1319" s="43" t="str">
        <f t="shared" si="41"/>
        <v>Industry_Rest</v>
      </c>
      <c r="F1319" s="43">
        <v>2017</v>
      </c>
      <c r="G1319" s="43">
        <v>5.0000000000000001E-3</v>
      </c>
      <c r="H1319" s="43" t="str">
        <f>INDEX(Regions[Region], MATCH(A1319,Regions[State Name],0))</f>
        <v>ER</v>
      </c>
    </row>
    <row r="1320" spans="1:8" x14ac:dyDescent="0.25">
      <c r="A1320" s="43" t="s">
        <v>244</v>
      </c>
      <c r="B1320" s="43" t="s">
        <v>209</v>
      </c>
      <c r="C1320" s="43" t="s">
        <v>211</v>
      </c>
      <c r="D1320" s="43" t="str">
        <f t="shared" si="40"/>
        <v>METAL</v>
      </c>
      <c r="E1320" s="43" t="str">
        <f t="shared" si="41"/>
        <v>Industry_Steel</v>
      </c>
      <c r="F1320" s="43">
        <v>2017</v>
      </c>
      <c r="G1320" s="43">
        <v>0.08</v>
      </c>
      <c r="H1320" s="43" t="str">
        <f>INDEX(Regions[Region], MATCH(A1320,Regions[State Name],0))</f>
        <v>ER</v>
      </c>
    </row>
    <row r="1321" spans="1:8" x14ac:dyDescent="0.25">
      <c r="A1321" s="43" t="s">
        <v>244</v>
      </c>
      <c r="B1321" s="43" t="s">
        <v>209</v>
      </c>
      <c r="C1321" s="43" t="s">
        <v>220</v>
      </c>
      <c r="D1321" s="43" t="str">
        <f t="shared" si="40"/>
        <v xml:space="preserve">PULP </v>
      </c>
      <c r="E1321" s="43" t="str">
        <f t="shared" si="41"/>
        <v>Industry_Rest</v>
      </c>
      <c r="F1321" s="43">
        <v>2017</v>
      </c>
      <c r="G1321" s="43">
        <v>0.08</v>
      </c>
      <c r="H1321" s="43" t="str">
        <f>INDEX(Regions[Region], MATCH(A1321,Regions[State Name],0))</f>
        <v>ER</v>
      </c>
    </row>
    <row r="1322" spans="1:8" x14ac:dyDescent="0.25">
      <c r="A1322" s="43" t="s">
        <v>244</v>
      </c>
      <c r="B1322" s="43" t="s">
        <v>209</v>
      </c>
      <c r="C1322" s="43" t="s">
        <v>217</v>
      </c>
      <c r="D1322" s="43" t="str">
        <f t="shared" si="40"/>
        <v>OTHER</v>
      </c>
      <c r="E1322" s="43" t="str">
        <f t="shared" si="41"/>
        <v>Industry_Rest</v>
      </c>
      <c r="F1322" s="43">
        <v>2017</v>
      </c>
      <c r="G1322" s="43">
        <v>0.154</v>
      </c>
      <c r="H1322" s="43" t="str">
        <f>INDEX(Regions[Region], MATCH(A1322,Regions[State Name],0))</f>
        <v>ER</v>
      </c>
    </row>
    <row r="1323" spans="1:8" x14ac:dyDescent="0.25">
      <c r="A1323" s="43" t="s">
        <v>244</v>
      </c>
      <c r="B1323" s="43" t="s">
        <v>209</v>
      </c>
      <c r="C1323" s="43" t="s">
        <v>213</v>
      </c>
      <c r="D1323" s="43" t="str">
        <f t="shared" si="40"/>
        <v>CEMEN</v>
      </c>
      <c r="E1323" s="43" t="str">
        <f t="shared" si="41"/>
        <v>Industry_Rest</v>
      </c>
      <c r="F1323" s="43">
        <v>2017</v>
      </c>
      <c r="G1323" s="43">
        <v>0.25800000000000001</v>
      </c>
      <c r="H1323" s="43" t="str">
        <f>INDEX(Regions[Region], MATCH(A1323,Regions[State Name],0))</f>
        <v>ER</v>
      </c>
    </row>
    <row r="1324" spans="1:8" x14ac:dyDescent="0.25">
      <c r="A1324" s="43" t="s">
        <v>244</v>
      </c>
      <c r="B1324" s="43" t="s">
        <v>209</v>
      </c>
      <c r="C1324" s="43" t="s">
        <v>179</v>
      </c>
      <c r="D1324" s="43" t="str">
        <f t="shared" si="40"/>
        <v>SPONG</v>
      </c>
      <c r="E1324" s="43" t="str">
        <f t="shared" si="41"/>
        <v>Industry_Rest</v>
      </c>
      <c r="F1324" s="43">
        <v>2017</v>
      </c>
      <c r="G1324" s="43">
        <v>2.2160000000000002</v>
      </c>
      <c r="H1324" s="43" t="str">
        <f>INDEX(Regions[Region], MATCH(A1324,Regions[State Name],0))</f>
        <v>ER</v>
      </c>
    </row>
    <row r="1325" spans="1:8" x14ac:dyDescent="0.25">
      <c r="A1325" s="43" t="s">
        <v>244</v>
      </c>
      <c r="B1325" s="43" t="s">
        <v>209</v>
      </c>
      <c r="C1325" s="43" t="s">
        <v>210</v>
      </c>
      <c r="D1325" s="43" t="str">
        <f t="shared" si="40"/>
        <v>POWER</v>
      </c>
      <c r="E1325" s="43" t="str">
        <f t="shared" si="41"/>
        <v>Power</v>
      </c>
      <c r="F1325" s="43">
        <v>2017</v>
      </c>
      <c r="G1325" s="43">
        <v>16.065000000000001</v>
      </c>
      <c r="H1325" s="43" t="str">
        <f>INDEX(Regions[Region], MATCH(A1325,Regions[State Name],0))</f>
        <v>ER</v>
      </c>
    </row>
    <row r="1326" spans="1:8" x14ac:dyDescent="0.25">
      <c r="A1326" s="43" t="s">
        <v>244</v>
      </c>
      <c r="B1326" s="43" t="s">
        <v>209</v>
      </c>
      <c r="C1326" s="43" t="s">
        <v>208</v>
      </c>
      <c r="D1326" s="43" t="str">
        <f t="shared" si="40"/>
        <v>OTHER</v>
      </c>
      <c r="E1326" s="43" t="str">
        <f t="shared" si="41"/>
        <v>Industry_Rest</v>
      </c>
      <c r="F1326" s="43">
        <v>2017</v>
      </c>
      <c r="G1326" s="43">
        <v>22.096</v>
      </c>
      <c r="H1326" s="43" t="str">
        <f>INDEX(Regions[Region], MATCH(A1326,Regions[State Name],0))</f>
        <v>ER</v>
      </c>
    </row>
    <row r="1327" spans="1:8" x14ac:dyDescent="0.25">
      <c r="A1327" s="43" t="s">
        <v>244</v>
      </c>
      <c r="B1327" s="43" t="s">
        <v>209</v>
      </c>
      <c r="C1327" s="43" t="s">
        <v>215</v>
      </c>
      <c r="D1327" s="43" t="str">
        <f t="shared" si="40"/>
        <v>POWER</v>
      </c>
      <c r="E1327" s="43" t="str">
        <f t="shared" si="41"/>
        <v>Power</v>
      </c>
      <c r="F1327" s="43">
        <v>2017</v>
      </c>
      <c r="G1327" s="43">
        <v>35.988999999999997</v>
      </c>
      <c r="H1327" s="43" t="str">
        <f>INDEX(Regions[Region], MATCH(A1327,Regions[State Name],0))</f>
        <v>ER</v>
      </c>
    </row>
    <row r="1328" spans="1:8" x14ac:dyDescent="0.25">
      <c r="A1328" s="43" t="s">
        <v>244</v>
      </c>
      <c r="B1328" s="43" t="s">
        <v>219</v>
      </c>
      <c r="C1328" s="43" t="s">
        <v>215</v>
      </c>
      <c r="D1328" s="43" t="str">
        <f t="shared" si="40"/>
        <v>POWER</v>
      </c>
      <c r="E1328" s="43" t="str">
        <f t="shared" si="41"/>
        <v>Power</v>
      </c>
      <c r="F1328" s="43">
        <v>2017</v>
      </c>
      <c r="G1328" s="43">
        <v>8.5999999999999993E-2</v>
      </c>
      <c r="H1328" s="43" t="str">
        <f>INDEX(Regions[Region], MATCH(A1328,Regions[State Name],0))</f>
        <v>ER</v>
      </c>
    </row>
    <row r="1329" spans="1:8" x14ac:dyDescent="0.25">
      <c r="A1329" s="43" t="s">
        <v>244</v>
      </c>
      <c r="B1329" s="43" t="s">
        <v>219</v>
      </c>
      <c r="C1329" s="43" t="s">
        <v>211</v>
      </c>
      <c r="D1329" s="43" t="str">
        <f t="shared" si="40"/>
        <v>METAL</v>
      </c>
      <c r="E1329" s="43" t="str">
        <f t="shared" si="41"/>
        <v>Industry_Steel</v>
      </c>
      <c r="F1329" s="43">
        <v>2017</v>
      </c>
      <c r="G1329" s="43">
        <v>0.108</v>
      </c>
      <c r="H1329" s="43" t="str">
        <f>INDEX(Regions[Region], MATCH(A1329,Regions[State Name],0))</f>
        <v>ER</v>
      </c>
    </row>
    <row r="1330" spans="1:8" x14ac:dyDescent="0.25">
      <c r="A1330" s="43" t="s">
        <v>244</v>
      </c>
      <c r="B1330" s="43" t="s">
        <v>219</v>
      </c>
      <c r="C1330" s="43" t="s">
        <v>218</v>
      </c>
      <c r="D1330" s="43" t="str">
        <f t="shared" si="40"/>
        <v>METAL</v>
      </c>
      <c r="E1330" s="43" t="str">
        <f t="shared" si="41"/>
        <v>Industry_Steel</v>
      </c>
      <c r="F1330" s="43">
        <v>2017</v>
      </c>
      <c r="G1330" s="43">
        <v>0.255</v>
      </c>
      <c r="H1330" s="43" t="str">
        <f>INDEX(Regions[Region], MATCH(A1330,Regions[State Name],0))</f>
        <v>ER</v>
      </c>
    </row>
    <row r="1331" spans="1:8" x14ac:dyDescent="0.25">
      <c r="A1331" s="43" t="s">
        <v>244</v>
      </c>
      <c r="B1331" s="43" t="s">
        <v>214</v>
      </c>
      <c r="C1331" s="43" t="s">
        <v>210</v>
      </c>
      <c r="D1331" s="43" t="str">
        <f t="shared" si="40"/>
        <v>POWER</v>
      </c>
      <c r="E1331" s="43" t="str">
        <f t="shared" si="41"/>
        <v>Power</v>
      </c>
      <c r="F1331" s="43">
        <v>2018</v>
      </c>
      <c r="G1331" s="43">
        <v>7.2999999999999995E-2</v>
      </c>
      <c r="H1331" s="43" t="str">
        <f>INDEX(Regions[Region], MATCH(A1331,Regions[State Name],0))</f>
        <v>ER</v>
      </c>
    </row>
    <row r="1332" spans="1:8" x14ac:dyDescent="0.25">
      <c r="A1332" s="43" t="s">
        <v>244</v>
      </c>
      <c r="B1332" s="43" t="s">
        <v>214</v>
      </c>
      <c r="C1332" s="43" t="s">
        <v>212</v>
      </c>
      <c r="D1332" s="43" t="str">
        <f t="shared" si="40"/>
        <v>STEEL</v>
      </c>
      <c r="E1332" s="43" t="str">
        <f t="shared" si="41"/>
        <v>Industry_Steel</v>
      </c>
      <c r="F1332" s="43">
        <v>2018</v>
      </c>
      <c r="G1332" s="43">
        <v>8.5999999999999993E-2</v>
      </c>
      <c r="H1332" s="43" t="str">
        <f>INDEX(Regions[Region], MATCH(A1332,Regions[State Name],0))</f>
        <v>ER</v>
      </c>
    </row>
    <row r="1333" spans="1:8" x14ac:dyDescent="0.25">
      <c r="A1333" s="43" t="s">
        <v>244</v>
      </c>
      <c r="B1333" s="43" t="s">
        <v>209</v>
      </c>
      <c r="C1333" s="43" t="s">
        <v>241</v>
      </c>
      <c r="D1333" s="43" t="str">
        <f t="shared" si="40"/>
        <v>COLLI</v>
      </c>
      <c r="E1333" s="43" t="str">
        <f t="shared" si="41"/>
        <v>Industry_Rest</v>
      </c>
      <c r="F1333" s="43">
        <v>2018</v>
      </c>
      <c r="G1333" s="43">
        <v>4.0000000000000001E-3</v>
      </c>
      <c r="H1333" s="43" t="str">
        <f>INDEX(Regions[Region], MATCH(A1333,Regions[State Name],0))</f>
        <v>ER</v>
      </c>
    </row>
    <row r="1334" spans="1:8" x14ac:dyDescent="0.25">
      <c r="A1334" s="43" t="s">
        <v>244</v>
      </c>
      <c r="B1334" s="43" t="s">
        <v>209</v>
      </c>
      <c r="C1334" s="43" t="s">
        <v>220</v>
      </c>
      <c r="D1334" s="43" t="str">
        <f t="shared" si="40"/>
        <v xml:space="preserve">PULP </v>
      </c>
      <c r="E1334" s="43" t="str">
        <f t="shared" si="41"/>
        <v>Industry_Rest</v>
      </c>
      <c r="F1334" s="43">
        <v>2018</v>
      </c>
      <c r="G1334" s="43">
        <v>1.9E-2</v>
      </c>
      <c r="H1334" s="43" t="str">
        <f>INDEX(Regions[Region], MATCH(A1334,Regions[State Name],0))</f>
        <v>ER</v>
      </c>
    </row>
    <row r="1335" spans="1:8" x14ac:dyDescent="0.25">
      <c r="A1335" s="43" t="s">
        <v>244</v>
      </c>
      <c r="B1335" s="43" t="s">
        <v>209</v>
      </c>
      <c r="C1335" s="43" t="s">
        <v>225</v>
      </c>
      <c r="D1335" s="43" t="str">
        <f t="shared" si="40"/>
        <v>FERTI</v>
      </c>
      <c r="E1335" s="43" t="str">
        <f t="shared" si="41"/>
        <v>Industry_Rest</v>
      </c>
      <c r="F1335" s="43">
        <v>2018</v>
      </c>
      <c r="G1335" s="43">
        <v>5.1999999999999998E-2</v>
      </c>
      <c r="H1335" s="43" t="str">
        <f>INDEX(Regions[Region], MATCH(A1335,Regions[State Name],0))</f>
        <v>ER</v>
      </c>
    </row>
    <row r="1336" spans="1:8" x14ac:dyDescent="0.25">
      <c r="A1336" s="43" t="s">
        <v>244</v>
      </c>
      <c r="B1336" s="43" t="s">
        <v>209</v>
      </c>
      <c r="C1336" s="43" t="s">
        <v>211</v>
      </c>
      <c r="D1336" s="43" t="str">
        <f t="shared" si="40"/>
        <v>METAL</v>
      </c>
      <c r="E1336" s="43" t="str">
        <f t="shared" si="41"/>
        <v>Industry_Steel</v>
      </c>
      <c r="F1336" s="43">
        <v>2018</v>
      </c>
      <c r="G1336" s="43">
        <v>0.121</v>
      </c>
      <c r="H1336" s="43" t="str">
        <f>INDEX(Regions[Region], MATCH(A1336,Regions[State Name],0))</f>
        <v>ER</v>
      </c>
    </row>
    <row r="1337" spans="1:8" x14ac:dyDescent="0.25">
      <c r="A1337" s="43" t="s">
        <v>244</v>
      </c>
      <c r="B1337" s="43" t="s">
        <v>209</v>
      </c>
      <c r="C1337" s="43" t="s">
        <v>213</v>
      </c>
      <c r="D1337" s="43" t="str">
        <f t="shared" si="40"/>
        <v>CEMEN</v>
      </c>
      <c r="E1337" s="43" t="str">
        <f t="shared" si="41"/>
        <v>Industry_Rest</v>
      </c>
      <c r="F1337" s="43">
        <v>2018</v>
      </c>
      <c r="G1337" s="43">
        <v>0.186</v>
      </c>
      <c r="H1337" s="43" t="str">
        <f>INDEX(Regions[Region], MATCH(A1337,Regions[State Name],0))</f>
        <v>ER</v>
      </c>
    </row>
    <row r="1338" spans="1:8" x14ac:dyDescent="0.25">
      <c r="A1338" s="43" t="s">
        <v>244</v>
      </c>
      <c r="B1338" s="43" t="s">
        <v>209</v>
      </c>
      <c r="C1338" s="43" t="s">
        <v>217</v>
      </c>
      <c r="D1338" s="43" t="str">
        <f t="shared" si="40"/>
        <v>OTHER</v>
      </c>
      <c r="E1338" s="43" t="str">
        <f t="shared" si="41"/>
        <v>Industry_Rest</v>
      </c>
      <c r="F1338" s="43">
        <v>2018</v>
      </c>
      <c r="G1338" s="43">
        <v>0.371</v>
      </c>
      <c r="H1338" s="43" t="str">
        <f>INDEX(Regions[Region], MATCH(A1338,Regions[State Name],0))</f>
        <v>ER</v>
      </c>
    </row>
    <row r="1339" spans="1:8" x14ac:dyDescent="0.25">
      <c r="A1339" s="43" t="s">
        <v>244</v>
      </c>
      <c r="B1339" s="43" t="s">
        <v>209</v>
      </c>
      <c r="C1339" s="43" t="s">
        <v>179</v>
      </c>
      <c r="D1339" s="43" t="str">
        <f t="shared" si="40"/>
        <v>SPONG</v>
      </c>
      <c r="E1339" s="43" t="str">
        <f t="shared" si="41"/>
        <v>Industry_Rest</v>
      </c>
      <c r="F1339" s="43">
        <v>2018</v>
      </c>
      <c r="G1339" s="43">
        <v>2.9590000000000001</v>
      </c>
      <c r="H1339" s="43" t="str">
        <f>INDEX(Regions[Region], MATCH(A1339,Regions[State Name],0))</f>
        <v>ER</v>
      </c>
    </row>
    <row r="1340" spans="1:8" x14ac:dyDescent="0.25">
      <c r="A1340" s="43" t="s">
        <v>244</v>
      </c>
      <c r="B1340" s="43" t="s">
        <v>209</v>
      </c>
      <c r="C1340" s="43" t="s">
        <v>208</v>
      </c>
      <c r="D1340" s="43" t="str">
        <f t="shared" si="40"/>
        <v>OTHER</v>
      </c>
      <c r="E1340" s="43" t="str">
        <f t="shared" si="41"/>
        <v>Industry_Rest</v>
      </c>
      <c r="F1340" s="43">
        <v>2018</v>
      </c>
      <c r="G1340" s="43">
        <v>13.84</v>
      </c>
      <c r="H1340" s="43" t="str">
        <f>INDEX(Regions[Region], MATCH(A1340,Regions[State Name],0))</f>
        <v>ER</v>
      </c>
    </row>
    <row r="1341" spans="1:8" x14ac:dyDescent="0.25">
      <c r="A1341" s="43" t="s">
        <v>244</v>
      </c>
      <c r="B1341" s="43" t="s">
        <v>209</v>
      </c>
      <c r="C1341" s="43" t="s">
        <v>210</v>
      </c>
      <c r="D1341" s="43" t="str">
        <f t="shared" si="40"/>
        <v>POWER</v>
      </c>
      <c r="E1341" s="43" t="str">
        <f t="shared" si="41"/>
        <v>Power</v>
      </c>
      <c r="F1341" s="43">
        <v>2018</v>
      </c>
      <c r="G1341" s="43">
        <v>22.209</v>
      </c>
      <c r="H1341" s="43" t="str">
        <f>INDEX(Regions[Region], MATCH(A1341,Regions[State Name],0))</f>
        <v>ER</v>
      </c>
    </row>
    <row r="1342" spans="1:8" x14ac:dyDescent="0.25">
      <c r="A1342" s="43" t="s">
        <v>244</v>
      </c>
      <c r="B1342" s="43" t="s">
        <v>209</v>
      </c>
      <c r="C1342" s="43" t="s">
        <v>215</v>
      </c>
      <c r="D1342" s="43" t="str">
        <f t="shared" si="40"/>
        <v>POWER</v>
      </c>
      <c r="E1342" s="43" t="str">
        <f t="shared" si="41"/>
        <v>Power</v>
      </c>
      <c r="F1342" s="43">
        <v>2018</v>
      </c>
      <c r="G1342" s="43">
        <v>32.014000000000003</v>
      </c>
      <c r="H1342" s="43" t="str">
        <f>INDEX(Regions[Region], MATCH(A1342,Regions[State Name],0))</f>
        <v>ER</v>
      </c>
    </row>
    <row r="1343" spans="1:8" x14ac:dyDescent="0.25">
      <c r="A1343" s="43" t="s">
        <v>244</v>
      </c>
      <c r="B1343" s="43" t="s">
        <v>219</v>
      </c>
      <c r="C1343" s="43" t="s">
        <v>215</v>
      </c>
      <c r="D1343" s="43" t="str">
        <f t="shared" si="40"/>
        <v>POWER</v>
      </c>
      <c r="E1343" s="43" t="str">
        <f t="shared" si="41"/>
        <v>Power</v>
      </c>
      <c r="F1343" s="43">
        <v>2018</v>
      </c>
      <c r="G1343" s="43">
        <v>4.0000000000000001E-3</v>
      </c>
      <c r="H1343" s="43" t="str">
        <f>INDEX(Regions[Region], MATCH(A1343,Regions[State Name],0))</f>
        <v>ER</v>
      </c>
    </row>
    <row r="1344" spans="1:8" x14ac:dyDescent="0.25">
      <c r="A1344" s="43" t="s">
        <v>244</v>
      </c>
      <c r="B1344" s="43" t="s">
        <v>219</v>
      </c>
      <c r="C1344" s="43" t="s">
        <v>211</v>
      </c>
      <c r="D1344" s="43" t="str">
        <f t="shared" si="40"/>
        <v>METAL</v>
      </c>
      <c r="E1344" s="43" t="str">
        <f t="shared" si="41"/>
        <v>Industry_Steel</v>
      </c>
      <c r="F1344" s="43">
        <v>2018</v>
      </c>
      <c r="G1344" s="43">
        <v>0.1</v>
      </c>
      <c r="H1344" s="43" t="str">
        <f>INDEX(Regions[Region], MATCH(A1344,Regions[State Name],0))</f>
        <v>ER</v>
      </c>
    </row>
    <row r="1345" spans="1:8" x14ac:dyDescent="0.25">
      <c r="A1345" s="43" t="s">
        <v>244</v>
      </c>
      <c r="B1345" s="43" t="s">
        <v>219</v>
      </c>
      <c r="C1345" s="43" t="s">
        <v>218</v>
      </c>
      <c r="D1345" s="43" t="str">
        <f t="shared" si="40"/>
        <v>METAL</v>
      </c>
      <c r="E1345" s="43" t="str">
        <f t="shared" si="41"/>
        <v>Industry_Steel</v>
      </c>
      <c r="F1345" s="43">
        <v>2018</v>
      </c>
      <c r="G1345" s="43">
        <v>0.64200000000000002</v>
      </c>
      <c r="H1345" s="43" t="str">
        <f>INDEX(Regions[Region], MATCH(A1345,Regions[State Name],0))</f>
        <v>ER</v>
      </c>
    </row>
    <row r="1346" spans="1:8" x14ac:dyDescent="0.25">
      <c r="A1346" s="43" t="s">
        <v>243</v>
      </c>
      <c r="B1346" s="43" t="s">
        <v>209</v>
      </c>
      <c r="C1346" s="43" t="s">
        <v>215</v>
      </c>
      <c r="D1346" s="43" t="str">
        <f t="shared" si="40"/>
        <v>POWER</v>
      </c>
      <c r="E1346" s="43" t="str">
        <f t="shared" si="41"/>
        <v>Power</v>
      </c>
      <c r="F1346" s="43">
        <v>2007</v>
      </c>
      <c r="G1346" s="43">
        <v>21.780999999999999</v>
      </c>
      <c r="H1346" s="43" t="str">
        <f>INDEX(Regions[Region], MATCH(A1346,Regions[State Name],0))</f>
        <v>SR</v>
      </c>
    </row>
    <row r="1347" spans="1:8" x14ac:dyDescent="0.25">
      <c r="A1347" s="43" t="s">
        <v>243</v>
      </c>
      <c r="B1347" s="43" t="s">
        <v>209</v>
      </c>
      <c r="C1347" s="43" t="s">
        <v>210</v>
      </c>
      <c r="D1347" s="43" t="str">
        <f t="shared" ref="D1347:D1410" si="42">LEFT(C1347,5)</f>
        <v>POWER</v>
      </c>
      <c r="E1347" s="43" t="str">
        <f t="shared" ref="E1347:E1410" si="43">IF(D1347="POWER","Power", IF(OR(D1347="STEEL",D1347="METAL"), "Industry_Steel", "Industry_Rest"))</f>
        <v>Power</v>
      </c>
      <c r="F1347" s="43">
        <v>2007</v>
      </c>
      <c r="G1347" s="43">
        <v>0.81299999999999994</v>
      </c>
      <c r="H1347" s="43" t="str">
        <f>INDEX(Regions[Region], MATCH(A1347,Regions[State Name],0))</f>
        <v>SR</v>
      </c>
    </row>
    <row r="1348" spans="1:8" x14ac:dyDescent="0.25">
      <c r="A1348" s="43" t="s">
        <v>243</v>
      </c>
      <c r="B1348" s="43" t="s">
        <v>209</v>
      </c>
      <c r="C1348" s="43" t="s">
        <v>212</v>
      </c>
      <c r="D1348" s="43" t="str">
        <f t="shared" si="42"/>
        <v>STEEL</v>
      </c>
      <c r="E1348" s="43" t="str">
        <f t="shared" si="43"/>
        <v>Industry_Steel</v>
      </c>
      <c r="F1348" s="43">
        <v>2007</v>
      </c>
      <c r="G1348" s="43">
        <v>4.4999999999999998E-2</v>
      </c>
      <c r="H1348" s="43" t="str">
        <f>INDEX(Regions[Region], MATCH(A1348,Regions[State Name],0))</f>
        <v>SR</v>
      </c>
    </row>
    <row r="1349" spans="1:8" x14ac:dyDescent="0.25">
      <c r="A1349" s="43" t="s">
        <v>243</v>
      </c>
      <c r="B1349" s="43" t="s">
        <v>209</v>
      </c>
      <c r="C1349" s="43" t="s">
        <v>213</v>
      </c>
      <c r="D1349" s="43" t="str">
        <f t="shared" si="42"/>
        <v>CEMEN</v>
      </c>
      <c r="E1349" s="43" t="str">
        <f t="shared" si="43"/>
        <v>Industry_Rest</v>
      </c>
      <c r="F1349" s="43">
        <v>2007</v>
      </c>
      <c r="G1349" s="43">
        <v>3.1680000000000001</v>
      </c>
      <c r="H1349" s="43" t="str">
        <f>INDEX(Regions[Region], MATCH(A1349,Regions[State Name],0))</f>
        <v>SR</v>
      </c>
    </row>
    <row r="1350" spans="1:8" x14ac:dyDescent="0.25">
      <c r="A1350" s="43" t="s">
        <v>243</v>
      </c>
      <c r="B1350" s="43" t="s">
        <v>209</v>
      </c>
      <c r="C1350" s="43" t="s">
        <v>179</v>
      </c>
      <c r="D1350" s="43" t="str">
        <f t="shared" si="42"/>
        <v>SPONG</v>
      </c>
      <c r="E1350" s="43" t="str">
        <f t="shared" si="43"/>
        <v>Industry_Rest</v>
      </c>
      <c r="F1350" s="43">
        <v>2007</v>
      </c>
      <c r="G1350" s="43">
        <v>0.59599999999999997</v>
      </c>
      <c r="H1350" s="43" t="str">
        <f>INDEX(Regions[Region], MATCH(A1350,Regions[State Name],0))</f>
        <v>SR</v>
      </c>
    </row>
    <row r="1351" spans="1:8" x14ac:dyDescent="0.25">
      <c r="A1351" s="43" t="s">
        <v>243</v>
      </c>
      <c r="B1351" s="43" t="s">
        <v>209</v>
      </c>
      <c r="C1351" s="43" t="s">
        <v>228</v>
      </c>
      <c r="D1351" s="43" t="str">
        <f t="shared" si="42"/>
        <v>CHEMI</v>
      </c>
      <c r="E1351" s="43" t="str">
        <f t="shared" si="43"/>
        <v>Industry_Rest</v>
      </c>
      <c r="F1351" s="43">
        <v>2007</v>
      </c>
      <c r="G1351" s="43">
        <v>0.19600000000000001</v>
      </c>
      <c r="H1351" s="43" t="str">
        <f>INDEX(Regions[Region], MATCH(A1351,Regions[State Name],0))</f>
        <v>SR</v>
      </c>
    </row>
    <row r="1352" spans="1:8" x14ac:dyDescent="0.25">
      <c r="A1352" s="43" t="s">
        <v>243</v>
      </c>
      <c r="B1352" s="43" t="s">
        <v>209</v>
      </c>
      <c r="C1352" s="43" t="s">
        <v>220</v>
      </c>
      <c r="D1352" s="43" t="str">
        <f t="shared" si="42"/>
        <v xml:space="preserve">PULP </v>
      </c>
      <c r="E1352" s="43" t="str">
        <f t="shared" si="43"/>
        <v>Industry_Rest</v>
      </c>
      <c r="F1352" s="43">
        <v>2007</v>
      </c>
      <c r="G1352" s="43">
        <v>0.71699999999999997</v>
      </c>
      <c r="H1352" s="43" t="str">
        <f>INDEX(Regions[Region], MATCH(A1352,Regions[State Name],0))</f>
        <v>SR</v>
      </c>
    </row>
    <row r="1353" spans="1:8" x14ac:dyDescent="0.25">
      <c r="A1353" s="43" t="s">
        <v>243</v>
      </c>
      <c r="B1353" s="43" t="s">
        <v>209</v>
      </c>
      <c r="C1353" s="43" t="s">
        <v>223</v>
      </c>
      <c r="D1353" s="43" t="str">
        <f t="shared" si="42"/>
        <v>TEXTI</v>
      </c>
      <c r="E1353" s="43" t="str">
        <f t="shared" si="43"/>
        <v>Industry_Rest</v>
      </c>
      <c r="F1353" s="43">
        <v>2007</v>
      </c>
      <c r="G1353" s="43">
        <v>2.9000000000000001E-2</v>
      </c>
      <c r="H1353" s="43" t="str">
        <f>INDEX(Regions[Region], MATCH(A1353,Regions[State Name],0))</f>
        <v>SR</v>
      </c>
    </row>
    <row r="1354" spans="1:8" x14ac:dyDescent="0.25">
      <c r="A1354" s="43" t="s">
        <v>243</v>
      </c>
      <c r="B1354" s="43" t="s">
        <v>209</v>
      </c>
      <c r="C1354" s="43" t="s">
        <v>229</v>
      </c>
      <c r="D1354" s="43" t="str">
        <f t="shared" si="42"/>
        <v>BRICK</v>
      </c>
      <c r="E1354" s="43" t="str">
        <f t="shared" si="43"/>
        <v>Industry_Rest</v>
      </c>
      <c r="F1354" s="43">
        <v>2007</v>
      </c>
      <c r="G1354" s="43">
        <v>0.20699999999999999</v>
      </c>
      <c r="H1354" s="43" t="str">
        <f>INDEX(Regions[Region], MATCH(A1354,Regions[State Name],0))</f>
        <v>SR</v>
      </c>
    </row>
    <row r="1355" spans="1:8" x14ac:dyDescent="0.25">
      <c r="A1355" s="43" t="s">
        <v>243</v>
      </c>
      <c r="B1355" s="43" t="s">
        <v>209</v>
      </c>
      <c r="C1355" s="43" t="s">
        <v>208</v>
      </c>
      <c r="D1355" s="43" t="str">
        <f t="shared" si="42"/>
        <v>OTHER</v>
      </c>
      <c r="E1355" s="43" t="str">
        <f t="shared" si="43"/>
        <v>Industry_Rest</v>
      </c>
      <c r="F1355" s="43">
        <v>2007</v>
      </c>
      <c r="G1355" s="43">
        <v>1.9379999999999999</v>
      </c>
      <c r="H1355" s="43" t="str">
        <f>INDEX(Regions[Region], MATCH(A1355,Regions[State Name],0))</f>
        <v>SR</v>
      </c>
    </row>
    <row r="1356" spans="1:8" x14ac:dyDescent="0.25">
      <c r="A1356" s="43" t="s">
        <v>243</v>
      </c>
      <c r="B1356" s="43" t="s">
        <v>209</v>
      </c>
      <c r="C1356" s="43" t="s">
        <v>215</v>
      </c>
      <c r="D1356" s="43" t="str">
        <f t="shared" si="42"/>
        <v>POWER</v>
      </c>
      <c r="E1356" s="43" t="str">
        <f t="shared" si="43"/>
        <v>Power</v>
      </c>
      <c r="F1356" s="43">
        <v>2008</v>
      </c>
      <c r="G1356" s="43">
        <v>36.402000000000001</v>
      </c>
      <c r="H1356" s="43" t="str">
        <f>INDEX(Regions[Region], MATCH(A1356,Regions[State Name],0))</f>
        <v>SR</v>
      </c>
    </row>
    <row r="1357" spans="1:8" x14ac:dyDescent="0.25">
      <c r="A1357" s="43" t="s">
        <v>243</v>
      </c>
      <c r="B1357" s="43" t="s">
        <v>209</v>
      </c>
      <c r="C1357" s="43" t="s">
        <v>210</v>
      </c>
      <c r="D1357" s="43" t="str">
        <f t="shared" si="42"/>
        <v>POWER</v>
      </c>
      <c r="E1357" s="43" t="str">
        <f t="shared" si="43"/>
        <v>Power</v>
      </c>
      <c r="F1357" s="43">
        <v>2008</v>
      </c>
      <c r="G1357" s="43">
        <v>2.9620000000000002</v>
      </c>
      <c r="H1357" s="43" t="str">
        <f>INDEX(Regions[Region], MATCH(A1357,Regions[State Name],0))</f>
        <v>SR</v>
      </c>
    </row>
    <row r="1358" spans="1:8" x14ac:dyDescent="0.25">
      <c r="A1358" s="43" t="s">
        <v>243</v>
      </c>
      <c r="B1358" s="43" t="s">
        <v>209</v>
      </c>
      <c r="C1358" s="43" t="s">
        <v>211</v>
      </c>
      <c r="D1358" s="43" t="str">
        <f t="shared" si="42"/>
        <v>METAL</v>
      </c>
      <c r="E1358" s="43" t="str">
        <f t="shared" si="43"/>
        <v>Industry_Steel</v>
      </c>
      <c r="F1358" s="43">
        <v>2008</v>
      </c>
      <c r="G1358" s="43">
        <v>1.6E-2</v>
      </c>
      <c r="H1358" s="43" t="str">
        <f>INDEX(Regions[Region], MATCH(A1358,Regions[State Name],0))</f>
        <v>SR</v>
      </c>
    </row>
    <row r="1359" spans="1:8" x14ac:dyDescent="0.25">
      <c r="A1359" s="43" t="s">
        <v>243</v>
      </c>
      <c r="B1359" s="43" t="s">
        <v>209</v>
      </c>
      <c r="C1359" s="43" t="s">
        <v>213</v>
      </c>
      <c r="D1359" s="43" t="str">
        <f t="shared" si="42"/>
        <v>CEMEN</v>
      </c>
      <c r="E1359" s="43" t="str">
        <f t="shared" si="43"/>
        <v>Industry_Rest</v>
      </c>
      <c r="F1359" s="43">
        <v>2008</v>
      </c>
      <c r="G1359" s="43">
        <v>3.4769999999999999</v>
      </c>
      <c r="H1359" s="43" t="str">
        <f>INDEX(Regions[Region], MATCH(A1359,Regions[State Name],0))</f>
        <v>SR</v>
      </c>
    </row>
    <row r="1360" spans="1:8" x14ac:dyDescent="0.25">
      <c r="A1360" s="43" t="s">
        <v>243</v>
      </c>
      <c r="B1360" s="43" t="s">
        <v>209</v>
      </c>
      <c r="C1360" s="43" t="s">
        <v>179</v>
      </c>
      <c r="D1360" s="43" t="str">
        <f t="shared" si="42"/>
        <v>SPONG</v>
      </c>
      <c r="E1360" s="43" t="str">
        <f t="shared" si="43"/>
        <v>Industry_Rest</v>
      </c>
      <c r="F1360" s="43">
        <v>2008</v>
      </c>
      <c r="G1360" s="43">
        <v>0.77400000000000002</v>
      </c>
      <c r="H1360" s="43" t="str">
        <f>INDEX(Regions[Region], MATCH(A1360,Regions[State Name],0))</f>
        <v>SR</v>
      </c>
    </row>
    <row r="1361" spans="1:8" x14ac:dyDescent="0.25">
      <c r="A1361" s="43" t="s">
        <v>243</v>
      </c>
      <c r="B1361" s="43" t="s">
        <v>209</v>
      </c>
      <c r="C1361" s="43" t="s">
        <v>217</v>
      </c>
      <c r="D1361" s="43" t="str">
        <f t="shared" si="42"/>
        <v>OTHER</v>
      </c>
      <c r="E1361" s="43" t="str">
        <f t="shared" si="43"/>
        <v>Industry_Rest</v>
      </c>
      <c r="F1361" s="43">
        <v>2008</v>
      </c>
      <c r="G1361" s="43">
        <v>0.17299999999999999</v>
      </c>
      <c r="H1361" s="43" t="str">
        <f>INDEX(Regions[Region], MATCH(A1361,Regions[State Name],0))</f>
        <v>SR</v>
      </c>
    </row>
    <row r="1362" spans="1:8" x14ac:dyDescent="0.25">
      <c r="A1362" s="43" t="s">
        <v>243</v>
      </c>
      <c r="B1362" s="43" t="s">
        <v>209</v>
      </c>
      <c r="C1362" s="43" t="s">
        <v>228</v>
      </c>
      <c r="D1362" s="43" t="str">
        <f t="shared" si="42"/>
        <v>CHEMI</v>
      </c>
      <c r="E1362" s="43" t="str">
        <f t="shared" si="43"/>
        <v>Industry_Rest</v>
      </c>
      <c r="F1362" s="43">
        <v>2008</v>
      </c>
      <c r="G1362" s="43">
        <v>0.16400000000000001</v>
      </c>
      <c r="H1362" s="43" t="str">
        <f>INDEX(Regions[Region], MATCH(A1362,Regions[State Name],0))</f>
        <v>SR</v>
      </c>
    </row>
    <row r="1363" spans="1:8" x14ac:dyDescent="0.25">
      <c r="A1363" s="43" t="s">
        <v>243</v>
      </c>
      <c r="B1363" s="43" t="s">
        <v>209</v>
      </c>
      <c r="C1363" s="43" t="s">
        <v>220</v>
      </c>
      <c r="D1363" s="43" t="str">
        <f t="shared" si="42"/>
        <v xml:space="preserve">PULP </v>
      </c>
      <c r="E1363" s="43" t="str">
        <f t="shared" si="43"/>
        <v>Industry_Rest</v>
      </c>
      <c r="F1363" s="43">
        <v>2008</v>
      </c>
      <c r="G1363" s="43">
        <v>0.73299999999999998</v>
      </c>
      <c r="H1363" s="43" t="str">
        <f>INDEX(Regions[Region], MATCH(A1363,Regions[State Name],0))</f>
        <v>SR</v>
      </c>
    </row>
    <row r="1364" spans="1:8" x14ac:dyDescent="0.25">
      <c r="A1364" s="43" t="s">
        <v>243</v>
      </c>
      <c r="B1364" s="43" t="s">
        <v>209</v>
      </c>
      <c r="C1364" s="43" t="s">
        <v>223</v>
      </c>
      <c r="D1364" s="43" t="str">
        <f t="shared" si="42"/>
        <v>TEXTI</v>
      </c>
      <c r="E1364" s="43" t="str">
        <f t="shared" si="43"/>
        <v>Industry_Rest</v>
      </c>
      <c r="F1364" s="43">
        <v>2008</v>
      </c>
      <c r="G1364" s="43">
        <v>4.2000000000000003E-2</v>
      </c>
      <c r="H1364" s="43" t="str">
        <f>INDEX(Regions[Region], MATCH(A1364,Regions[State Name],0))</f>
        <v>SR</v>
      </c>
    </row>
    <row r="1365" spans="1:8" x14ac:dyDescent="0.25">
      <c r="A1365" s="43" t="s">
        <v>243</v>
      </c>
      <c r="B1365" s="43" t="s">
        <v>209</v>
      </c>
      <c r="C1365" s="43" t="s">
        <v>208</v>
      </c>
      <c r="D1365" s="43" t="str">
        <f t="shared" si="42"/>
        <v>OTHER</v>
      </c>
      <c r="E1365" s="43" t="str">
        <f t="shared" si="43"/>
        <v>Industry_Rest</v>
      </c>
      <c r="F1365" s="43">
        <v>2008</v>
      </c>
      <c r="G1365" s="43">
        <v>2.1070000000000002</v>
      </c>
      <c r="H1365" s="43" t="str">
        <f>INDEX(Regions[Region], MATCH(A1365,Regions[State Name],0))</f>
        <v>SR</v>
      </c>
    </row>
    <row r="1366" spans="1:8" x14ac:dyDescent="0.25">
      <c r="A1366" s="43" t="s">
        <v>243</v>
      </c>
      <c r="B1366" s="43" t="s">
        <v>219</v>
      </c>
      <c r="C1366" s="43" t="s">
        <v>218</v>
      </c>
      <c r="D1366" s="43" t="str">
        <f t="shared" si="42"/>
        <v>METAL</v>
      </c>
      <c r="E1366" s="43" t="str">
        <f t="shared" si="43"/>
        <v>Industry_Steel</v>
      </c>
      <c r="F1366" s="43">
        <v>2008</v>
      </c>
      <c r="G1366" s="43">
        <v>1.9E-2</v>
      </c>
      <c r="H1366" s="43" t="str">
        <f>INDEX(Regions[Region], MATCH(A1366,Regions[State Name],0))</f>
        <v>SR</v>
      </c>
    </row>
    <row r="1367" spans="1:8" x14ac:dyDescent="0.25">
      <c r="A1367" s="43" t="s">
        <v>243</v>
      </c>
      <c r="B1367" s="43" t="s">
        <v>209</v>
      </c>
      <c r="C1367" s="43" t="s">
        <v>215</v>
      </c>
      <c r="D1367" s="43" t="str">
        <f t="shared" si="42"/>
        <v>POWER</v>
      </c>
      <c r="E1367" s="43" t="str">
        <f t="shared" si="43"/>
        <v>Power</v>
      </c>
      <c r="F1367" s="43">
        <v>2009</v>
      </c>
      <c r="G1367" s="43">
        <v>38.561</v>
      </c>
      <c r="H1367" s="43" t="str">
        <f>INDEX(Regions[Region], MATCH(A1367,Regions[State Name],0))</f>
        <v>SR</v>
      </c>
    </row>
    <row r="1368" spans="1:8" x14ac:dyDescent="0.25">
      <c r="A1368" s="43" t="s">
        <v>243</v>
      </c>
      <c r="B1368" s="43" t="s">
        <v>209</v>
      </c>
      <c r="C1368" s="43" t="s">
        <v>210</v>
      </c>
      <c r="D1368" s="43" t="str">
        <f t="shared" si="42"/>
        <v>POWER</v>
      </c>
      <c r="E1368" s="43" t="str">
        <f t="shared" si="43"/>
        <v>Power</v>
      </c>
      <c r="F1368" s="43">
        <v>2009</v>
      </c>
      <c r="G1368" s="43">
        <v>3.1960000000000002</v>
      </c>
      <c r="H1368" s="43" t="str">
        <f>INDEX(Regions[Region], MATCH(A1368,Regions[State Name],0))</f>
        <v>SR</v>
      </c>
    </row>
    <row r="1369" spans="1:8" x14ac:dyDescent="0.25">
      <c r="A1369" s="43" t="s">
        <v>243</v>
      </c>
      <c r="B1369" s="43" t="s">
        <v>209</v>
      </c>
      <c r="C1369" s="43" t="s">
        <v>212</v>
      </c>
      <c r="D1369" s="43" t="str">
        <f t="shared" si="42"/>
        <v>STEEL</v>
      </c>
      <c r="E1369" s="43" t="str">
        <f t="shared" si="43"/>
        <v>Industry_Steel</v>
      </c>
      <c r="F1369" s="43">
        <v>2009</v>
      </c>
      <c r="G1369" s="43">
        <v>3.6999999999999998E-2</v>
      </c>
      <c r="H1369" s="43" t="str">
        <f>INDEX(Regions[Region], MATCH(A1369,Regions[State Name],0))</f>
        <v>SR</v>
      </c>
    </row>
    <row r="1370" spans="1:8" x14ac:dyDescent="0.25">
      <c r="A1370" s="43" t="s">
        <v>243</v>
      </c>
      <c r="B1370" s="43" t="s">
        <v>209</v>
      </c>
      <c r="C1370" s="43" t="s">
        <v>213</v>
      </c>
      <c r="D1370" s="43" t="str">
        <f t="shared" si="42"/>
        <v>CEMEN</v>
      </c>
      <c r="E1370" s="43" t="str">
        <f t="shared" si="43"/>
        <v>Industry_Rest</v>
      </c>
      <c r="F1370" s="43">
        <v>2009</v>
      </c>
      <c r="G1370" s="43">
        <v>4.1760000000000002</v>
      </c>
      <c r="H1370" s="43" t="str">
        <f>INDEX(Regions[Region], MATCH(A1370,Regions[State Name],0))</f>
        <v>SR</v>
      </c>
    </row>
    <row r="1371" spans="1:8" x14ac:dyDescent="0.25">
      <c r="A1371" s="43" t="s">
        <v>243</v>
      </c>
      <c r="B1371" s="43" t="s">
        <v>209</v>
      </c>
      <c r="C1371" s="43" t="s">
        <v>179</v>
      </c>
      <c r="D1371" s="43" t="str">
        <f t="shared" si="42"/>
        <v>SPONG</v>
      </c>
      <c r="E1371" s="43" t="str">
        <f t="shared" si="43"/>
        <v>Industry_Rest</v>
      </c>
      <c r="F1371" s="43">
        <v>2009</v>
      </c>
      <c r="G1371" s="43">
        <v>0.878</v>
      </c>
      <c r="H1371" s="43" t="str">
        <f>INDEX(Regions[Region], MATCH(A1371,Regions[State Name],0))</f>
        <v>SR</v>
      </c>
    </row>
    <row r="1372" spans="1:8" x14ac:dyDescent="0.25">
      <c r="A1372" s="43" t="s">
        <v>243</v>
      </c>
      <c r="B1372" s="43" t="s">
        <v>209</v>
      </c>
      <c r="C1372" s="43" t="s">
        <v>228</v>
      </c>
      <c r="D1372" s="43" t="str">
        <f t="shared" si="42"/>
        <v>CHEMI</v>
      </c>
      <c r="E1372" s="43" t="str">
        <f t="shared" si="43"/>
        <v>Industry_Rest</v>
      </c>
      <c r="F1372" s="43">
        <v>2009</v>
      </c>
      <c r="G1372" s="43">
        <v>0.182</v>
      </c>
      <c r="H1372" s="43" t="str">
        <f>INDEX(Regions[Region], MATCH(A1372,Regions[State Name],0))</f>
        <v>SR</v>
      </c>
    </row>
    <row r="1373" spans="1:8" x14ac:dyDescent="0.25">
      <c r="A1373" s="43" t="s">
        <v>243</v>
      </c>
      <c r="B1373" s="43" t="s">
        <v>209</v>
      </c>
      <c r="C1373" s="43" t="s">
        <v>220</v>
      </c>
      <c r="D1373" s="43" t="str">
        <f t="shared" si="42"/>
        <v xml:space="preserve">PULP </v>
      </c>
      <c r="E1373" s="43" t="str">
        <f t="shared" si="43"/>
        <v>Industry_Rest</v>
      </c>
      <c r="F1373" s="43">
        <v>2009</v>
      </c>
      <c r="G1373" s="43">
        <v>0.61899999999999999</v>
      </c>
      <c r="H1373" s="43" t="str">
        <f>INDEX(Regions[Region], MATCH(A1373,Regions[State Name],0))</f>
        <v>SR</v>
      </c>
    </row>
    <row r="1374" spans="1:8" x14ac:dyDescent="0.25">
      <c r="A1374" s="43" t="s">
        <v>243</v>
      </c>
      <c r="B1374" s="43" t="s">
        <v>209</v>
      </c>
      <c r="C1374" s="43" t="s">
        <v>223</v>
      </c>
      <c r="D1374" s="43" t="str">
        <f t="shared" si="42"/>
        <v>TEXTI</v>
      </c>
      <c r="E1374" s="43" t="str">
        <f t="shared" si="43"/>
        <v>Industry_Rest</v>
      </c>
      <c r="F1374" s="43">
        <v>2009</v>
      </c>
      <c r="G1374" s="43">
        <v>2.9000000000000001E-2</v>
      </c>
      <c r="H1374" s="43" t="str">
        <f>INDEX(Regions[Region], MATCH(A1374,Regions[State Name],0))</f>
        <v>SR</v>
      </c>
    </row>
    <row r="1375" spans="1:8" x14ac:dyDescent="0.25">
      <c r="A1375" s="43" t="s">
        <v>243</v>
      </c>
      <c r="B1375" s="43" t="s">
        <v>209</v>
      </c>
      <c r="C1375" s="43" t="s">
        <v>208</v>
      </c>
      <c r="D1375" s="43" t="str">
        <f t="shared" si="42"/>
        <v>OTHER</v>
      </c>
      <c r="E1375" s="43" t="str">
        <f t="shared" si="43"/>
        <v>Industry_Rest</v>
      </c>
      <c r="F1375" s="43">
        <v>2009</v>
      </c>
      <c r="G1375" s="43">
        <v>2.746</v>
      </c>
      <c r="H1375" s="43" t="str">
        <f>INDEX(Regions[Region], MATCH(A1375,Regions[State Name],0))</f>
        <v>SR</v>
      </c>
    </row>
    <row r="1376" spans="1:8" x14ac:dyDescent="0.25">
      <c r="A1376" s="43" t="s">
        <v>243</v>
      </c>
      <c r="B1376" s="43" t="s">
        <v>219</v>
      </c>
      <c r="C1376" s="43" t="s">
        <v>218</v>
      </c>
      <c r="D1376" s="43" t="str">
        <f t="shared" si="42"/>
        <v>METAL</v>
      </c>
      <c r="E1376" s="43" t="str">
        <f t="shared" si="43"/>
        <v>Industry_Steel</v>
      </c>
      <c r="F1376" s="43">
        <v>2009</v>
      </c>
      <c r="G1376" s="43">
        <v>0.63300000000000001</v>
      </c>
      <c r="H1376" s="43" t="str">
        <f>INDEX(Regions[Region], MATCH(A1376,Regions[State Name],0))</f>
        <v>SR</v>
      </c>
    </row>
    <row r="1377" spans="1:8" x14ac:dyDescent="0.25">
      <c r="A1377" s="43" t="s">
        <v>243</v>
      </c>
      <c r="B1377" s="43" t="s">
        <v>209</v>
      </c>
      <c r="C1377" s="43" t="s">
        <v>215</v>
      </c>
      <c r="D1377" s="43" t="str">
        <f t="shared" si="42"/>
        <v>POWER</v>
      </c>
      <c r="E1377" s="43" t="str">
        <f t="shared" si="43"/>
        <v>Power</v>
      </c>
      <c r="F1377" s="43">
        <v>2010</v>
      </c>
      <c r="G1377" s="43">
        <v>38.043999999999997</v>
      </c>
      <c r="H1377" s="43" t="str">
        <f>INDEX(Regions[Region], MATCH(A1377,Regions[State Name],0))</f>
        <v>SR</v>
      </c>
    </row>
    <row r="1378" spans="1:8" x14ac:dyDescent="0.25">
      <c r="A1378" s="43" t="s">
        <v>243</v>
      </c>
      <c r="B1378" s="43" t="s">
        <v>209</v>
      </c>
      <c r="C1378" s="43" t="s">
        <v>210</v>
      </c>
      <c r="D1378" s="43" t="str">
        <f t="shared" si="42"/>
        <v>POWER</v>
      </c>
      <c r="E1378" s="43" t="str">
        <f t="shared" si="43"/>
        <v>Power</v>
      </c>
      <c r="F1378" s="43">
        <v>2010</v>
      </c>
      <c r="G1378" s="43">
        <v>2.9390000000000001</v>
      </c>
      <c r="H1378" s="43" t="str">
        <f>INDEX(Regions[Region], MATCH(A1378,Regions[State Name],0))</f>
        <v>SR</v>
      </c>
    </row>
    <row r="1379" spans="1:8" x14ac:dyDescent="0.25">
      <c r="A1379" s="43" t="s">
        <v>243</v>
      </c>
      <c r="B1379" s="43" t="s">
        <v>209</v>
      </c>
      <c r="C1379" s="43" t="s">
        <v>212</v>
      </c>
      <c r="D1379" s="43" t="str">
        <f t="shared" si="42"/>
        <v>STEEL</v>
      </c>
      <c r="E1379" s="43" t="str">
        <f t="shared" si="43"/>
        <v>Industry_Steel</v>
      </c>
      <c r="F1379" s="43">
        <v>2010</v>
      </c>
      <c r="G1379" s="43">
        <v>4.3999999999999997E-2</v>
      </c>
      <c r="H1379" s="43" t="str">
        <f>INDEX(Regions[Region], MATCH(A1379,Regions[State Name],0))</f>
        <v>SR</v>
      </c>
    </row>
    <row r="1380" spans="1:8" x14ac:dyDescent="0.25">
      <c r="A1380" s="43" t="s">
        <v>243</v>
      </c>
      <c r="B1380" s="43" t="s">
        <v>209</v>
      </c>
      <c r="C1380" s="43" t="s">
        <v>213</v>
      </c>
      <c r="D1380" s="43" t="str">
        <f t="shared" si="42"/>
        <v>CEMEN</v>
      </c>
      <c r="E1380" s="43" t="str">
        <f t="shared" si="43"/>
        <v>Industry_Rest</v>
      </c>
      <c r="F1380" s="43">
        <v>2010</v>
      </c>
      <c r="G1380" s="43">
        <v>4.9109999999999996</v>
      </c>
      <c r="H1380" s="43" t="str">
        <f>INDEX(Regions[Region], MATCH(A1380,Regions[State Name],0))</f>
        <v>SR</v>
      </c>
    </row>
    <row r="1381" spans="1:8" x14ac:dyDescent="0.25">
      <c r="A1381" s="43" t="s">
        <v>243</v>
      </c>
      <c r="B1381" s="43" t="s">
        <v>209</v>
      </c>
      <c r="C1381" s="43" t="s">
        <v>179</v>
      </c>
      <c r="D1381" s="43" t="str">
        <f t="shared" si="42"/>
        <v>SPONG</v>
      </c>
      <c r="E1381" s="43" t="str">
        <f t="shared" si="43"/>
        <v>Industry_Rest</v>
      </c>
      <c r="F1381" s="43">
        <v>2010</v>
      </c>
      <c r="G1381" s="43">
        <v>0.91300000000000003</v>
      </c>
      <c r="H1381" s="43" t="str">
        <f>INDEX(Regions[Region], MATCH(A1381,Regions[State Name],0))</f>
        <v>SR</v>
      </c>
    </row>
    <row r="1382" spans="1:8" x14ac:dyDescent="0.25">
      <c r="A1382" s="43" t="s">
        <v>243</v>
      </c>
      <c r="B1382" s="43" t="s">
        <v>209</v>
      </c>
      <c r="C1382" s="43" t="s">
        <v>228</v>
      </c>
      <c r="D1382" s="43" t="str">
        <f t="shared" si="42"/>
        <v>CHEMI</v>
      </c>
      <c r="E1382" s="43" t="str">
        <f t="shared" si="43"/>
        <v>Industry_Rest</v>
      </c>
      <c r="F1382" s="43">
        <v>2010</v>
      </c>
      <c r="G1382" s="43">
        <v>0.22500000000000001</v>
      </c>
      <c r="H1382" s="43" t="str">
        <f>INDEX(Regions[Region], MATCH(A1382,Regions[State Name],0))</f>
        <v>SR</v>
      </c>
    </row>
    <row r="1383" spans="1:8" x14ac:dyDescent="0.25">
      <c r="A1383" s="43" t="s">
        <v>243</v>
      </c>
      <c r="B1383" s="43" t="s">
        <v>209</v>
      </c>
      <c r="C1383" s="43" t="s">
        <v>220</v>
      </c>
      <c r="D1383" s="43" t="str">
        <f t="shared" si="42"/>
        <v xml:space="preserve">PULP </v>
      </c>
      <c r="E1383" s="43" t="str">
        <f t="shared" si="43"/>
        <v>Industry_Rest</v>
      </c>
      <c r="F1383" s="43">
        <v>2010</v>
      </c>
      <c r="G1383" s="43">
        <v>0.91200000000000003</v>
      </c>
      <c r="H1383" s="43" t="str">
        <f>INDEX(Regions[Region], MATCH(A1383,Regions[State Name],0))</f>
        <v>SR</v>
      </c>
    </row>
    <row r="1384" spans="1:8" x14ac:dyDescent="0.25">
      <c r="A1384" s="43" t="s">
        <v>243</v>
      </c>
      <c r="B1384" s="43" t="s">
        <v>209</v>
      </c>
      <c r="C1384" s="43" t="s">
        <v>223</v>
      </c>
      <c r="D1384" s="43" t="str">
        <f t="shared" si="42"/>
        <v>TEXTI</v>
      </c>
      <c r="E1384" s="43" t="str">
        <f t="shared" si="43"/>
        <v>Industry_Rest</v>
      </c>
      <c r="F1384" s="43">
        <v>2010</v>
      </c>
      <c r="G1384" s="43">
        <v>2.9000000000000001E-2</v>
      </c>
      <c r="H1384" s="43" t="str">
        <f>INDEX(Regions[Region], MATCH(A1384,Regions[State Name],0))</f>
        <v>SR</v>
      </c>
    </row>
    <row r="1385" spans="1:8" x14ac:dyDescent="0.25">
      <c r="A1385" s="43" t="s">
        <v>243</v>
      </c>
      <c r="B1385" s="43" t="s">
        <v>209</v>
      </c>
      <c r="C1385" s="43" t="s">
        <v>229</v>
      </c>
      <c r="D1385" s="43" t="str">
        <f t="shared" si="42"/>
        <v>BRICK</v>
      </c>
      <c r="E1385" s="43" t="str">
        <f t="shared" si="43"/>
        <v>Industry_Rest</v>
      </c>
      <c r="F1385" s="43">
        <v>2010</v>
      </c>
      <c r="G1385" s="43">
        <v>0.29399999999999998</v>
      </c>
      <c r="H1385" s="43" t="str">
        <f>INDEX(Regions[Region], MATCH(A1385,Regions[State Name],0))</f>
        <v>SR</v>
      </c>
    </row>
    <row r="1386" spans="1:8" x14ac:dyDescent="0.25">
      <c r="A1386" s="43" t="s">
        <v>243</v>
      </c>
      <c r="B1386" s="43" t="s">
        <v>209</v>
      </c>
      <c r="C1386" s="43" t="s">
        <v>208</v>
      </c>
      <c r="D1386" s="43" t="str">
        <f t="shared" si="42"/>
        <v>OTHER</v>
      </c>
      <c r="E1386" s="43" t="str">
        <f t="shared" si="43"/>
        <v>Industry_Rest</v>
      </c>
      <c r="F1386" s="43">
        <v>2010</v>
      </c>
      <c r="G1386" s="43">
        <v>2.3450000000000002</v>
      </c>
      <c r="H1386" s="43" t="str">
        <f>INDEX(Regions[Region], MATCH(A1386,Regions[State Name],0))</f>
        <v>SR</v>
      </c>
    </row>
    <row r="1387" spans="1:8" x14ac:dyDescent="0.25">
      <c r="A1387" s="43" t="s">
        <v>243</v>
      </c>
      <c r="B1387" s="43" t="s">
        <v>219</v>
      </c>
      <c r="C1387" s="43" t="s">
        <v>218</v>
      </c>
      <c r="D1387" s="43" t="str">
        <f t="shared" si="42"/>
        <v>METAL</v>
      </c>
      <c r="E1387" s="43" t="str">
        <f t="shared" si="43"/>
        <v>Industry_Steel</v>
      </c>
      <c r="F1387" s="43">
        <v>2010</v>
      </c>
      <c r="G1387" s="43">
        <v>0.32700000000000001</v>
      </c>
      <c r="H1387" s="43" t="str">
        <f>INDEX(Regions[Region], MATCH(A1387,Regions[State Name],0))</f>
        <v>SR</v>
      </c>
    </row>
    <row r="1388" spans="1:8" x14ac:dyDescent="0.25">
      <c r="A1388" s="43" t="s">
        <v>243</v>
      </c>
      <c r="B1388" s="43" t="s">
        <v>209</v>
      </c>
      <c r="C1388" s="43" t="s">
        <v>215</v>
      </c>
      <c r="D1388" s="43" t="str">
        <f t="shared" si="42"/>
        <v>POWER</v>
      </c>
      <c r="E1388" s="43" t="str">
        <f t="shared" si="43"/>
        <v>Power</v>
      </c>
      <c r="F1388" s="43">
        <v>2011</v>
      </c>
      <c r="G1388" s="43">
        <v>37.171999999999997</v>
      </c>
      <c r="H1388" s="43" t="str">
        <f>INDEX(Regions[Region], MATCH(A1388,Regions[State Name],0))</f>
        <v>SR</v>
      </c>
    </row>
    <row r="1389" spans="1:8" x14ac:dyDescent="0.25">
      <c r="A1389" s="43" t="s">
        <v>243</v>
      </c>
      <c r="B1389" s="43" t="s">
        <v>209</v>
      </c>
      <c r="C1389" s="43" t="s">
        <v>210</v>
      </c>
      <c r="D1389" s="43" t="str">
        <f t="shared" si="42"/>
        <v>POWER</v>
      </c>
      <c r="E1389" s="43" t="str">
        <f t="shared" si="43"/>
        <v>Power</v>
      </c>
      <c r="F1389" s="43">
        <v>2011</v>
      </c>
      <c r="G1389" s="43">
        <v>3.363</v>
      </c>
      <c r="H1389" s="43" t="str">
        <f>INDEX(Regions[Region], MATCH(A1389,Regions[State Name],0))</f>
        <v>SR</v>
      </c>
    </row>
    <row r="1390" spans="1:8" x14ac:dyDescent="0.25">
      <c r="A1390" s="43" t="s">
        <v>243</v>
      </c>
      <c r="B1390" s="43" t="s">
        <v>209</v>
      </c>
      <c r="C1390" s="43" t="s">
        <v>212</v>
      </c>
      <c r="D1390" s="43" t="str">
        <f t="shared" si="42"/>
        <v>STEEL</v>
      </c>
      <c r="E1390" s="43" t="str">
        <f t="shared" si="43"/>
        <v>Industry_Steel</v>
      </c>
      <c r="F1390" s="43">
        <v>2011</v>
      </c>
      <c r="G1390" s="43">
        <v>0.121</v>
      </c>
      <c r="H1390" s="43" t="str">
        <f>INDEX(Regions[Region], MATCH(A1390,Regions[State Name],0))</f>
        <v>SR</v>
      </c>
    </row>
    <row r="1391" spans="1:8" x14ac:dyDescent="0.25">
      <c r="A1391" s="43" t="s">
        <v>243</v>
      </c>
      <c r="B1391" s="43" t="s">
        <v>209</v>
      </c>
      <c r="C1391" s="43" t="s">
        <v>213</v>
      </c>
      <c r="D1391" s="43" t="str">
        <f t="shared" si="42"/>
        <v>CEMEN</v>
      </c>
      <c r="E1391" s="43" t="str">
        <f t="shared" si="43"/>
        <v>Industry_Rest</v>
      </c>
      <c r="F1391" s="43">
        <v>2011</v>
      </c>
      <c r="G1391" s="43">
        <v>4.51</v>
      </c>
      <c r="H1391" s="43" t="str">
        <f>INDEX(Regions[Region], MATCH(A1391,Regions[State Name],0))</f>
        <v>SR</v>
      </c>
    </row>
    <row r="1392" spans="1:8" x14ac:dyDescent="0.25">
      <c r="A1392" s="43" t="s">
        <v>243</v>
      </c>
      <c r="B1392" s="43" t="s">
        <v>209</v>
      </c>
      <c r="C1392" s="43" t="s">
        <v>179</v>
      </c>
      <c r="D1392" s="43" t="str">
        <f t="shared" si="42"/>
        <v>SPONG</v>
      </c>
      <c r="E1392" s="43" t="str">
        <f t="shared" si="43"/>
        <v>Industry_Rest</v>
      </c>
      <c r="F1392" s="43">
        <v>2011</v>
      </c>
      <c r="G1392" s="43">
        <v>0.82099999999999995</v>
      </c>
      <c r="H1392" s="43" t="str">
        <f>INDEX(Regions[Region], MATCH(A1392,Regions[State Name],0))</f>
        <v>SR</v>
      </c>
    </row>
    <row r="1393" spans="1:8" x14ac:dyDescent="0.25">
      <c r="A1393" s="43" t="s">
        <v>243</v>
      </c>
      <c r="B1393" s="43" t="s">
        <v>209</v>
      </c>
      <c r="C1393" s="43" t="s">
        <v>228</v>
      </c>
      <c r="D1393" s="43" t="str">
        <f t="shared" si="42"/>
        <v>CHEMI</v>
      </c>
      <c r="E1393" s="43" t="str">
        <f t="shared" si="43"/>
        <v>Industry_Rest</v>
      </c>
      <c r="F1393" s="43">
        <v>2011</v>
      </c>
      <c r="G1393" s="43">
        <v>0.27700000000000002</v>
      </c>
      <c r="H1393" s="43" t="str">
        <f>INDEX(Regions[Region], MATCH(A1393,Regions[State Name],0))</f>
        <v>SR</v>
      </c>
    </row>
    <row r="1394" spans="1:8" x14ac:dyDescent="0.25">
      <c r="A1394" s="43" t="s">
        <v>243</v>
      </c>
      <c r="B1394" s="43" t="s">
        <v>209</v>
      </c>
      <c r="C1394" s="43" t="s">
        <v>220</v>
      </c>
      <c r="D1394" s="43" t="str">
        <f t="shared" si="42"/>
        <v xml:space="preserve">PULP </v>
      </c>
      <c r="E1394" s="43" t="str">
        <f t="shared" si="43"/>
        <v>Industry_Rest</v>
      </c>
      <c r="F1394" s="43">
        <v>2011</v>
      </c>
      <c r="G1394" s="43">
        <v>0.96899999999999997</v>
      </c>
      <c r="H1394" s="43" t="str">
        <f>INDEX(Regions[Region], MATCH(A1394,Regions[State Name],0))</f>
        <v>SR</v>
      </c>
    </row>
    <row r="1395" spans="1:8" x14ac:dyDescent="0.25">
      <c r="A1395" s="43" t="s">
        <v>243</v>
      </c>
      <c r="B1395" s="43" t="s">
        <v>209</v>
      </c>
      <c r="C1395" s="43" t="s">
        <v>223</v>
      </c>
      <c r="D1395" s="43" t="str">
        <f t="shared" si="42"/>
        <v>TEXTI</v>
      </c>
      <c r="E1395" s="43" t="str">
        <f t="shared" si="43"/>
        <v>Industry_Rest</v>
      </c>
      <c r="F1395" s="43">
        <v>2011</v>
      </c>
      <c r="G1395" s="43">
        <v>3.1E-2</v>
      </c>
      <c r="H1395" s="43" t="str">
        <f>INDEX(Regions[Region], MATCH(A1395,Regions[State Name],0))</f>
        <v>SR</v>
      </c>
    </row>
    <row r="1396" spans="1:8" x14ac:dyDescent="0.25">
      <c r="A1396" s="43" t="s">
        <v>243</v>
      </c>
      <c r="B1396" s="43" t="s">
        <v>209</v>
      </c>
      <c r="C1396" s="43" t="s">
        <v>229</v>
      </c>
      <c r="D1396" s="43" t="str">
        <f t="shared" si="42"/>
        <v>BRICK</v>
      </c>
      <c r="E1396" s="43" t="str">
        <f t="shared" si="43"/>
        <v>Industry_Rest</v>
      </c>
      <c r="F1396" s="43">
        <v>2011</v>
      </c>
      <c r="G1396" s="43">
        <v>0.11</v>
      </c>
      <c r="H1396" s="43" t="str">
        <f>INDEX(Regions[Region], MATCH(A1396,Regions[State Name],0))</f>
        <v>SR</v>
      </c>
    </row>
    <row r="1397" spans="1:8" x14ac:dyDescent="0.25">
      <c r="A1397" s="43" t="s">
        <v>243</v>
      </c>
      <c r="B1397" s="43" t="s">
        <v>209</v>
      </c>
      <c r="C1397" s="43" t="s">
        <v>208</v>
      </c>
      <c r="D1397" s="43" t="str">
        <f t="shared" si="42"/>
        <v>OTHER</v>
      </c>
      <c r="E1397" s="43" t="str">
        <f t="shared" si="43"/>
        <v>Industry_Rest</v>
      </c>
      <c r="F1397" s="43">
        <v>2011</v>
      </c>
      <c r="G1397" s="43">
        <v>2.8719999999999999</v>
      </c>
      <c r="H1397" s="43" t="str">
        <f>INDEX(Regions[Region], MATCH(A1397,Regions[State Name],0))</f>
        <v>SR</v>
      </c>
    </row>
    <row r="1398" spans="1:8" x14ac:dyDescent="0.25">
      <c r="A1398" s="43" t="s">
        <v>243</v>
      </c>
      <c r="B1398" s="43" t="s">
        <v>219</v>
      </c>
      <c r="C1398" s="43" t="s">
        <v>215</v>
      </c>
      <c r="D1398" s="43" t="str">
        <f t="shared" si="42"/>
        <v>POWER</v>
      </c>
      <c r="E1398" s="43" t="str">
        <f t="shared" si="43"/>
        <v>Power</v>
      </c>
      <c r="F1398" s="43">
        <v>2011</v>
      </c>
      <c r="G1398" s="43">
        <v>0.23400000000000001</v>
      </c>
      <c r="H1398" s="43" t="str">
        <f>INDEX(Regions[Region], MATCH(A1398,Regions[State Name],0))</f>
        <v>SR</v>
      </c>
    </row>
    <row r="1399" spans="1:8" x14ac:dyDescent="0.25">
      <c r="A1399" s="43" t="s">
        <v>243</v>
      </c>
      <c r="B1399" s="43" t="s">
        <v>219</v>
      </c>
      <c r="C1399" s="43" t="s">
        <v>210</v>
      </c>
      <c r="D1399" s="43" t="str">
        <f t="shared" si="42"/>
        <v>POWER</v>
      </c>
      <c r="E1399" s="43" t="str">
        <f t="shared" si="43"/>
        <v>Power</v>
      </c>
      <c r="F1399" s="43">
        <v>2011</v>
      </c>
      <c r="G1399" s="43">
        <v>3.9E-2</v>
      </c>
      <c r="H1399" s="43" t="str">
        <f>INDEX(Regions[Region], MATCH(A1399,Regions[State Name],0))</f>
        <v>SR</v>
      </c>
    </row>
    <row r="1400" spans="1:8" x14ac:dyDescent="0.25">
      <c r="A1400" s="43" t="s">
        <v>243</v>
      </c>
      <c r="B1400" s="43" t="s">
        <v>219</v>
      </c>
      <c r="C1400" s="43" t="s">
        <v>218</v>
      </c>
      <c r="D1400" s="43" t="str">
        <f t="shared" si="42"/>
        <v>METAL</v>
      </c>
      <c r="E1400" s="43" t="str">
        <f t="shared" si="43"/>
        <v>Industry_Steel</v>
      </c>
      <c r="F1400" s="43">
        <v>2011</v>
      </c>
      <c r="G1400" s="43">
        <v>0.38500000000000001</v>
      </c>
      <c r="H1400" s="43" t="str">
        <f>INDEX(Regions[Region], MATCH(A1400,Regions[State Name],0))</f>
        <v>SR</v>
      </c>
    </row>
    <row r="1401" spans="1:8" x14ac:dyDescent="0.25">
      <c r="A1401" s="43" t="s">
        <v>243</v>
      </c>
      <c r="B1401" s="43" t="s">
        <v>219</v>
      </c>
      <c r="C1401" s="43" t="s">
        <v>213</v>
      </c>
      <c r="D1401" s="43" t="str">
        <f t="shared" si="42"/>
        <v>CEMEN</v>
      </c>
      <c r="E1401" s="43" t="str">
        <f t="shared" si="43"/>
        <v>Industry_Rest</v>
      </c>
      <c r="F1401" s="43">
        <v>2011</v>
      </c>
      <c r="G1401" s="43">
        <v>0.20599999999999999</v>
      </c>
      <c r="H1401" s="43" t="str">
        <f>INDEX(Regions[Region], MATCH(A1401,Regions[State Name],0))</f>
        <v>SR</v>
      </c>
    </row>
    <row r="1402" spans="1:8" x14ac:dyDescent="0.25">
      <c r="A1402" s="43" t="s">
        <v>243</v>
      </c>
      <c r="B1402" s="43" t="s">
        <v>219</v>
      </c>
      <c r="C1402" s="43" t="s">
        <v>179</v>
      </c>
      <c r="D1402" s="43" t="str">
        <f t="shared" si="42"/>
        <v>SPONG</v>
      </c>
      <c r="E1402" s="43" t="str">
        <f t="shared" si="43"/>
        <v>Industry_Rest</v>
      </c>
      <c r="F1402" s="43">
        <v>2011</v>
      </c>
      <c r="G1402" s="43">
        <v>5.0000000000000001E-3</v>
      </c>
      <c r="H1402" s="43" t="str">
        <f>INDEX(Regions[Region], MATCH(A1402,Regions[State Name],0))</f>
        <v>SR</v>
      </c>
    </row>
    <row r="1403" spans="1:8" x14ac:dyDescent="0.25">
      <c r="A1403" s="43" t="s">
        <v>243</v>
      </c>
      <c r="B1403" s="43" t="s">
        <v>219</v>
      </c>
      <c r="C1403" s="43" t="s">
        <v>223</v>
      </c>
      <c r="D1403" s="43" t="str">
        <f t="shared" si="42"/>
        <v>TEXTI</v>
      </c>
      <c r="E1403" s="43" t="str">
        <f t="shared" si="43"/>
        <v>Industry_Rest</v>
      </c>
      <c r="F1403" s="43">
        <v>2011</v>
      </c>
      <c r="G1403" s="43">
        <v>1.6E-2</v>
      </c>
      <c r="H1403" s="43" t="str">
        <f>INDEX(Regions[Region], MATCH(A1403,Regions[State Name],0))</f>
        <v>SR</v>
      </c>
    </row>
    <row r="1404" spans="1:8" x14ac:dyDescent="0.25">
      <c r="A1404" s="43" t="s">
        <v>243</v>
      </c>
      <c r="B1404" s="43" t="s">
        <v>219</v>
      </c>
      <c r="C1404" s="43" t="s">
        <v>229</v>
      </c>
      <c r="D1404" s="43" t="str">
        <f t="shared" si="42"/>
        <v>BRICK</v>
      </c>
      <c r="E1404" s="43" t="str">
        <f t="shared" si="43"/>
        <v>Industry_Rest</v>
      </c>
      <c r="F1404" s="43">
        <v>2011</v>
      </c>
      <c r="G1404" s="43">
        <v>3.0000000000000001E-3</v>
      </c>
      <c r="H1404" s="43" t="str">
        <f>INDEX(Regions[Region], MATCH(A1404,Regions[State Name],0))</f>
        <v>SR</v>
      </c>
    </row>
    <row r="1405" spans="1:8" x14ac:dyDescent="0.25">
      <c r="A1405" s="43" t="s">
        <v>243</v>
      </c>
      <c r="B1405" s="43" t="s">
        <v>219</v>
      </c>
      <c r="C1405" s="43" t="s">
        <v>208</v>
      </c>
      <c r="D1405" s="43" t="str">
        <f t="shared" si="42"/>
        <v>OTHER</v>
      </c>
      <c r="E1405" s="43" t="str">
        <f t="shared" si="43"/>
        <v>Industry_Rest</v>
      </c>
      <c r="F1405" s="43">
        <v>2011</v>
      </c>
      <c r="G1405" s="43">
        <v>0.10199999999999999</v>
      </c>
      <c r="H1405" s="43" t="str">
        <f>INDEX(Regions[Region], MATCH(A1405,Regions[State Name],0))</f>
        <v>SR</v>
      </c>
    </row>
    <row r="1406" spans="1:8" x14ac:dyDescent="0.25">
      <c r="A1406" s="43" t="s">
        <v>243</v>
      </c>
      <c r="B1406" s="43" t="s">
        <v>209</v>
      </c>
      <c r="C1406" s="43" t="s">
        <v>215</v>
      </c>
      <c r="D1406" s="43" t="str">
        <f t="shared" si="42"/>
        <v>POWER</v>
      </c>
      <c r="E1406" s="43" t="str">
        <f t="shared" si="43"/>
        <v>Power</v>
      </c>
      <c r="F1406" s="43">
        <v>2012</v>
      </c>
      <c r="G1406" s="43">
        <v>43.32</v>
      </c>
      <c r="H1406" s="43" t="str">
        <f>INDEX(Regions[Region], MATCH(A1406,Regions[State Name],0))</f>
        <v>SR</v>
      </c>
    </row>
    <row r="1407" spans="1:8" x14ac:dyDescent="0.25">
      <c r="A1407" s="43" t="s">
        <v>243</v>
      </c>
      <c r="B1407" s="43" t="s">
        <v>209</v>
      </c>
      <c r="C1407" s="43" t="s">
        <v>210</v>
      </c>
      <c r="D1407" s="43" t="str">
        <f t="shared" si="42"/>
        <v>POWER</v>
      </c>
      <c r="E1407" s="43" t="str">
        <f t="shared" si="43"/>
        <v>Power</v>
      </c>
      <c r="F1407" s="43">
        <v>2012</v>
      </c>
      <c r="G1407" s="43">
        <v>3.343</v>
      </c>
      <c r="H1407" s="43" t="str">
        <f>INDEX(Regions[Region], MATCH(A1407,Regions[State Name],0))</f>
        <v>SR</v>
      </c>
    </row>
    <row r="1408" spans="1:8" x14ac:dyDescent="0.25">
      <c r="A1408" s="43" t="s">
        <v>243</v>
      </c>
      <c r="B1408" s="43" t="s">
        <v>209</v>
      </c>
      <c r="C1408" s="43" t="s">
        <v>211</v>
      </c>
      <c r="D1408" s="43" t="str">
        <f t="shared" si="42"/>
        <v>METAL</v>
      </c>
      <c r="E1408" s="43" t="str">
        <f t="shared" si="43"/>
        <v>Industry_Steel</v>
      </c>
      <c r="F1408" s="43">
        <v>2012</v>
      </c>
      <c r="G1408" s="43">
        <v>0.109</v>
      </c>
      <c r="H1408" s="43" t="str">
        <f>INDEX(Regions[Region], MATCH(A1408,Regions[State Name],0))</f>
        <v>SR</v>
      </c>
    </row>
    <row r="1409" spans="1:8" x14ac:dyDescent="0.25">
      <c r="A1409" s="43" t="s">
        <v>243</v>
      </c>
      <c r="B1409" s="43" t="s">
        <v>209</v>
      </c>
      <c r="C1409" s="43" t="s">
        <v>213</v>
      </c>
      <c r="D1409" s="43" t="str">
        <f t="shared" si="42"/>
        <v>CEMEN</v>
      </c>
      <c r="E1409" s="43" t="str">
        <f t="shared" si="43"/>
        <v>Industry_Rest</v>
      </c>
      <c r="F1409" s="43">
        <v>2012</v>
      </c>
      <c r="G1409" s="43">
        <v>4.1349999999999998</v>
      </c>
      <c r="H1409" s="43" t="str">
        <f>INDEX(Regions[Region], MATCH(A1409,Regions[State Name],0))</f>
        <v>SR</v>
      </c>
    </row>
    <row r="1410" spans="1:8" x14ac:dyDescent="0.25">
      <c r="A1410" s="43" t="s">
        <v>243</v>
      </c>
      <c r="B1410" s="43" t="s">
        <v>209</v>
      </c>
      <c r="C1410" s="43" t="s">
        <v>179</v>
      </c>
      <c r="D1410" s="43" t="str">
        <f t="shared" si="42"/>
        <v>SPONG</v>
      </c>
      <c r="E1410" s="43" t="str">
        <f t="shared" si="43"/>
        <v>Industry_Rest</v>
      </c>
      <c r="F1410" s="43">
        <v>2012</v>
      </c>
      <c r="G1410" s="43">
        <v>0.77400000000000002</v>
      </c>
      <c r="H1410" s="43" t="str">
        <f>INDEX(Regions[Region], MATCH(A1410,Regions[State Name],0))</f>
        <v>SR</v>
      </c>
    </row>
    <row r="1411" spans="1:8" x14ac:dyDescent="0.25">
      <c r="A1411" s="43" t="s">
        <v>243</v>
      </c>
      <c r="B1411" s="43" t="s">
        <v>209</v>
      </c>
      <c r="C1411" s="43" t="s">
        <v>228</v>
      </c>
      <c r="D1411" s="43" t="str">
        <f t="shared" ref="D1411:D1474" si="44">LEFT(C1411,5)</f>
        <v>CHEMI</v>
      </c>
      <c r="E1411" s="43" t="str">
        <f t="shared" ref="E1411:E1474" si="45">IF(D1411="POWER","Power", IF(OR(D1411="STEEL",D1411="METAL"), "Industry_Steel", "Industry_Rest"))</f>
        <v>Industry_Rest</v>
      </c>
      <c r="F1411" s="43">
        <v>2012</v>
      </c>
      <c r="G1411" s="43">
        <v>0.217</v>
      </c>
      <c r="H1411" s="43" t="str">
        <f>INDEX(Regions[Region], MATCH(A1411,Regions[State Name],0))</f>
        <v>SR</v>
      </c>
    </row>
    <row r="1412" spans="1:8" x14ac:dyDescent="0.25">
      <c r="A1412" s="43" t="s">
        <v>243</v>
      </c>
      <c r="B1412" s="43" t="s">
        <v>209</v>
      </c>
      <c r="C1412" s="43" t="s">
        <v>220</v>
      </c>
      <c r="D1412" s="43" t="str">
        <f t="shared" si="44"/>
        <v xml:space="preserve">PULP </v>
      </c>
      <c r="E1412" s="43" t="str">
        <f t="shared" si="45"/>
        <v>Industry_Rest</v>
      </c>
      <c r="F1412" s="43">
        <v>2012</v>
      </c>
      <c r="G1412" s="43">
        <v>0.871</v>
      </c>
      <c r="H1412" s="43" t="str">
        <f>INDEX(Regions[Region], MATCH(A1412,Regions[State Name],0))</f>
        <v>SR</v>
      </c>
    </row>
    <row r="1413" spans="1:8" x14ac:dyDescent="0.25">
      <c r="A1413" s="43" t="s">
        <v>243</v>
      </c>
      <c r="B1413" s="43" t="s">
        <v>209</v>
      </c>
      <c r="C1413" s="43" t="s">
        <v>223</v>
      </c>
      <c r="D1413" s="43" t="str">
        <f t="shared" si="44"/>
        <v>TEXTI</v>
      </c>
      <c r="E1413" s="43" t="str">
        <f t="shared" si="45"/>
        <v>Industry_Rest</v>
      </c>
      <c r="F1413" s="43">
        <v>2012</v>
      </c>
      <c r="G1413" s="43">
        <v>2.5000000000000001E-2</v>
      </c>
      <c r="H1413" s="43" t="str">
        <f>INDEX(Regions[Region], MATCH(A1413,Regions[State Name],0))</f>
        <v>SR</v>
      </c>
    </row>
    <row r="1414" spans="1:8" x14ac:dyDescent="0.25">
      <c r="A1414" s="43" t="s">
        <v>243</v>
      </c>
      <c r="B1414" s="43" t="s">
        <v>209</v>
      </c>
      <c r="C1414" s="43" t="s">
        <v>229</v>
      </c>
      <c r="D1414" s="43" t="str">
        <f t="shared" si="44"/>
        <v>BRICK</v>
      </c>
      <c r="E1414" s="43" t="str">
        <f t="shared" si="45"/>
        <v>Industry_Rest</v>
      </c>
      <c r="F1414" s="43">
        <v>2012</v>
      </c>
      <c r="G1414" s="43">
        <v>5.0999999999999997E-2</v>
      </c>
      <c r="H1414" s="43" t="str">
        <f>INDEX(Regions[Region], MATCH(A1414,Regions[State Name],0))</f>
        <v>SR</v>
      </c>
    </row>
    <row r="1415" spans="1:8" x14ac:dyDescent="0.25">
      <c r="A1415" s="43" t="s">
        <v>243</v>
      </c>
      <c r="B1415" s="43" t="s">
        <v>209</v>
      </c>
      <c r="C1415" s="43" t="s">
        <v>208</v>
      </c>
      <c r="D1415" s="43" t="str">
        <f t="shared" si="44"/>
        <v>OTHER</v>
      </c>
      <c r="E1415" s="43" t="str">
        <f t="shared" si="45"/>
        <v>Industry_Rest</v>
      </c>
      <c r="F1415" s="43">
        <v>2012</v>
      </c>
      <c r="G1415" s="43">
        <v>3.2269999999999999</v>
      </c>
      <c r="H1415" s="43" t="str">
        <f>INDEX(Regions[Region], MATCH(A1415,Regions[State Name],0))</f>
        <v>SR</v>
      </c>
    </row>
    <row r="1416" spans="1:8" x14ac:dyDescent="0.25">
      <c r="A1416" s="43" t="s">
        <v>243</v>
      </c>
      <c r="B1416" s="43" t="s">
        <v>219</v>
      </c>
      <c r="C1416" s="43" t="s">
        <v>218</v>
      </c>
      <c r="D1416" s="43" t="str">
        <f t="shared" si="44"/>
        <v>METAL</v>
      </c>
      <c r="E1416" s="43" t="str">
        <f t="shared" si="45"/>
        <v>Industry_Steel</v>
      </c>
      <c r="F1416" s="43">
        <v>2012</v>
      </c>
      <c r="G1416" s="43">
        <v>0.47099999999999997</v>
      </c>
      <c r="H1416" s="43" t="str">
        <f>INDEX(Regions[Region], MATCH(A1416,Regions[State Name],0))</f>
        <v>SR</v>
      </c>
    </row>
    <row r="1417" spans="1:8" x14ac:dyDescent="0.25">
      <c r="A1417" s="43" t="s">
        <v>243</v>
      </c>
      <c r="B1417" s="43" t="s">
        <v>209</v>
      </c>
      <c r="C1417" s="43" t="s">
        <v>215</v>
      </c>
      <c r="D1417" s="43" t="str">
        <f t="shared" si="44"/>
        <v>POWER</v>
      </c>
      <c r="E1417" s="43" t="str">
        <f t="shared" si="45"/>
        <v>Power</v>
      </c>
      <c r="F1417" s="43">
        <v>2013</v>
      </c>
      <c r="G1417" s="43">
        <v>47.811</v>
      </c>
      <c r="H1417" s="43" t="str">
        <f>INDEX(Regions[Region], MATCH(A1417,Regions[State Name],0))</f>
        <v>SR</v>
      </c>
    </row>
    <row r="1418" spans="1:8" x14ac:dyDescent="0.25">
      <c r="A1418" s="43" t="s">
        <v>243</v>
      </c>
      <c r="B1418" s="43" t="s">
        <v>209</v>
      </c>
      <c r="C1418" s="43" t="s">
        <v>210</v>
      </c>
      <c r="D1418" s="43" t="str">
        <f t="shared" si="44"/>
        <v>POWER</v>
      </c>
      <c r="E1418" s="43" t="str">
        <f t="shared" si="45"/>
        <v>Power</v>
      </c>
      <c r="F1418" s="43">
        <v>2013</v>
      </c>
      <c r="G1418" s="43">
        <v>3.4940000000000002</v>
      </c>
      <c r="H1418" s="43" t="str">
        <f>INDEX(Regions[Region], MATCH(A1418,Regions[State Name],0))</f>
        <v>SR</v>
      </c>
    </row>
    <row r="1419" spans="1:8" x14ac:dyDescent="0.25">
      <c r="A1419" s="43" t="s">
        <v>243</v>
      </c>
      <c r="B1419" s="43" t="s">
        <v>209</v>
      </c>
      <c r="C1419" s="43" t="s">
        <v>218</v>
      </c>
      <c r="D1419" s="43" t="str">
        <f t="shared" si="44"/>
        <v>METAL</v>
      </c>
      <c r="E1419" s="43" t="str">
        <f t="shared" si="45"/>
        <v>Industry_Steel</v>
      </c>
      <c r="F1419" s="43">
        <v>2013</v>
      </c>
      <c r="G1419" s="43">
        <v>7.5999999999999998E-2</v>
      </c>
      <c r="H1419" s="43" t="str">
        <f>INDEX(Regions[Region], MATCH(A1419,Regions[State Name],0))</f>
        <v>SR</v>
      </c>
    </row>
    <row r="1420" spans="1:8" x14ac:dyDescent="0.25">
      <c r="A1420" s="43" t="s">
        <v>243</v>
      </c>
      <c r="B1420" s="43" t="s">
        <v>209</v>
      </c>
      <c r="C1420" s="43" t="s">
        <v>213</v>
      </c>
      <c r="D1420" s="43" t="str">
        <f t="shared" si="44"/>
        <v>CEMEN</v>
      </c>
      <c r="E1420" s="43" t="str">
        <f t="shared" si="45"/>
        <v>Industry_Rest</v>
      </c>
      <c r="F1420" s="43">
        <v>2013</v>
      </c>
      <c r="G1420" s="43">
        <v>4.056</v>
      </c>
      <c r="H1420" s="43" t="str">
        <f>INDEX(Regions[Region], MATCH(A1420,Regions[State Name],0))</f>
        <v>SR</v>
      </c>
    </row>
    <row r="1421" spans="1:8" x14ac:dyDescent="0.25">
      <c r="A1421" s="43" t="s">
        <v>243</v>
      </c>
      <c r="B1421" s="43" t="s">
        <v>209</v>
      </c>
      <c r="C1421" s="43" t="s">
        <v>179</v>
      </c>
      <c r="D1421" s="43" t="str">
        <f t="shared" si="44"/>
        <v>SPONG</v>
      </c>
      <c r="E1421" s="43" t="str">
        <f t="shared" si="45"/>
        <v>Industry_Rest</v>
      </c>
      <c r="F1421" s="43">
        <v>2013</v>
      </c>
      <c r="G1421" s="43">
        <v>0.61099999999999999</v>
      </c>
      <c r="H1421" s="43" t="str">
        <f>INDEX(Regions[Region], MATCH(A1421,Regions[State Name],0))</f>
        <v>SR</v>
      </c>
    </row>
    <row r="1422" spans="1:8" x14ac:dyDescent="0.25">
      <c r="A1422" s="43" t="s">
        <v>243</v>
      </c>
      <c r="B1422" s="43" t="s">
        <v>209</v>
      </c>
      <c r="C1422" s="43" t="s">
        <v>228</v>
      </c>
      <c r="D1422" s="43" t="str">
        <f t="shared" si="44"/>
        <v>CHEMI</v>
      </c>
      <c r="E1422" s="43" t="str">
        <f t="shared" si="45"/>
        <v>Industry_Rest</v>
      </c>
      <c r="F1422" s="43">
        <v>2013</v>
      </c>
      <c r="G1422" s="43">
        <v>0.19900000000000001</v>
      </c>
      <c r="H1422" s="43" t="str">
        <f>INDEX(Regions[Region], MATCH(A1422,Regions[State Name],0))</f>
        <v>SR</v>
      </c>
    </row>
    <row r="1423" spans="1:8" x14ac:dyDescent="0.25">
      <c r="A1423" s="43" t="s">
        <v>243</v>
      </c>
      <c r="B1423" s="43" t="s">
        <v>209</v>
      </c>
      <c r="C1423" s="43" t="s">
        <v>220</v>
      </c>
      <c r="D1423" s="43" t="str">
        <f t="shared" si="44"/>
        <v xml:space="preserve">PULP </v>
      </c>
      <c r="E1423" s="43" t="str">
        <f t="shared" si="45"/>
        <v>Industry_Rest</v>
      </c>
      <c r="F1423" s="43">
        <v>2013</v>
      </c>
      <c r="G1423" s="43">
        <v>0.86399999999999999</v>
      </c>
      <c r="H1423" s="43" t="str">
        <f>INDEX(Regions[Region], MATCH(A1423,Regions[State Name],0))</f>
        <v>SR</v>
      </c>
    </row>
    <row r="1424" spans="1:8" x14ac:dyDescent="0.25">
      <c r="A1424" s="43" t="s">
        <v>243</v>
      </c>
      <c r="B1424" s="43" t="s">
        <v>209</v>
      </c>
      <c r="C1424" s="43" t="s">
        <v>223</v>
      </c>
      <c r="D1424" s="43" t="str">
        <f t="shared" si="44"/>
        <v>TEXTI</v>
      </c>
      <c r="E1424" s="43" t="str">
        <f t="shared" si="45"/>
        <v>Industry_Rest</v>
      </c>
      <c r="F1424" s="43">
        <v>2013</v>
      </c>
      <c r="G1424" s="43">
        <v>1.7000000000000001E-2</v>
      </c>
      <c r="H1424" s="43" t="str">
        <f>INDEX(Regions[Region], MATCH(A1424,Regions[State Name],0))</f>
        <v>SR</v>
      </c>
    </row>
    <row r="1425" spans="1:8" x14ac:dyDescent="0.25">
      <c r="A1425" s="43" t="s">
        <v>243</v>
      </c>
      <c r="B1425" s="43" t="s">
        <v>209</v>
      </c>
      <c r="C1425" s="43" t="s">
        <v>229</v>
      </c>
      <c r="D1425" s="43" t="str">
        <f t="shared" si="44"/>
        <v>BRICK</v>
      </c>
      <c r="E1425" s="43" t="str">
        <f t="shared" si="45"/>
        <v>Industry_Rest</v>
      </c>
      <c r="F1425" s="43">
        <v>2013</v>
      </c>
      <c r="G1425" s="43">
        <v>6.0000000000000001E-3</v>
      </c>
      <c r="H1425" s="43" t="str">
        <f>INDEX(Regions[Region], MATCH(A1425,Regions[State Name],0))</f>
        <v>SR</v>
      </c>
    </row>
    <row r="1426" spans="1:8" x14ac:dyDescent="0.25">
      <c r="A1426" s="43" t="s">
        <v>243</v>
      </c>
      <c r="B1426" s="43" t="s">
        <v>209</v>
      </c>
      <c r="C1426" s="43" t="s">
        <v>208</v>
      </c>
      <c r="D1426" s="43" t="str">
        <f t="shared" si="44"/>
        <v>OTHER</v>
      </c>
      <c r="E1426" s="43" t="str">
        <f t="shared" si="45"/>
        <v>Industry_Rest</v>
      </c>
      <c r="F1426" s="43">
        <v>2013</v>
      </c>
      <c r="G1426" s="43">
        <v>2.8170000000000002</v>
      </c>
      <c r="H1426" s="43" t="str">
        <f>INDEX(Regions[Region], MATCH(A1426,Regions[State Name],0))</f>
        <v>SR</v>
      </c>
    </row>
    <row r="1427" spans="1:8" x14ac:dyDescent="0.25">
      <c r="A1427" s="43" t="s">
        <v>243</v>
      </c>
      <c r="B1427" s="43" t="s">
        <v>219</v>
      </c>
      <c r="C1427" s="43" t="s">
        <v>218</v>
      </c>
      <c r="D1427" s="43" t="str">
        <f t="shared" si="44"/>
        <v>METAL</v>
      </c>
      <c r="E1427" s="43" t="str">
        <f t="shared" si="45"/>
        <v>Industry_Steel</v>
      </c>
      <c r="F1427" s="43">
        <v>2013</v>
      </c>
      <c r="G1427" s="43">
        <v>0.52</v>
      </c>
      <c r="H1427" s="43" t="str">
        <f>INDEX(Regions[Region], MATCH(A1427,Regions[State Name],0))</f>
        <v>SR</v>
      </c>
    </row>
    <row r="1428" spans="1:8" x14ac:dyDescent="0.25">
      <c r="A1428" s="43" t="s">
        <v>243</v>
      </c>
      <c r="B1428" s="43" t="s">
        <v>209</v>
      </c>
      <c r="C1428" s="43" t="s">
        <v>215</v>
      </c>
      <c r="D1428" s="43" t="str">
        <f t="shared" si="44"/>
        <v>POWER</v>
      </c>
      <c r="E1428" s="43" t="str">
        <f t="shared" si="45"/>
        <v>Power</v>
      </c>
      <c r="F1428" s="43">
        <v>2014</v>
      </c>
      <c r="G1428" s="43">
        <v>45.048000000000002</v>
      </c>
      <c r="H1428" s="43" t="str">
        <f>INDEX(Regions[Region], MATCH(A1428,Regions[State Name],0))</f>
        <v>SR</v>
      </c>
    </row>
    <row r="1429" spans="1:8" x14ac:dyDescent="0.25">
      <c r="A1429" s="43" t="s">
        <v>243</v>
      </c>
      <c r="B1429" s="43" t="s">
        <v>209</v>
      </c>
      <c r="C1429" s="43" t="s">
        <v>210</v>
      </c>
      <c r="D1429" s="43" t="str">
        <f t="shared" si="44"/>
        <v>POWER</v>
      </c>
      <c r="E1429" s="43" t="str">
        <f t="shared" si="45"/>
        <v>Power</v>
      </c>
      <c r="F1429" s="43">
        <v>2014</v>
      </c>
      <c r="G1429" s="43">
        <v>3.2410000000000001</v>
      </c>
      <c r="H1429" s="43" t="str">
        <f>INDEX(Regions[Region], MATCH(A1429,Regions[State Name],0))</f>
        <v>SR</v>
      </c>
    </row>
    <row r="1430" spans="1:8" x14ac:dyDescent="0.25">
      <c r="A1430" s="43" t="s">
        <v>243</v>
      </c>
      <c r="B1430" s="43" t="s">
        <v>209</v>
      </c>
      <c r="C1430" s="43" t="s">
        <v>211</v>
      </c>
      <c r="D1430" s="43" t="str">
        <f t="shared" si="44"/>
        <v>METAL</v>
      </c>
      <c r="E1430" s="43" t="str">
        <f t="shared" si="45"/>
        <v>Industry_Steel</v>
      </c>
      <c r="F1430" s="43">
        <v>2014</v>
      </c>
      <c r="G1430" s="43">
        <v>7.0000000000000001E-3</v>
      </c>
      <c r="H1430" s="43" t="str">
        <f>INDEX(Regions[Region], MATCH(A1430,Regions[State Name],0))</f>
        <v>SR</v>
      </c>
    </row>
    <row r="1431" spans="1:8" x14ac:dyDescent="0.25">
      <c r="A1431" s="43" t="s">
        <v>243</v>
      </c>
      <c r="B1431" s="43" t="s">
        <v>209</v>
      </c>
      <c r="C1431" s="43" t="s">
        <v>213</v>
      </c>
      <c r="D1431" s="43" t="str">
        <f t="shared" si="44"/>
        <v>CEMEN</v>
      </c>
      <c r="E1431" s="43" t="str">
        <f t="shared" si="45"/>
        <v>Industry_Rest</v>
      </c>
      <c r="F1431" s="43">
        <v>2014</v>
      </c>
      <c r="G1431" s="43">
        <v>3.6520000000000001</v>
      </c>
      <c r="H1431" s="43" t="str">
        <f>INDEX(Regions[Region], MATCH(A1431,Regions[State Name],0))</f>
        <v>SR</v>
      </c>
    </row>
    <row r="1432" spans="1:8" x14ac:dyDescent="0.25">
      <c r="A1432" s="43" t="s">
        <v>243</v>
      </c>
      <c r="B1432" s="43" t="s">
        <v>209</v>
      </c>
      <c r="C1432" s="43" t="s">
        <v>179</v>
      </c>
      <c r="D1432" s="43" t="str">
        <f t="shared" si="44"/>
        <v>SPONG</v>
      </c>
      <c r="E1432" s="43" t="str">
        <f t="shared" si="45"/>
        <v>Industry_Rest</v>
      </c>
      <c r="F1432" s="43">
        <v>2014</v>
      </c>
      <c r="G1432" s="43">
        <v>0.437</v>
      </c>
      <c r="H1432" s="43" t="str">
        <f>INDEX(Regions[Region], MATCH(A1432,Regions[State Name],0))</f>
        <v>SR</v>
      </c>
    </row>
    <row r="1433" spans="1:8" x14ac:dyDescent="0.25">
      <c r="A1433" s="43" t="s">
        <v>243</v>
      </c>
      <c r="B1433" s="43" t="s">
        <v>209</v>
      </c>
      <c r="C1433" s="43" t="s">
        <v>228</v>
      </c>
      <c r="D1433" s="43" t="str">
        <f t="shared" si="44"/>
        <v>CHEMI</v>
      </c>
      <c r="E1433" s="43" t="str">
        <f t="shared" si="45"/>
        <v>Industry_Rest</v>
      </c>
      <c r="F1433" s="43">
        <v>2014</v>
      </c>
      <c r="G1433" s="43">
        <v>0.20799999999999999</v>
      </c>
      <c r="H1433" s="43" t="str">
        <f>INDEX(Regions[Region], MATCH(A1433,Regions[State Name],0))</f>
        <v>SR</v>
      </c>
    </row>
    <row r="1434" spans="1:8" x14ac:dyDescent="0.25">
      <c r="A1434" s="43" t="s">
        <v>243</v>
      </c>
      <c r="B1434" s="43" t="s">
        <v>209</v>
      </c>
      <c r="C1434" s="43" t="s">
        <v>220</v>
      </c>
      <c r="D1434" s="43" t="str">
        <f t="shared" si="44"/>
        <v xml:space="preserve">PULP </v>
      </c>
      <c r="E1434" s="43" t="str">
        <f t="shared" si="45"/>
        <v>Industry_Rest</v>
      </c>
      <c r="F1434" s="43">
        <v>2014</v>
      </c>
      <c r="G1434" s="43">
        <v>0.98599999999999999</v>
      </c>
      <c r="H1434" s="43" t="str">
        <f>INDEX(Regions[Region], MATCH(A1434,Regions[State Name],0))</f>
        <v>SR</v>
      </c>
    </row>
    <row r="1435" spans="1:8" x14ac:dyDescent="0.25">
      <c r="A1435" s="43" t="s">
        <v>243</v>
      </c>
      <c r="B1435" s="43" t="s">
        <v>209</v>
      </c>
      <c r="C1435" s="43" t="s">
        <v>223</v>
      </c>
      <c r="D1435" s="43" t="str">
        <f t="shared" si="44"/>
        <v>TEXTI</v>
      </c>
      <c r="E1435" s="43" t="str">
        <f t="shared" si="45"/>
        <v>Industry_Rest</v>
      </c>
      <c r="F1435" s="43">
        <v>2014</v>
      </c>
      <c r="G1435" s="43">
        <v>1.4E-2</v>
      </c>
      <c r="H1435" s="43" t="str">
        <f>INDEX(Regions[Region], MATCH(A1435,Regions[State Name],0))</f>
        <v>SR</v>
      </c>
    </row>
    <row r="1436" spans="1:8" x14ac:dyDescent="0.25">
      <c r="A1436" s="43" t="s">
        <v>243</v>
      </c>
      <c r="B1436" s="43" t="s">
        <v>209</v>
      </c>
      <c r="C1436" s="43" t="s">
        <v>229</v>
      </c>
      <c r="D1436" s="43" t="str">
        <f t="shared" si="44"/>
        <v>BRICK</v>
      </c>
      <c r="E1436" s="43" t="str">
        <f t="shared" si="45"/>
        <v>Industry_Rest</v>
      </c>
      <c r="F1436" s="43">
        <v>2014</v>
      </c>
      <c r="G1436" s="43">
        <v>2.3E-2</v>
      </c>
      <c r="H1436" s="43" t="str">
        <f>INDEX(Regions[Region], MATCH(A1436,Regions[State Name],0))</f>
        <v>SR</v>
      </c>
    </row>
    <row r="1437" spans="1:8" x14ac:dyDescent="0.25">
      <c r="A1437" s="43" t="s">
        <v>243</v>
      </c>
      <c r="B1437" s="43" t="s">
        <v>209</v>
      </c>
      <c r="C1437" s="43" t="s">
        <v>208</v>
      </c>
      <c r="D1437" s="43" t="str">
        <f t="shared" si="44"/>
        <v>OTHER</v>
      </c>
      <c r="E1437" s="43" t="str">
        <f t="shared" si="45"/>
        <v>Industry_Rest</v>
      </c>
      <c r="F1437" s="43">
        <v>2014</v>
      </c>
      <c r="G1437" s="43">
        <v>3.1760000000000002</v>
      </c>
      <c r="H1437" s="43" t="str">
        <f>INDEX(Regions[Region], MATCH(A1437,Regions[State Name],0))</f>
        <v>SR</v>
      </c>
    </row>
    <row r="1438" spans="1:8" x14ac:dyDescent="0.25">
      <c r="A1438" s="43" t="s">
        <v>243</v>
      </c>
      <c r="B1438" s="43" t="s">
        <v>219</v>
      </c>
      <c r="C1438" s="43" t="s">
        <v>210</v>
      </c>
      <c r="D1438" s="43" t="str">
        <f t="shared" si="44"/>
        <v>POWER</v>
      </c>
      <c r="E1438" s="43" t="str">
        <f t="shared" si="45"/>
        <v>Power</v>
      </c>
      <c r="F1438" s="43">
        <v>2014</v>
      </c>
      <c r="G1438" s="43">
        <v>0.41799999999999998</v>
      </c>
      <c r="H1438" s="43" t="str">
        <f>INDEX(Regions[Region], MATCH(A1438,Regions[State Name],0))</f>
        <v>SR</v>
      </c>
    </row>
    <row r="1439" spans="1:8" x14ac:dyDescent="0.25">
      <c r="A1439" s="43" t="s">
        <v>243</v>
      </c>
      <c r="B1439" s="43" t="s">
        <v>209</v>
      </c>
      <c r="C1439" s="43" t="s">
        <v>215</v>
      </c>
      <c r="D1439" s="43" t="str">
        <f t="shared" si="44"/>
        <v>POWER</v>
      </c>
      <c r="E1439" s="43" t="str">
        <f t="shared" si="45"/>
        <v>Power</v>
      </c>
      <c r="F1439" s="43">
        <v>2015</v>
      </c>
      <c r="G1439" s="43">
        <v>22.109000000000002</v>
      </c>
      <c r="H1439" s="43" t="str">
        <f>INDEX(Regions[Region], MATCH(A1439,Regions[State Name],0))</f>
        <v>SR</v>
      </c>
    </row>
    <row r="1440" spans="1:8" x14ac:dyDescent="0.25">
      <c r="A1440" s="43" t="s">
        <v>243</v>
      </c>
      <c r="B1440" s="43" t="s">
        <v>209</v>
      </c>
      <c r="C1440" s="43" t="s">
        <v>210</v>
      </c>
      <c r="D1440" s="43" t="str">
        <f t="shared" si="44"/>
        <v>POWER</v>
      </c>
      <c r="E1440" s="43" t="str">
        <f t="shared" si="45"/>
        <v>Power</v>
      </c>
      <c r="F1440" s="43">
        <v>2015</v>
      </c>
      <c r="G1440" s="43">
        <v>1.82</v>
      </c>
      <c r="H1440" s="43" t="str">
        <f>INDEX(Regions[Region], MATCH(A1440,Regions[State Name],0))</f>
        <v>SR</v>
      </c>
    </row>
    <row r="1441" spans="1:8" x14ac:dyDescent="0.25">
      <c r="A1441" s="43" t="s">
        <v>243</v>
      </c>
      <c r="B1441" s="43" t="s">
        <v>209</v>
      </c>
      <c r="C1441" s="43" t="s">
        <v>179</v>
      </c>
      <c r="D1441" s="43" t="str">
        <f t="shared" si="44"/>
        <v>SPONG</v>
      </c>
      <c r="E1441" s="43" t="str">
        <f t="shared" si="45"/>
        <v>Industry_Rest</v>
      </c>
      <c r="F1441" s="43">
        <v>2015</v>
      </c>
      <c r="G1441" s="43">
        <v>0.122</v>
      </c>
      <c r="H1441" s="43" t="str">
        <f>INDEX(Regions[Region], MATCH(A1441,Regions[State Name],0))</f>
        <v>SR</v>
      </c>
    </row>
    <row r="1442" spans="1:8" x14ac:dyDescent="0.25">
      <c r="A1442" s="43" t="s">
        <v>243</v>
      </c>
      <c r="B1442" s="43" t="s">
        <v>209</v>
      </c>
      <c r="C1442" s="43" t="s">
        <v>228</v>
      </c>
      <c r="D1442" s="43" t="str">
        <f t="shared" si="44"/>
        <v>CHEMI</v>
      </c>
      <c r="E1442" s="43" t="str">
        <f t="shared" si="45"/>
        <v>Industry_Rest</v>
      </c>
      <c r="F1442" s="43">
        <v>2015</v>
      </c>
      <c r="G1442" s="43">
        <v>0.06</v>
      </c>
      <c r="H1442" s="43" t="str">
        <f>INDEX(Regions[Region], MATCH(A1442,Regions[State Name],0))</f>
        <v>SR</v>
      </c>
    </row>
    <row r="1443" spans="1:8" x14ac:dyDescent="0.25">
      <c r="A1443" s="43" t="s">
        <v>243</v>
      </c>
      <c r="B1443" s="43" t="s">
        <v>209</v>
      </c>
      <c r="C1443" s="43" t="s">
        <v>220</v>
      </c>
      <c r="D1443" s="43" t="str">
        <f t="shared" si="44"/>
        <v xml:space="preserve">PULP </v>
      </c>
      <c r="E1443" s="43" t="str">
        <f t="shared" si="45"/>
        <v>Industry_Rest</v>
      </c>
      <c r="F1443" s="43">
        <v>2015</v>
      </c>
      <c r="G1443" s="43">
        <v>0.13400000000000001</v>
      </c>
      <c r="H1443" s="43" t="str">
        <f>INDEX(Regions[Region], MATCH(A1443,Regions[State Name],0))</f>
        <v>SR</v>
      </c>
    </row>
    <row r="1444" spans="1:8" x14ac:dyDescent="0.25">
      <c r="A1444" s="43" t="s">
        <v>243</v>
      </c>
      <c r="B1444" s="43" t="s">
        <v>209</v>
      </c>
      <c r="C1444" s="43" t="s">
        <v>229</v>
      </c>
      <c r="D1444" s="43" t="str">
        <f t="shared" si="44"/>
        <v>BRICK</v>
      </c>
      <c r="E1444" s="43" t="str">
        <f t="shared" si="45"/>
        <v>Industry_Rest</v>
      </c>
      <c r="F1444" s="43">
        <v>2015</v>
      </c>
      <c r="G1444" s="43">
        <v>4.0000000000000001E-3</v>
      </c>
      <c r="H1444" s="43" t="str">
        <f>INDEX(Regions[Region], MATCH(A1444,Regions[State Name],0))</f>
        <v>SR</v>
      </c>
    </row>
    <row r="1445" spans="1:8" x14ac:dyDescent="0.25">
      <c r="A1445" s="43" t="s">
        <v>243</v>
      </c>
      <c r="B1445" s="43" t="s">
        <v>209</v>
      </c>
      <c r="C1445" s="43" t="s">
        <v>208</v>
      </c>
      <c r="D1445" s="43" t="str">
        <f t="shared" si="44"/>
        <v>OTHER</v>
      </c>
      <c r="E1445" s="43" t="str">
        <f t="shared" si="45"/>
        <v>Industry_Rest</v>
      </c>
      <c r="F1445" s="43">
        <v>2015</v>
      </c>
      <c r="G1445" s="43">
        <v>1.9950000000000001</v>
      </c>
      <c r="H1445" s="43" t="str">
        <f>INDEX(Regions[Region], MATCH(A1445,Regions[State Name],0))</f>
        <v>SR</v>
      </c>
    </row>
    <row r="1446" spans="1:8" x14ac:dyDescent="0.25">
      <c r="A1446" s="43" t="s">
        <v>243</v>
      </c>
      <c r="B1446" s="43" t="s">
        <v>209</v>
      </c>
      <c r="C1446" s="43" t="s">
        <v>215</v>
      </c>
      <c r="D1446" s="43" t="str">
        <f t="shared" si="44"/>
        <v>POWER</v>
      </c>
      <c r="E1446" s="43" t="str">
        <f t="shared" si="45"/>
        <v>Power</v>
      </c>
      <c r="F1446" s="43">
        <v>2016</v>
      </c>
      <c r="G1446" s="43">
        <v>29.155000000000001</v>
      </c>
      <c r="H1446" s="43" t="str">
        <f>INDEX(Regions[Region], MATCH(A1446,Regions[State Name],0))</f>
        <v>SR</v>
      </c>
    </row>
    <row r="1447" spans="1:8" x14ac:dyDescent="0.25">
      <c r="A1447" s="43" t="s">
        <v>243</v>
      </c>
      <c r="B1447" s="43" t="s">
        <v>209</v>
      </c>
      <c r="C1447" s="43" t="s">
        <v>210</v>
      </c>
      <c r="D1447" s="43" t="str">
        <f t="shared" si="44"/>
        <v>POWER</v>
      </c>
      <c r="E1447" s="43" t="str">
        <f t="shared" si="45"/>
        <v>Power</v>
      </c>
      <c r="F1447" s="43">
        <v>2016</v>
      </c>
      <c r="G1447" s="43">
        <v>1.7629999999999999</v>
      </c>
      <c r="H1447" s="43" t="str">
        <f>INDEX(Regions[Region], MATCH(A1447,Regions[State Name],0))</f>
        <v>SR</v>
      </c>
    </row>
    <row r="1448" spans="1:8" x14ac:dyDescent="0.25">
      <c r="A1448" s="43" t="s">
        <v>243</v>
      </c>
      <c r="B1448" s="43" t="s">
        <v>209</v>
      </c>
      <c r="C1448" s="43" t="s">
        <v>213</v>
      </c>
      <c r="D1448" s="43" t="str">
        <f t="shared" si="44"/>
        <v>CEMEN</v>
      </c>
      <c r="E1448" s="43" t="str">
        <f t="shared" si="45"/>
        <v>Industry_Rest</v>
      </c>
      <c r="F1448" s="43">
        <v>2016</v>
      </c>
      <c r="G1448" s="43">
        <v>0.47099999999999997</v>
      </c>
      <c r="H1448" s="43" t="str">
        <f>INDEX(Regions[Region], MATCH(A1448,Regions[State Name],0))</f>
        <v>SR</v>
      </c>
    </row>
    <row r="1449" spans="1:8" x14ac:dyDescent="0.25">
      <c r="A1449" s="43" t="s">
        <v>243</v>
      </c>
      <c r="B1449" s="43" t="s">
        <v>209</v>
      </c>
      <c r="C1449" s="43" t="s">
        <v>179</v>
      </c>
      <c r="D1449" s="43" t="str">
        <f t="shared" si="44"/>
        <v>SPONG</v>
      </c>
      <c r="E1449" s="43" t="str">
        <f t="shared" si="45"/>
        <v>Industry_Rest</v>
      </c>
      <c r="F1449" s="43">
        <v>2016</v>
      </c>
      <c r="G1449" s="43">
        <v>0.124</v>
      </c>
      <c r="H1449" s="43" t="str">
        <f>INDEX(Regions[Region], MATCH(A1449,Regions[State Name],0))</f>
        <v>SR</v>
      </c>
    </row>
    <row r="1450" spans="1:8" x14ac:dyDescent="0.25">
      <c r="A1450" s="43" t="s">
        <v>243</v>
      </c>
      <c r="B1450" s="43" t="s">
        <v>209</v>
      </c>
      <c r="C1450" s="43" t="s">
        <v>217</v>
      </c>
      <c r="D1450" s="43" t="str">
        <f t="shared" si="44"/>
        <v>OTHER</v>
      </c>
      <c r="E1450" s="43" t="str">
        <f t="shared" si="45"/>
        <v>Industry_Rest</v>
      </c>
      <c r="F1450" s="43">
        <v>2016</v>
      </c>
      <c r="G1450" s="43">
        <v>0.125</v>
      </c>
      <c r="H1450" s="43" t="str">
        <f>INDEX(Regions[Region], MATCH(A1450,Regions[State Name],0))</f>
        <v>SR</v>
      </c>
    </row>
    <row r="1451" spans="1:8" x14ac:dyDescent="0.25">
      <c r="A1451" s="43" t="s">
        <v>243</v>
      </c>
      <c r="B1451" s="43" t="s">
        <v>209</v>
      </c>
      <c r="C1451" s="43" t="s">
        <v>228</v>
      </c>
      <c r="D1451" s="43" t="str">
        <f t="shared" si="44"/>
        <v>CHEMI</v>
      </c>
      <c r="E1451" s="43" t="str">
        <f t="shared" si="45"/>
        <v>Industry_Rest</v>
      </c>
      <c r="F1451" s="43">
        <v>2016</v>
      </c>
      <c r="G1451" s="43">
        <v>0.06</v>
      </c>
      <c r="H1451" s="43" t="str">
        <f>INDEX(Regions[Region], MATCH(A1451,Regions[State Name],0))</f>
        <v>SR</v>
      </c>
    </row>
    <row r="1452" spans="1:8" x14ac:dyDescent="0.25">
      <c r="A1452" s="43" t="s">
        <v>243</v>
      </c>
      <c r="B1452" s="43" t="s">
        <v>209</v>
      </c>
      <c r="C1452" s="43" t="s">
        <v>220</v>
      </c>
      <c r="D1452" s="43" t="str">
        <f t="shared" si="44"/>
        <v xml:space="preserve">PULP </v>
      </c>
      <c r="E1452" s="43" t="str">
        <f t="shared" si="45"/>
        <v>Industry_Rest</v>
      </c>
      <c r="F1452" s="43">
        <v>2016</v>
      </c>
      <c r="G1452" s="43">
        <v>7.1999999999999995E-2</v>
      </c>
      <c r="H1452" s="43" t="str">
        <f>INDEX(Regions[Region], MATCH(A1452,Regions[State Name],0))</f>
        <v>SR</v>
      </c>
    </row>
    <row r="1453" spans="1:8" x14ac:dyDescent="0.25">
      <c r="A1453" s="43" t="s">
        <v>243</v>
      </c>
      <c r="B1453" s="43" t="s">
        <v>209</v>
      </c>
      <c r="C1453" s="43" t="s">
        <v>229</v>
      </c>
      <c r="D1453" s="43" t="str">
        <f t="shared" si="44"/>
        <v>BRICK</v>
      </c>
      <c r="E1453" s="43" t="str">
        <f t="shared" si="45"/>
        <v>Industry_Rest</v>
      </c>
      <c r="F1453" s="43">
        <v>2016</v>
      </c>
      <c r="G1453" s="43">
        <v>5.0000000000000001E-3</v>
      </c>
      <c r="H1453" s="43" t="str">
        <f>INDEX(Regions[Region], MATCH(A1453,Regions[State Name],0))</f>
        <v>SR</v>
      </c>
    </row>
    <row r="1454" spans="1:8" x14ac:dyDescent="0.25">
      <c r="A1454" s="43" t="s">
        <v>243</v>
      </c>
      <c r="B1454" s="43" t="s">
        <v>209</v>
      </c>
      <c r="C1454" s="43" t="s">
        <v>208</v>
      </c>
      <c r="D1454" s="43" t="str">
        <f t="shared" si="44"/>
        <v>OTHER</v>
      </c>
      <c r="E1454" s="43" t="str">
        <f t="shared" si="45"/>
        <v>Industry_Rest</v>
      </c>
      <c r="F1454" s="43">
        <v>2016</v>
      </c>
      <c r="G1454" s="43">
        <v>0.67500000000000004</v>
      </c>
      <c r="H1454" s="43" t="str">
        <f>INDEX(Regions[Region], MATCH(A1454,Regions[State Name],0))</f>
        <v>SR</v>
      </c>
    </row>
    <row r="1455" spans="1:8" x14ac:dyDescent="0.25">
      <c r="A1455" s="43" t="s">
        <v>243</v>
      </c>
      <c r="B1455" s="43" t="s">
        <v>219</v>
      </c>
      <c r="C1455" s="43" t="s">
        <v>218</v>
      </c>
      <c r="D1455" s="43" t="str">
        <f t="shared" si="44"/>
        <v>METAL</v>
      </c>
      <c r="E1455" s="43" t="str">
        <f t="shared" si="45"/>
        <v>Industry_Steel</v>
      </c>
      <c r="F1455" s="43">
        <v>2016</v>
      </c>
      <c r="G1455" s="43">
        <v>0.40799999999999997</v>
      </c>
      <c r="H1455" s="43" t="str">
        <f>INDEX(Regions[Region], MATCH(A1455,Regions[State Name],0))</f>
        <v>SR</v>
      </c>
    </row>
    <row r="1456" spans="1:8" x14ac:dyDescent="0.25">
      <c r="A1456" s="43" t="s">
        <v>243</v>
      </c>
      <c r="B1456" s="43" t="s">
        <v>216</v>
      </c>
      <c r="C1456" s="43" t="s">
        <v>215</v>
      </c>
      <c r="D1456" s="43" t="str">
        <f t="shared" si="44"/>
        <v>POWER</v>
      </c>
      <c r="E1456" s="43" t="str">
        <f t="shared" si="45"/>
        <v>Power</v>
      </c>
      <c r="F1456" s="43">
        <v>2006</v>
      </c>
      <c r="G1456" s="43">
        <v>32.040999999999997</v>
      </c>
      <c r="H1456" s="43" t="str">
        <f>INDEX(Regions[Region], MATCH(A1456,Regions[State Name],0))</f>
        <v>SR</v>
      </c>
    </row>
    <row r="1457" spans="1:8" x14ac:dyDescent="0.25">
      <c r="A1457" s="43" t="s">
        <v>243</v>
      </c>
      <c r="B1457" s="43" t="s">
        <v>216</v>
      </c>
      <c r="C1457" s="43" t="s">
        <v>210</v>
      </c>
      <c r="D1457" s="43" t="str">
        <f t="shared" si="44"/>
        <v>POWER</v>
      </c>
      <c r="E1457" s="43" t="str">
        <f t="shared" si="45"/>
        <v>Power</v>
      </c>
      <c r="F1457" s="43">
        <v>2006</v>
      </c>
      <c r="G1457" s="43">
        <v>0.55100000000000005</v>
      </c>
      <c r="H1457" s="43" t="str">
        <f>INDEX(Regions[Region], MATCH(A1457,Regions[State Name],0))</f>
        <v>SR</v>
      </c>
    </row>
    <row r="1458" spans="1:8" x14ac:dyDescent="0.25">
      <c r="A1458" s="43" t="s">
        <v>243</v>
      </c>
      <c r="B1458" s="43" t="s">
        <v>216</v>
      </c>
      <c r="C1458" s="43" t="s">
        <v>218</v>
      </c>
      <c r="D1458" s="43" t="str">
        <f t="shared" si="44"/>
        <v>METAL</v>
      </c>
      <c r="E1458" s="43" t="str">
        <f t="shared" si="45"/>
        <v>Industry_Steel</v>
      </c>
      <c r="F1458" s="43">
        <v>2006</v>
      </c>
      <c r="G1458" s="43">
        <v>0.54400000000000004</v>
      </c>
      <c r="H1458" s="43" t="str">
        <f>INDEX(Regions[Region], MATCH(A1458,Regions[State Name],0))</f>
        <v>SR</v>
      </c>
    </row>
    <row r="1459" spans="1:8" x14ac:dyDescent="0.25">
      <c r="A1459" s="43" t="s">
        <v>243</v>
      </c>
      <c r="B1459" s="43" t="s">
        <v>216</v>
      </c>
      <c r="C1459" s="43" t="s">
        <v>212</v>
      </c>
      <c r="D1459" s="43" t="str">
        <f t="shared" si="44"/>
        <v>STEEL</v>
      </c>
      <c r="E1459" s="43" t="str">
        <f t="shared" si="45"/>
        <v>Industry_Steel</v>
      </c>
      <c r="F1459" s="43">
        <v>2006</v>
      </c>
      <c r="G1459" s="43">
        <v>1.85</v>
      </c>
      <c r="H1459" s="43" t="str">
        <f>INDEX(Regions[Region], MATCH(A1459,Regions[State Name],0))</f>
        <v>SR</v>
      </c>
    </row>
    <row r="1460" spans="1:8" x14ac:dyDescent="0.25">
      <c r="A1460" s="43" t="s">
        <v>243</v>
      </c>
      <c r="B1460" s="43" t="s">
        <v>216</v>
      </c>
      <c r="C1460" s="43" t="s">
        <v>213</v>
      </c>
      <c r="D1460" s="43" t="str">
        <f t="shared" si="44"/>
        <v>CEMEN</v>
      </c>
      <c r="E1460" s="43" t="str">
        <f t="shared" si="45"/>
        <v>Industry_Rest</v>
      </c>
      <c r="F1460" s="43">
        <v>2006</v>
      </c>
      <c r="G1460" s="43">
        <v>3.238</v>
      </c>
      <c r="H1460" s="43" t="str">
        <f>INDEX(Regions[Region], MATCH(A1460,Regions[State Name],0))</f>
        <v>SR</v>
      </c>
    </row>
    <row r="1461" spans="1:8" x14ac:dyDescent="0.25">
      <c r="A1461" s="43" t="s">
        <v>243</v>
      </c>
      <c r="B1461" s="43" t="s">
        <v>216</v>
      </c>
      <c r="C1461" s="43" t="s">
        <v>179</v>
      </c>
      <c r="D1461" s="43" t="str">
        <f t="shared" si="44"/>
        <v>SPONG</v>
      </c>
      <c r="E1461" s="43" t="str">
        <f t="shared" si="45"/>
        <v>Industry_Rest</v>
      </c>
      <c r="F1461" s="43">
        <v>2006</v>
      </c>
      <c r="G1461" s="43">
        <v>0.13900000000000001</v>
      </c>
      <c r="H1461" s="43" t="str">
        <f>INDEX(Regions[Region], MATCH(A1461,Regions[State Name],0))</f>
        <v>SR</v>
      </c>
    </row>
    <row r="1462" spans="1:8" x14ac:dyDescent="0.25">
      <c r="A1462" s="43" t="s">
        <v>243</v>
      </c>
      <c r="B1462" s="43" t="s">
        <v>216</v>
      </c>
      <c r="C1462" s="43" t="s">
        <v>217</v>
      </c>
      <c r="D1462" s="43" t="str">
        <f t="shared" si="44"/>
        <v>OTHER</v>
      </c>
      <c r="E1462" s="43" t="str">
        <f t="shared" si="45"/>
        <v>Industry_Rest</v>
      </c>
      <c r="F1462" s="43">
        <v>2006</v>
      </c>
      <c r="G1462" s="43">
        <v>7.0000000000000001E-3</v>
      </c>
      <c r="H1462" s="43" t="str">
        <f>INDEX(Regions[Region], MATCH(A1462,Regions[State Name],0))</f>
        <v>SR</v>
      </c>
    </row>
    <row r="1463" spans="1:8" x14ac:dyDescent="0.25">
      <c r="A1463" s="43" t="s">
        <v>243</v>
      </c>
      <c r="B1463" s="43" t="s">
        <v>216</v>
      </c>
      <c r="C1463" s="43" t="s">
        <v>228</v>
      </c>
      <c r="D1463" s="43" t="str">
        <f t="shared" si="44"/>
        <v>CHEMI</v>
      </c>
      <c r="E1463" s="43" t="str">
        <f t="shared" si="45"/>
        <v>Industry_Rest</v>
      </c>
      <c r="F1463" s="43">
        <v>2006</v>
      </c>
      <c r="G1463" s="43">
        <v>0.41</v>
      </c>
      <c r="H1463" s="43" t="str">
        <f>INDEX(Regions[Region], MATCH(A1463,Regions[State Name],0))</f>
        <v>SR</v>
      </c>
    </row>
    <row r="1464" spans="1:8" x14ac:dyDescent="0.25">
      <c r="A1464" s="43" t="s">
        <v>243</v>
      </c>
      <c r="B1464" s="43" t="s">
        <v>216</v>
      </c>
      <c r="C1464" s="43" t="s">
        <v>220</v>
      </c>
      <c r="D1464" s="43" t="str">
        <f t="shared" si="44"/>
        <v xml:space="preserve">PULP </v>
      </c>
      <c r="E1464" s="43" t="str">
        <f t="shared" si="45"/>
        <v>Industry_Rest</v>
      </c>
      <c r="F1464" s="43">
        <v>2006</v>
      </c>
      <c r="G1464" s="43">
        <v>0.77700000000000002</v>
      </c>
      <c r="H1464" s="43" t="str">
        <f>INDEX(Regions[Region], MATCH(A1464,Regions[State Name],0))</f>
        <v>SR</v>
      </c>
    </row>
    <row r="1465" spans="1:8" x14ac:dyDescent="0.25">
      <c r="A1465" s="43" t="s">
        <v>243</v>
      </c>
      <c r="B1465" s="43" t="s">
        <v>216</v>
      </c>
      <c r="C1465" s="43" t="s">
        <v>223</v>
      </c>
      <c r="D1465" s="43" t="str">
        <f t="shared" si="44"/>
        <v>TEXTI</v>
      </c>
      <c r="E1465" s="43" t="str">
        <f t="shared" si="45"/>
        <v>Industry_Rest</v>
      </c>
      <c r="F1465" s="43">
        <v>2006</v>
      </c>
      <c r="G1465" s="43">
        <v>0.04</v>
      </c>
      <c r="H1465" s="43" t="str">
        <f>INDEX(Regions[Region], MATCH(A1465,Regions[State Name],0))</f>
        <v>SR</v>
      </c>
    </row>
    <row r="1466" spans="1:8" x14ac:dyDescent="0.25">
      <c r="A1466" s="43" t="s">
        <v>243</v>
      </c>
      <c r="B1466" s="43" t="s">
        <v>216</v>
      </c>
      <c r="C1466" s="43" t="s">
        <v>229</v>
      </c>
      <c r="D1466" s="43" t="str">
        <f t="shared" si="44"/>
        <v>BRICK</v>
      </c>
      <c r="E1466" s="43" t="str">
        <f t="shared" si="45"/>
        <v>Industry_Rest</v>
      </c>
      <c r="F1466" s="43">
        <v>2006</v>
      </c>
      <c r="G1466" s="43">
        <v>0.27600000000000002</v>
      </c>
      <c r="H1466" s="43" t="str">
        <f>INDEX(Regions[Region], MATCH(A1466,Regions[State Name],0))</f>
        <v>SR</v>
      </c>
    </row>
    <row r="1467" spans="1:8" x14ac:dyDescent="0.25">
      <c r="A1467" s="43" t="s">
        <v>243</v>
      </c>
      <c r="B1467" s="43" t="s">
        <v>216</v>
      </c>
      <c r="C1467" s="43" t="s">
        <v>208</v>
      </c>
      <c r="D1467" s="43" t="str">
        <f t="shared" si="44"/>
        <v>OTHER</v>
      </c>
      <c r="E1467" s="43" t="str">
        <f t="shared" si="45"/>
        <v>Industry_Rest</v>
      </c>
      <c r="F1467" s="43">
        <v>2006</v>
      </c>
      <c r="G1467" s="43">
        <v>1.506</v>
      </c>
      <c r="H1467" s="43" t="str">
        <f>INDEX(Regions[Region], MATCH(A1467,Regions[State Name],0))</f>
        <v>SR</v>
      </c>
    </row>
    <row r="1468" spans="1:8" x14ac:dyDescent="0.25">
      <c r="A1468" s="43" t="s">
        <v>243</v>
      </c>
      <c r="B1468" s="43" t="s">
        <v>216</v>
      </c>
      <c r="C1468" s="43" t="s">
        <v>241</v>
      </c>
      <c r="D1468" s="43" t="str">
        <f t="shared" si="44"/>
        <v>COLLI</v>
      </c>
      <c r="E1468" s="43" t="str">
        <f t="shared" si="45"/>
        <v>Industry_Rest</v>
      </c>
      <c r="F1468" s="43">
        <v>2006</v>
      </c>
      <c r="G1468" s="43">
        <v>0.126</v>
      </c>
      <c r="H1468" s="43" t="str">
        <f>INDEX(Regions[Region], MATCH(A1468,Regions[State Name],0))</f>
        <v>SR</v>
      </c>
    </row>
    <row r="1469" spans="1:8" x14ac:dyDescent="0.25">
      <c r="A1469" s="43" t="s">
        <v>243</v>
      </c>
      <c r="B1469" s="43" t="s">
        <v>209</v>
      </c>
      <c r="C1469" s="43" t="s">
        <v>217</v>
      </c>
      <c r="D1469" s="43" t="str">
        <f t="shared" si="44"/>
        <v>OTHER</v>
      </c>
      <c r="E1469" s="43" t="str">
        <f t="shared" si="45"/>
        <v>Industry_Rest</v>
      </c>
      <c r="F1469" s="43">
        <v>2019</v>
      </c>
      <c r="G1469" s="43">
        <v>5.1999999999999998E-2</v>
      </c>
      <c r="H1469" s="43" t="str">
        <f>INDEX(Regions[Region], MATCH(A1469,Regions[State Name],0))</f>
        <v>SR</v>
      </c>
    </row>
    <row r="1470" spans="1:8" x14ac:dyDescent="0.25">
      <c r="A1470" s="43" t="s">
        <v>243</v>
      </c>
      <c r="B1470" s="43" t="s">
        <v>209</v>
      </c>
      <c r="C1470" s="43" t="s">
        <v>179</v>
      </c>
      <c r="D1470" s="43" t="str">
        <f t="shared" si="44"/>
        <v>SPONG</v>
      </c>
      <c r="E1470" s="43" t="str">
        <f t="shared" si="45"/>
        <v>Industry_Rest</v>
      </c>
      <c r="F1470" s="43">
        <v>2019</v>
      </c>
      <c r="G1470" s="43">
        <v>6.2E-2</v>
      </c>
      <c r="H1470" s="43" t="str">
        <f>INDEX(Regions[Region], MATCH(A1470,Regions[State Name],0))</f>
        <v>SR</v>
      </c>
    </row>
    <row r="1471" spans="1:8" x14ac:dyDescent="0.25">
      <c r="A1471" s="43" t="s">
        <v>243</v>
      </c>
      <c r="B1471" s="43" t="s">
        <v>209</v>
      </c>
      <c r="C1471" s="43" t="s">
        <v>228</v>
      </c>
      <c r="D1471" s="43" t="str">
        <f t="shared" si="44"/>
        <v>CHEMI</v>
      </c>
      <c r="E1471" s="43" t="str">
        <f t="shared" si="45"/>
        <v>Industry_Rest</v>
      </c>
      <c r="F1471" s="43">
        <v>2019</v>
      </c>
      <c r="G1471" s="43">
        <v>9.6000000000000002E-2</v>
      </c>
      <c r="H1471" s="43" t="str">
        <f>INDEX(Regions[Region], MATCH(A1471,Regions[State Name],0))</f>
        <v>SR</v>
      </c>
    </row>
    <row r="1472" spans="1:8" x14ac:dyDescent="0.25">
      <c r="A1472" s="43" t="s">
        <v>243</v>
      </c>
      <c r="B1472" s="43" t="s">
        <v>209</v>
      </c>
      <c r="C1472" s="43" t="s">
        <v>220</v>
      </c>
      <c r="D1472" s="43" t="str">
        <f t="shared" si="44"/>
        <v xml:space="preserve">PULP </v>
      </c>
      <c r="E1472" s="43" t="str">
        <f t="shared" si="45"/>
        <v>Industry_Rest</v>
      </c>
      <c r="F1472" s="43">
        <v>2019</v>
      </c>
      <c r="G1472" s="43">
        <v>0.18099999999999999</v>
      </c>
      <c r="H1472" s="43" t="str">
        <f>INDEX(Regions[Region], MATCH(A1472,Regions[State Name],0))</f>
        <v>SR</v>
      </c>
    </row>
    <row r="1473" spans="1:8" x14ac:dyDescent="0.25">
      <c r="A1473" s="43" t="s">
        <v>243</v>
      </c>
      <c r="B1473" s="43" t="s">
        <v>209</v>
      </c>
      <c r="C1473" s="43" t="s">
        <v>213</v>
      </c>
      <c r="D1473" s="43" t="str">
        <f t="shared" si="44"/>
        <v>CEMEN</v>
      </c>
      <c r="E1473" s="43" t="str">
        <f t="shared" si="45"/>
        <v>Industry_Rest</v>
      </c>
      <c r="F1473" s="43">
        <v>2019</v>
      </c>
      <c r="G1473" s="43">
        <v>0.38300000000000001</v>
      </c>
      <c r="H1473" s="43" t="str">
        <f>INDEX(Regions[Region], MATCH(A1473,Regions[State Name],0))</f>
        <v>SR</v>
      </c>
    </row>
    <row r="1474" spans="1:8" x14ac:dyDescent="0.25">
      <c r="A1474" s="43" t="s">
        <v>243</v>
      </c>
      <c r="B1474" s="43" t="s">
        <v>209</v>
      </c>
      <c r="C1474" s="43" t="s">
        <v>208</v>
      </c>
      <c r="D1474" s="43" t="str">
        <f t="shared" si="44"/>
        <v>OTHER</v>
      </c>
      <c r="E1474" s="43" t="str">
        <f t="shared" si="45"/>
        <v>Industry_Rest</v>
      </c>
      <c r="F1474" s="43">
        <v>2019</v>
      </c>
      <c r="G1474" s="43">
        <v>0.69299999999999995</v>
      </c>
      <c r="H1474" s="43" t="str">
        <f>INDEX(Regions[Region], MATCH(A1474,Regions[State Name],0))</f>
        <v>SR</v>
      </c>
    </row>
    <row r="1475" spans="1:8" x14ac:dyDescent="0.25">
      <c r="A1475" s="43" t="s">
        <v>243</v>
      </c>
      <c r="B1475" s="43" t="s">
        <v>209</v>
      </c>
      <c r="C1475" s="43" t="s">
        <v>210</v>
      </c>
      <c r="D1475" s="43" t="str">
        <f t="shared" ref="D1475:D1538" si="46">LEFT(C1475,5)</f>
        <v>POWER</v>
      </c>
      <c r="E1475" s="43" t="str">
        <f t="shared" ref="E1475:E1538" si="47">IF(D1475="POWER","Power", IF(OR(D1475="STEEL",D1475="METAL"), "Industry_Steel", "Industry_Rest"))</f>
        <v>Power</v>
      </c>
      <c r="F1475" s="43">
        <v>2019</v>
      </c>
      <c r="G1475" s="43">
        <v>2.1989999999999998</v>
      </c>
      <c r="H1475" s="43" t="str">
        <f>INDEX(Regions[Region], MATCH(A1475,Regions[State Name],0))</f>
        <v>SR</v>
      </c>
    </row>
    <row r="1476" spans="1:8" x14ac:dyDescent="0.25">
      <c r="A1476" s="43" t="s">
        <v>243</v>
      </c>
      <c r="B1476" s="43" t="s">
        <v>209</v>
      </c>
      <c r="C1476" s="43" t="s">
        <v>215</v>
      </c>
      <c r="D1476" s="43" t="str">
        <f t="shared" si="46"/>
        <v>POWER</v>
      </c>
      <c r="E1476" s="43" t="str">
        <f t="shared" si="47"/>
        <v>Power</v>
      </c>
      <c r="F1476" s="43">
        <v>2019</v>
      </c>
      <c r="G1476" s="43">
        <v>32.155999999999999</v>
      </c>
      <c r="H1476" s="43" t="str">
        <f>INDEX(Regions[Region], MATCH(A1476,Regions[State Name],0))</f>
        <v>SR</v>
      </c>
    </row>
    <row r="1477" spans="1:8" x14ac:dyDescent="0.25">
      <c r="A1477" s="43" t="s">
        <v>243</v>
      </c>
      <c r="B1477" s="43" t="s">
        <v>219</v>
      </c>
      <c r="C1477" s="43" t="s">
        <v>215</v>
      </c>
      <c r="D1477" s="43" t="str">
        <f t="shared" si="46"/>
        <v>POWER</v>
      </c>
      <c r="E1477" s="43" t="str">
        <f t="shared" si="47"/>
        <v>Power</v>
      </c>
      <c r="F1477" s="43">
        <v>2019</v>
      </c>
      <c r="G1477" s="43">
        <v>2.7E-2</v>
      </c>
      <c r="H1477" s="43" t="str">
        <f>INDEX(Regions[Region], MATCH(A1477,Regions[State Name],0))</f>
        <v>SR</v>
      </c>
    </row>
    <row r="1478" spans="1:8" x14ac:dyDescent="0.25">
      <c r="A1478" s="43" t="s">
        <v>243</v>
      </c>
      <c r="B1478" s="43" t="s">
        <v>219</v>
      </c>
      <c r="C1478" s="43" t="s">
        <v>208</v>
      </c>
      <c r="D1478" s="43" t="str">
        <f t="shared" si="46"/>
        <v>OTHER</v>
      </c>
      <c r="E1478" s="43" t="str">
        <f t="shared" si="47"/>
        <v>Industry_Rest</v>
      </c>
      <c r="F1478" s="43">
        <v>2019</v>
      </c>
      <c r="G1478" s="43">
        <v>0.33600000000000002</v>
      </c>
      <c r="H1478" s="43" t="str">
        <f>INDEX(Regions[Region], MATCH(A1478,Regions[State Name],0))</f>
        <v>SR</v>
      </c>
    </row>
    <row r="1479" spans="1:8" x14ac:dyDescent="0.25">
      <c r="A1479" s="43" t="s">
        <v>243</v>
      </c>
      <c r="B1479" s="43" t="s">
        <v>209</v>
      </c>
      <c r="C1479" s="43" t="s">
        <v>229</v>
      </c>
      <c r="D1479" s="43" t="str">
        <f t="shared" si="46"/>
        <v>BRICK</v>
      </c>
      <c r="E1479" s="43" t="str">
        <f t="shared" si="47"/>
        <v>Industry_Rest</v>
      </c>
      <c r="F1479" s="43">
        <v>2017</v>
      </c>
      <c r="G1479" s="43">
        <v>2E-3</v>
      </c>
      <c r="H1479" s="43" t="str">
        <f>INDEX(Regions[Region], MATCH(A1479,Regions[State Name],0))</f>
        <v>SR</v>
      </c>
    </row>
    <row r="1480" spans="1:8" x14ac:dyDescent="0.25">
      <c r="A1480" s="43" t="s">
        <v>243</v>
      </c>
      <c r="B1480" s="43" t="s">
        <v>209</v>
      </c>
      <c r="C1480" s="43" t="s">
        <v>228</v>
      </c>
      <c r="D1480" s="43" t="str">
        <f t="shared" si="46"/>
        <v>CHEMI</v>
      </c>
      <c r="E1480" s="43" t="str">
        <f t="shared" si="47"/>
        <v>Industry_Rest</v>
      </c>
      <c r="F1480" s="43">
        <v>2017</v>
      </c>
      <c r="G1480" s="43">
        <v>4.4999999999999998E-2</v>
      </c>
      <c r="H1480" s="43" t="str">
        <f>INDEX(Regions[Region], MATCH(A1480,Regions[State Name],0))</f>
        <v>SR</v>
      </c>
    </row>
    <row r="1481" spans="1:8" x14ac:dyDescent="0.25">
      <c r="A1481" s="43" t="s">
        <v>243</v>
      </c>
      <c r="B1481" s="43" t="s">
        <v>209</v>
      </c>
      <c r="C1481" s="43" t="s">
        <v>220</v>
      </c>
      <c r="D1481" s="43" t="str">
        <f t="shared" si="46"/>
        <v xml:space="preserve">PULP </v>
      </c>
      <c r="E1481" s="43" t="str">
        <f t="shared" si="47"/>
        <v>Industry_Rest</v>
      </c>
      <c r="F1481" s="43">
        <v>2017</v>
      </c>
      <c r="G1481" s="43">
        <v>7.8E-2</v>
      </c>
      <c r="H1481" s="43" t="str">
        <f>INDEX(Regions[Region], MATCH(A1481,Regions[State Name],0))</f>
        <v>SR</v>
      </c>
    </row>
    <row r="1482" spans="1:8" x14ac:dyDescent="0.25">
      <c r="A1482" s="43" t="s">
        <v>243</v>
      </c>
      <c r="B1482" s="43" t="s">
        <v>209</v>
      </c>
      <c r="C1482" s="43" t="s">
        <v>217</v>
      </c>
      <c r="D1482" s="43" t="str">
        <f t="shared" si="46"/>
        <v>OTHER</v>
      </c>
      <c r="E1482" s="43" t="str">
        <f t="shared" si="47"/>
        <v>Industry_Rest</v>
      </c>
      <c r="F1482" s="43">
        <v>2017</v>
      </c>
      <c r="G1482" s="43">
        <v>9.4E-2</v>
      </c>
      <c r="H1482" s="43" t="str">
        <f>INDEX(Regions[Region], MATCH(A1482,Regions[State Name],0))</f>
        <v>SR</v>
      </c>
    </row>
    <row r="1483" spans="1:8" x14ac:dyDescent="0.25">
      <c r="A1483" s="43" t="s">
        <v>243</v>
      </c>
      <c r="B1483" s="43" t="s">
        <v>209</v>
      </c>
      <c r="C1483" s="43" t="s">
        <v>213</v>
      </c>
      <c r="D1483" s="43" t="str">
        <f t="shared" si="46"/>
        <v>CEMEN</v>
      </c>
      <c r="E1483" s="43" t="str">
        <f t="shared" si="47"/>
        <v>Industry_Rest</v>
      </c>
      <c r="F1483" s="43">
        <v>2017</v>
      </c>
      <c r="G1483" s="43">
        <v>0.20399999999999999</v>
      </c>
      <c r="H1483" s="43" t="str">
        <f>INDEX(Regions[Region], MATCH(A1483,Regions[State Name],0))</f>
        <v>SR</v>
      </c>
    </row>
    <row r="1484" spans="1:8" x14ac:dyDescent="0.25">
      <c r="A1484" s="43" t="s">
        <v>243</v>
      </c>
      <c r="B1484" s="43" t="s">
        <v>209</v>
      </c>
      <c r="C1484" s="43" t="s">
        <v>179</v>
      </c>
      <c r="D1484" s="43" t="str">
        <f t="shared" si="46"/>
        <v>SPONG</v>
      </c>
      <c r="E1484" s="43" t="str">
        <f t="shared" si="47"/>
        <v>Industry_Rest</v>
      </c>
      <c r="F1484" s="43">
        <v>2017</v>
      </c>
      <c r="G1484" s="43">
        <v>0.26500000000000001</v>
      </c>
      <c r="H1484" s="43" t="str">
        <f>INDEX(Regions[Region], MATCH(A1484,Regions[State Name],0))</f>
        <v>SR</v>
      </c>
    </row>
    <row r="1485" spans="1:8" x14ac:dyDescent="0.25">
      <c r="A1485" s="43" t="s">
        <v>243</v>
      </c>
      <c r="B1485" s="43" t="s">
        <v>209</v>
      </c>
      <c r="C1485" s="43" t="s">
        <v>208</v>
      </c>
      <c r="D1485" s="43" t="str">
        <f t="shared" si="46"/>
        <v>OTHER</v>
      </c>
      <c r="E1485" s="43" t="str">
        <f t="shared" si="47"/>
        <v>Industry_Rest</v>
      </c>
      <c r="F1485" s="43">
        <v>2017</v>
      </c>
      <c r="G1485" s="43">
        <v>0.82899999999999996</v>
      </c>
      <c r="H1485" s="43" t="str">
        <f>INDEX(Regions[Region], MATCH(A1485,Regions[State Name],0))</f>
        <v>SR</v>
      </c>
    </row>
    <row r="1486" spans="1:8" x14ac:dyDescent="0.25">
      <c r="A1486" s="43" t="s">
        <v>243</v>
      </c>
      <c r="B1486" s="43" t="s">
        <v>209</v>
      </c>
      <c r="C1486" s="43" t="s">
        <v>210</v>
      </c>
      <c r="D1486" s="43" t="str">
        <f t="shared" si="46"/>
        <v>POWER</v>
      </c>
      <c r="E1486" s="43" t="str">
        <f t="shared" si="47"/>
        <v>Power</v>
      </c>
      <c r="F1486" s="43">
        <v>2017</v>
      </c>
      <c r="G1486" s="43">
        <v>1.696</v>
      </c>
      <c r="H1486" s="43" t="str">
        <f>INDEX(Regions[Region], MATCH(A1486,Regions[State Name],0))</f>
        <v>SR</v>
      </c>
    </row>
    <row r="1487" spans="1:8" x14ac:dyDescent="0.25">
      <c r="A1487" s="43" t="s">
        <v>243</v>
      </c>
      <c r="B1487" s="43" t="s">
        <v>209</v>
      </c>
      <c r="C1487" s="43" t="s">
        <v>215</v>
      </c>
      <c r="D1487" s="43" t="str">
        <f t="shared" si="46"/>
        <v>POWER</v>
      </c>
      <c r="E1487" s="43" t="str">
        <f t="shared" si="47"/>
        <v>Power</v>
      </c>
      <c r="F1487" s="43">
        <v>2017</v>
      </c>
      <c r="G1487" s="43">
        <v>32.195</v>
      </c>
      <c r="H1487" s="43" t="str">
        <f>INDEX(Regions[Region], MATCH(A1487,Regions[State Name],0))</f>
        <v>SR</v>
      </c>
    </row>
    <row r="1488" spans="1:8" x14ac:dyDescent="0.25">
      <c r="A1488" s="43" t="s">
        <v>243</v>
      </c>
      <c r="B1488" s="43" t="s">
        <v>219</v>
      </c>
      <c r="C1488" s="43" t="s">
        <v>215</v>
      </c>
      <c r="D1488" s="43" t="str">
        <f t="shared" si="46"/>
        <v>POWER</v>
      </c>
      <c r="E1488" s="43" t="str">
        <f t="shared" si="47"/>
        <v>Power</v>
      </c>
      <c r="F1488" s="43">
        <v>2017</v>
      </c>
      <c r="G1488" s="43">
        <v>0.10199999999999999</v>
      </c>
      <c r="H1488" s="43" t="str">
        <f>INDEX(Regions[Region], MATCH(A1488,Regions[State Name],0))</f>
        <v>SR</v>
      </c>
    </row>
    <row r="1489" spans="1:8" x14ac:dyDescent="0.25">
      <c r="A1489" s="43" t="s">
        <v>243</v>
      </c>
      <c r="B1489" s="43" t="s">
        <v>219</v>
      </c>
      <c r="C1489" s="43" t="s">
        <v>211</v>
      </c>
      <c r="D1489" s="43" t="str">
        <f t="shared" si="46"/>
        <v>METAL</v>
      </c>
      <c r="E1489" s="43" t="str">
        <f t="shared" si="47"/>
        <v>Industry_Steel</v>
      </c>
      <c r="F1489" s="43">
        <v>2017</v>
      </c>
      <c r="G1489" s="43">
        <v>0.372</v>
      </c>
      <c r="H1489" s="43" t="str">
        <f>INDEX(Regions[Region], MATCH(A1489,Regions[State Name],0))</f>
        <v>SR</v>
      </c>
    </row>
    <row r="1490" spans="1:8" x14ac:dyDescent="0.25">
      <c r="A1490" s="43" t="s">
        <v>243</v>
      </c>
      <c r="B1490" s="43" t="s">
        <v>209</v>
      </c>
      <c r="C1490" s="43" t="s">
        <v>179</v>
      </c>
      <c r="D1490" s="43" t="str">
        <f t="shared" si="46"/>
        <v>SPONG</v>
      </c>
      <c r="E1490" s="43" t="str">
        <f t="shared" si="47"/>
        <v>Industry_Rest</v>
      </c>
      <c r="F1490" s="43">
        <v>2018</v>
      </c>
      <c r="G1490" s="43">
        <v>6.9000000000000006E-2</v>
      </c>
      <c r="H1490" s="43" t="str">
        <f>INDEX(Regions[Region], MATCH(A1490,Regions[State Name],0))</f>
        <v>SR</v>
      </c>
    </row>
    <row r="1491" spans="1:8" x14ac:dyDescent="0.25">
      <c r="A1491" s="43" t="s">
        <v>243</v>
      </c>
      <c r="B1491" s="43" t="s">
        <v>209</v>
      </c>
      <c r="C1491" s="43" t="s">
        <v>228</v>
      </c>
      <c r="D1491" s="43" t="str">
        <f t="shared" si="46"/>
        <v>CHEMI</v>
      </c>
      <c r="E1491" s="43" t="str">
        <f t="shared" si="47"/>
        <v>Industry_Rest</v>
      </c>
      <c r="F1491" s="43">
        <v>2018</v>
      </c>
      <c r="G1491" s="43">
        <v>7.1999999999999995E-2</v>
      </c>
      <c r="H1491" s="43" t="str">
        <f>INDEX(Regions[Region], MATCH(A1491,Regions[State Name],0))</f>
        <v>SR</v>
      </c>
    </row>
    <row r="1492" spans="1:8" x14ac:dyDescent="0.25">
      <c r="A1492" s="43" t="s">
        <v>243</v>
      </c>
      <c r="B1492" s="43" t="s">
        <v>209</v>
      </c>
      <c r="C1492" s="43" t="s">
        <v>217</v>
      </c>
      <c r="D1492" s="43" t="str">
        <f t="shared" si="46"/>
        <v>OTHER</v>
      </c>
      <c r="E1492" s="43" t="str">
        <f t="shared" si="47"/>
        <v>Industry_Rest</v>
      </c>
      <c r="F1492" s="43">
        <v>2018</v>
      </c>
      <c r="G1492" s="43">
        <v>7.4999999999999997E-2</v>
      </c>
      <c r="H1492" s="43" t="str">
        <f>INDEX(Regions[Region], MATCH(A1492,Regions[State Name],0))</f>
        <v>SR</v>
      </c>
    </row>
    <row r="1493" spans="1:8" x14ac:dyDescent="0.25">
      <c r="A1493" s="43" t="s">
        <v>243</v>
      </c>
      <c r="B1493" s="43" t="s">
        <v>209</v>
      </c>
      <c r="C1493" s="43" t="s">
        <v>220</v>
      </c>
      <c r="D1493" s="43" t="str">
        <f t="shared" si="46"/>
        <v xml:space="preserve">PULP </v>
      </c>
      <c r="E1493" s="43" t="str">
        <f t="shared" si="47"/>
        <v>Industry_Rest</v>
      </c>
      <c r="F1493" s="43">
        <v>2018</v>
      </c>
      <c r="G1493" s="43">
        <v>8.7999999999999995E-2</v>
      </c>
      <c r="H1493" s="43" t="str">
        <f>INDEX(Regions[Region], MATCH(A1493,Regions[State Name],0))</f>
        <v>SR</v>
      </c>
    </row>
    <row r="1494" spans="1:8" x14ac:dyDescent="0.25">
      <c r="A1494" s="43" t="s">
        <v>243</v>
      </c>
      <c r="B1494" s="43" t="s">
        <v>209</v>
      </c>
      <c r="C1494" s="43" t="s">
        <v>213</v>
      </c>
      <c r="D1494" s="43" t="str">
        <f t="shared" si="46"/>
        <v>CEMEN</v>
      </c>
      <c r="E1494" s="43" t="str">
        <f t="shared" si="47"/>
        <v>Industry_Rest</v>
      </c>
      <c r="F1494" s="43">
        <v>2018</v>
      </c>
      <c r="G1494" s="43">
        <v>0.252</v>
      </c>
      <c r="H1494" s="43" t="str">
        <f>INDEX(Regions[Region], MATCH(A1494,Regions[State Name],0))</f>
        <v>SR</v>
      </c>
    </row>
    <row r="1495" spans="1:8" x14ac:dyDescent="0.25">
      <c r="A1495" s="43" t="s">
        <v>243</v>
      </c>
      <c r="B1495" s="43" t="s">
        <v>209</v>
      </c>
      <c r="C1495" s="43" t="s">
        <v>208</v>
      </c>
      <c r="D1495" s="43" t="str">
        <f t="shared" si="46"/>
        <v>OTHER</v>
      </c>
      <c r="E1495" s="43" t="str">
        <f t="shared" si="47"/>
        <v>Industry_Rest</v>
      </c>
      <c r="F1495" s="43">
        <v>2018</v>
      </c>
      <c r="G1495" s="43">
        <v>0.77200000000000002</v>
      </c>
      <c r="H1495" s="43" t="str">
        <f>INDEX(Regions[Region], MATCH(A1495,Regions[State Name],0))</f>
        <v>SR</v>
      </c>
    </row>
    <row r="1496" spans="1:8" x14ac:dyDescent="0.25">
      <c r="A1496" s="43" t="s">
        <v>243</v>
      </c>
      <c r="B1496" s="43" t="s">
        <v>209</v>
      </c>
      <c r="C1496" s="43" t="s">
        <v>210</v>
      </c>
      <c r="D1496" s="43" t="str">
        <f t="shared" si="46"/>
        <v>POWER</v>
      </c>
      <c r="E1496" s="43" t="str">
        <f t="shared" si="47"/>
        <v>Power</v>
      </c>
      <c r="F1496" s="43">
        <v>2018</v>
      </c>
      <c r="G1496" s="43">
        <v>2.0329999999999999</v>
      </c>
      <c r="H1496" s="43" t="str">
        <f>INDEX(Regions[Region], MATCH(A1496,Regions[State Name],0))</f>
        <v>SR</v>
      </c>
    </row>
    <row r="1497" spans="1:8" x14ac:dyDescent="0.25">
      <c r="A1497" s="43" t="s">
        <v>243</v>
      </c>
      <c r="B1497" s="43" t="s">
        <v>209</v>
      </c>
      <c r="C1497" s="43" t="s">
        <v>215</v>
      </c>
      <c r="D1497" s="43" t="str">
        <f t="shared" si="46"/>
        <v>POWER</v>
      </c>
      <c r="E1497" s="43" t="str">
        <f t="shared" si="47"/>
        <v>Power</v>
      </c>
      <c r="F1497" s="43">
        <v>2018</v>
      </c>
      <c r="G1497" s="43">
        <v>31.603999999999999</v>
      </c>
      <c r="H1497" s="43" t="str">
        <f>INDEX(Regions[Region], MATCH(A1497,Regions[State Name],0))</f>
        <v>SR</v>
      </c>
    </row>
    <row r="1498" spans="1:8" x14ac:dyDescent="0.25">
      <c r="A1498" s="43" t="s">
        <v>243</v>
      </c>
      <c r="B1498" s="43" t="s">
        <v>219</v>
      </c>
      <c r="C1498" s="43" t="s">
        <v>215</v>
      </c>
      <c r="D1498" s="43" t="str">
        <f t="shared" si="46"/>
        <v>POWER</v>
      </c>
      <c r="E1498" s="43" t="str">
        <f t="shared" si="47"/>
        <v>Power</v>
      </c>
      <c r="F1498" s="43">
        <v>2018</v>
      </c>
      <c r="G1498" s="43">
        <v>1.6E-2</v>
      </c>
      <c r="H1498" s="43" t="str">
        <f>INDEX(Regions[Region], MATCH(A1498,Regions[State Name],0))</f>
        <v>SR</v>
      </c>
    </row>
    <row r="1499" spans="1:8" x14ac:dyDescent="0.25">
      <c r="A1499" s="43" t="s">
        <v>243</v>
      </c>
      <c r="B1499" s="43" t="s">
        <v>219</v>
      </c>
      <c r="C1499" s="43" t="s">
        <v>211</v>
      </c>
      <c r="D1499" s="43" t="str">
        <f t="shared" si="46"/>
        <v>METAL</v>
      </c>
      <c r="E1499" s="43" t="str">
        <f t="shared" si="47"/>
        <v>Industry_Steel</v>
      </c>
      <c r="F1499" s="43">
        <v>2018</v>
      </c>
      <c r="G1499" s="43">
        <v>0.50800000000000001</v>
      </c>
      <c r="H1499" s="43" t="str">
        <f>INDEX(Regions[Region], MATCH(A1499,Regions[State Name],0))</f>
        <v>SR</v>
      </c>
    </row>
    <row r="1500" spans="1:8" x14ac:dyDescent="0.25">
      <c r="A1500" s="43" t="s">
        <v>242</v>
      </c>
      <c r="B1500" s="43" t="s">
        <v>209</v>
      </c>
      <c r="C1500" s="43" t="s">
        <v>215</v>
      </c>
      <c r="D1500" s="43" t="str">
        <f t="shared" si="46"/>
        <v>POWER</v>
      </c>
      <c r="E1500" s="43" t="str">
        <f t="shared" si="47"/>
        <v>Power</v>
      </c>
      <c r="F1500" s="43">
        <v>2015</v>
      </c>
      <c r="G1500" s="43">
        <v>26.699000000000002</v>
      </c>
      <c r="H1500" s="43" t="str">
        <f>INDEX(Regions[Region], MATCH(A1500,Regions[State Name],0))</f>
        <v>SR</v>
      </c>
    </row>
    <row r="1501" spans="1:8" x14ac:dyDescent="0.25">
      <c r="A1501" s="43" t="s">
        <v>242</v>
      </c>
      <c r="B1501" s="43" t="s">
        <v>209</v>
      </c>
      <c r="C1501" s="43" t="s">
        <v>210</v>
      </c>
      <c r="D1501" s="43" t="str">
        <f t="shared" si="46"/>
        <v>POWER</v>
      </c>
      <c r="E1501" s="43" t="str">
        <f t="shared" si="47"/>
        <v>Power</v>
      </c>
      <c r="F1501" s="43">
        <v>2015</v>
      </c>
      <c r="G1501" s="43">
        <v>1.452</v>
      </c>
      <c r="H1501" s="43" t="str">
        <f>INDEX(Regions[Region], MATCH(A1501,Regions[State Name],0))</f>
        <v>SR</v>
      </c>
    </row>
    <row r="1502" spans="1:8" x14ac:dyDescent="0.25">
      <c r="A1502" s="43" t="s">
        <v>242</v>
      </c>
      <c r="B1502" s="43" t="s">
        <v>209</v>
      </c>
      <c r="C1502" s="43" t="s">
        <v>228</v>
      </c>
      <c r="D1502" s="43" t="str">
        <f t="shared" si="46"/>
        <v>CHEMI</v>
      </c>
      <c r="E1502" s="43" t="str">
        <f t="shared" si="47"/>
        <v>Industry_Rest</v>
      </c>
      <c r="F1502" s="43">
        <v>2015</v>
      </c>
      <c r="G1502" s="43">
        <v>0.17499999999999999</v>
      </c>
      <c r="H1502" s="43" t="str">
        <f>INDEX(Regions[Region], MATCH(A1502,Regions[State Name],0))</f>
        <v>SR</v>
      </c>
    </row>
    <row r="1503" spans="1:8" x14ac:dyDescent="0.25">
      <c r="A1503" s="43" t="s">
        <v>242</v>
      </c>
      <c r="B1503" s="43" t="s">
        <v>209</v>
      </c>
      <c r="C1503" s="43" t="s">
        <v>220</v>
      </c>
      <c r="D1503" s="43" t="str">
        <f t="shared" si="46"/>
        <v xml:space="preserve">PULP </v>
      </c>
      <c r="E1503" s="43" t="str">
        <f t="shared" si="47"/>
        <v>Industry_Rest</v>
      </c>
      <c r="F1503" s="43">
        <v>2015</v>
      </c>
      <c r="G1503" s="43">
        <v>0.56799999999999995</v>
      </c>
      <c r="H1503" s="43" t="str">
        <f>INDEX(Regions[Region], MATCH(A1503,Regions[State Name],0))</f>
        <v>SR</v>
      </c>
    </row>
    <row r="1504" spans="1:8" x14ac:dyDescent="0.25">
      <c r="A1504" s="43" t="s">
        <v>242</v>
      </c>
      <c r="B1504" s="43" t="s">
        <v>209</v>
      </c>
      <c r="C1504" s="43" t="s">
        <v>223</v>
      </c>
      <c r="D1504" s="43" t="str">
        <f t="shared" si="46"/>
        <v>TEXTI</v>
      </c>
      <c r="E1504" s="43" t="str">
        <f t="shared" si="47"/>
        <v>Industry_Rest</v>
      </c>
      <c r="F1504" s="43">
        <v>2015</v>
      </c>
      <c r="G1504" s="43">
        <v>1.9E-2</v>
      </c>
      <c r="H1504" s="43" t="str">
        <f>INDEX(Regions[Region], MATCH(A1504,Regions[State Name],0))</f>
        <v>SR</v>
      </c>
    </row>
    <row r="1505" spans="1:8" x14ac:dyDescent="0.25">
      <c r="A1505" s="43" t="s">
        <v>242</v>
      </c>
      <c r="B1505" s="43" t="s">
        <v>209</v>
      </c>
      <c r="C1505" s="43" t="s">
        <v>229</v>
      </c>
      <c r="D1505" s="43" t="str">
        <f t="shared" si="46"/>
        <v>BRICK</v>
      </c>
      <c r="E1505" s="43" t="str">
        <f t="shared" si="47"/>
        <v>Industry_Rest</v>
      </c>
      <c r="F1505" s="43">
        <v>2015</v>
      </c>
      <c r="G1505" s="43">
        <v>0.01</v>
      </c>
      <c r="H1505" s="43" t="str">
        <f>INDEX(Regions[Region], MATCH(A1505,Regions[State Name],0))</f>
        <v>SR</v>
      </c>
    </row>
    <row r="1506" spans="1:8" x14ac:dyDescent="0.25">
      <c r="A1506" s="43" t="s">
        <v>242</v>
      </c>
      <c r="B1506" s="43" t="s">
        <v>209</v>
      </c>
      <c r="C1506" s="43" t="s">
        <v>208</v>
      </c>
      <c r="D1506" s="43" t="str">
        <f t="shared" si="46"/>
        <v>OTHER</v>
      </c>
      <c r="E1506" s="43" t="str">
        <f t="shared" si="47"/>
        <v>Industry_Rest</v>
      </c>
      <c r="F1506" s="43">
        <v>2015</v>
      </c>
      <c r="G1506" s="43">
        <v>5.0039999999999996</v>
      </c>
      <c r="H1506" s="43" t="str">
        <f>INDEX(Regions[Region], MATCH(A1506,Regions[State Name],0))</f>
        <v>SR</v>
      </c>
    </row>
    <row r="1507" spans="1:8" x14ac:dyDescent="0.25">
      <c r="A1507" s="43" t="s">
        <v>242</v>
      </c>
      <c r="B1507" s="43" t="s">
        <v>209</v>
      </c>
      <c r="C1507" s="43" t="s">
        <v>215</v>
      </c>
      <c r="D1507" s="43" t="str">
        <f t="shared" si="46"/>
        <v>POWER</v>
      </c>
      <c r="E1507" s="43" t="str">
        <f t="shared" si="47"/>
        <v>Power</v>
      </c>
      <c r="F1507" s="43">
        <v>2016</v>
      </c>
      <c r="G1507" s="43">
        <v>24.611000000000001</v>
      </c>
      <c r="H1507" s="43" t="str">
        <f>INDEX(Regions[Region], MATCH(A1507,Regions[State Name],0))</f>
        <v>SR</v>
      </c>
    </row>
    <row r="1508" spans="1:8" x14ac:dyDescent="0.25">
      <c r="A1508" s="43" t="s">
        <v>242</v>
      </c>
      <c r="B1508" s="43" t="s">
        <v>209</v>
      </c>
      <c r="C1508" s="43" t="s">
        <v>210</v>
      </c>
      <c r="D1508" s="43" t="str">
        <f t="shared" si="46"/>
        <v>POWER</v>
      </c>
      <c r="E1508" s="43" t="str">
        <f t="shared" si="47"/>
        <v>Power</v>
      </c>
      <c r="F1508" s="43">
        <v>2016</v>
      </c>
      <c r="G1508" s="43">
        <v>1.3</v>
      </c>
      <c r="H1508" s="43" t="str">
        <f>INDEX(Regions[Region], MATCH(A1508,Regions[State Name],0))</f>
        <v>SR</v>
      </c>
    </row>
    <row r="1509" spans="1:8" x14ac:dyDescent="0.25">
      <c r="A1509" s="43" t="s">
        <v>242</v>
      </c>
      <c r="B1509" s="43" t="s">
        <v>209</v>
      </c>
      <c r="C1509" s="43" t="s">
        <v>213</v>
      </c>
      <c r="D1509" s="43" t="str">
        <f t="shared" si="46"/>
        <v>CEMEN</v>
      </c>
      <c r="E1509" s="43" t="str">
        <f t="shared" si="47"/>
        <v>Industry_Rest</v>
      </c>
      <c r="F1509" s="43">
        <v>2016</v>
      </c>
      <c r="G1509" s="43">
        <v>1.4550000000000001</v>
      </c>
      <c r="H1509" s="43" t="str">
        <f>INDEX(Regions[Region], MATCH(A1509,Regions[State Name],0))</f>
        <v>SR</v>
      </c>
    </row>
    <row r="1510" spans="1:8" x14ac:dyDescent="0.25">
      <c r="A1510" s="43" t="s">
        <v>242</v>
      </c>
      <c r="B1510" s="43" t="s">
        <v>209</v>
      </c>
      <c r="C1510" s="43" t="s">
        <v>179</v>
      </c>
      <c r="D1510" s="43" t="str">
        <f t="shared" si="46"/>
        <v>SPONG</v>
      </c>
      <c r="E1510" s="43" t="str">
        <f t="shared" si="47"/>
        <v>Industry_Rest</v>
      </c>
      <c r="F1510" s="43">
        <v>2016</v>
      </c>
      <c r="G1510" s="43">
        <v>7.3999999999999996E-2</v>
      </c>
      <c r="H1510" s="43" t="str">
        <f>INDEX(Regions[Region], MATCH(A1510,Regions[State Name],0))</f>
        <v>SR</v>
      </c>
    </row>
    <row r="1511" spans="1:8" x14ac:dyDescent="0.25">
      <c r="A1511" s="43" t="s">
        <v>242</v>
      </c>
      <c r="B1511" s="43" t="s">
        <v>209</v>
      </c>
      <c r="C1511" s="43" t="s">
        <v>217</v>
      </c>
      <c r="D1511" s="43" t="str">
        <f t="shared" si="46"/>
        <v>OTHER</v>
      </c>
      <c r="E1511" s="43" t="str">
        <f t="shared" si="47"/>
        <v>Industry_Rest</v>
      </c>
      <c r="F1511" s="43">
        <v>2016</v>
      </c>
      <c r="G1511" s="43">
        <v>6.9000000000000006E-2</v>
      </c>
      <c r="H1511" s="43" t="str">
        <f>INDEX(Regions[Region], MATCH(A1511,Regions[State Name],0))</f>
        <v>SR</v>
      </c>
    </row>
    <row r="1512" spans="1:8" x14ac:dyDescent="0.25">
      <c r="A1512" s="43" t="s">
        <v>242</v>
      </c>
      <c r="B1512" s="43" t="s">
        <v>209</v>
      </c>
      <c r="C1512" s="43" t="s">
        <v>228</v>
      </c>
      <c r="D1512" s="43" t="str">
        <f t="shared" si="46"/>
        <v>CHEMI</v>
      </c>
      <c r="E1512" s="43" t="str">
        <f t="shared" si="47"/>
        <v>Industry_Rest</v>
      </c>
      <c r="F1512" s="43">
        <v>2016</v>
      </c>
      <c r="G1512" s="43">
        <v>0.17299999999999999</v>
      </c>
      <c r="H1512" s="43" t="str">
        <f>INDEX(Regions[Region], MATCH(A1512,Regions[State Name],0))</f>
        <v>SR</v>
      </c>
    </row>
    <row r="1513" spans="1:8" x14ac:dyDescent="0.25">
      <c r="A1513" s="43" t="s">
        <v>242</v>
      </c>
      <c r="B1513" s="43" t="s">
        <v>209</v>
      </c>
      <c r="C1513" s="43" t="s">
        <v>220</v>
      </c>
      <c r="D1513" s="43" t="str">
        <f t="shared" si="46"/>
        <v xml:space="preserve">PULP </v>
      </c>
      <c r="E1513" s="43" t="str">
        <f t="shared" si="47"/>
        <v>Industry_Rest</v>
      </c>
      <c r="F1513" s="43">
        <v>2016</v>
      </c>
      <c r="G1513" s="43">
        <v>0.46700000000000003</v>
      </c>
      <c r="H1513" s="43" t="str">
        <f>INDEX(Regions[Region], MATCH(A1513,Regions[State Name],0))</f>
        <v>SR</v>
      </c>
    </row>
    <row r="1514" spans="1:8" x14ac:dyDescent="0.25">
      <c r="A1514" s="43" t="s">
        <v>242</v>
      </c>
      <c r="B1514" s="43" t="s">
        <v>209</v>
      </c>
      <c r="C1514" s="43" t="s">
        <v>223</v>
      </c>
      <c r="D1514" s="43" t="str">
        <f t="shared" si="46"/>
        <v>TEXTI</v>
      </c>
      <c r="E1514" s="43" t="str">
        <f t="shared" si="47"/>
        <v>Industry_Rest</v>
      </c>
      <c r="F1514" s="43">
        <v>2016</v>
      </c>
      <c r="G1514" s="43">
        <v>1.9E-2</v>
      </c>
      <c r="H1514" s="43" t="str">
        <f>INDEX(Regions[Region], MATCH(A1514,Regions[State Name],0))</f>
        <v>SR</v>
      </c>
    </row>
    <row r="1515" spans="1:8" x14ac:dyDescent="0.25">
      <c r="A1515" s="43" t="s">
        <v>242</v>
      </c>
      <c r="B1515" s="43" t="s">
        <v>209</v>
      </c>
      <c r="C1515" s="43" t="s">
        <v>229</v>
      </c>
      <c r="D1515" s="43" t="str">
        <f t="shared" si="46"/>
        <v>BRICK</v>
      </c>
      <c r="E1515" s="43" t="str">
        <f t="shared" si="47"/>
        <v>Industry_Rest</v>
      </c>
      <c r="F1515" s="43">
        <v>2016</v>
      </c>
      <c r="G1515" s="43">
        <v>8.0000000000000002E-3</v>
      </c>
      <c r="H1515" s="43" t="str">
        <f>INDEX(Regions[Region], MATCH(A1515,Regions[State Name],0))</f>
        <v>SR</v>
      </c>
    </row>
    <row r="1516" spans="1:8" x14ac:dyDescent="0.25">
      <c r="A1516" s="43" t="s">
        <v>242</v>
      </c>
      <c r="B1516" s="43" t="s">
        <v>209</v>
      </c>
      <c r="C1516" s="43" t="s">
        <v>208</v>
      </c>
      <c r="D1516" s="43" t="str">
        <f t="shared" si="46"/>
        <v>OTHER</v>
      </c>
      <c r="E1516" s="43" t="str">
        <f t="shared" si="47"/>
        <v>Industry_Rest</v>
      </c>
      <c r="F1516" s="43">
        <v>2016</v>
      </c>
      <c r="G1516" s="43">
        <v>2.5510000000000002</v>
      </c>
      <c r="H1516" s="43" t="str">
        <f>INDEX(Regions[Region], MATCH(A1516,Regions[State Name],0))</f>
        <v>SR</v>
      </c>
    </row>
    <row r="1517" spans="1:8" x14ac:dyDescent="0.25">
      <c r="A1517" s="43" t="s">
        <v>242</v>
      </c>
      <c r="B1517" s="43" t="s">
        <v>209</v>
      </c>
      <c r="C1517" s="43" t="s">
        <v>241</v>
      </c>
      <c r="D1517" s="43" t="str">
        <f t="shared" si="46"/>
        <v>COLLI</v>
      </c>
      <c r="E1517" s="43" t="str">
        <f t="shared" si="47"/>
        <v>Industry_Rest</v>
      </c>
      <c r="F1517" s="43">
        <v>2016</v>
      </c>
      <c r="G1517" s="43">
        <v>3.5000000000000003E-2</v>
      </c>
      <c r="H1517" s="43" t="str">
        <f>INDEX(Regions[Region], MATCH(A1517,Regions[State Name],0))</f>
        <v>SR</v>
      </c>
    </row>
    <row r="1518" spans="1:8" x14ac:dyDescent="0.25">
      <c r="A1518" s="43" t="s">
        <v>242</v>
      </c>
      <c r="B1518" s="43" t="s">
        <v>209</v>
      </c>
      <c r="C1518" s="43" t="s">
        <v>223</v>
      </c>
      <c r="D1518" s="43" t="str">
        <f t="shared" si="46"/>
        <v>TEXTI</v>
      </c>
      <c r="E1518" s="43" t="str">
        <f t="shared" si="47"/>
        <v>Industry_Rest</v>
      </c>
      <c r="F1518" s="43">
        <v>2019</v>
      </c>
      <c r="G1518" s="43">
        <v>2.1999999999999999E-2</v>
      </c>
      <c r="H1518" s="43" t="str">
        <f>INDEX(Regions[Region], MATCH(A1518,Regions[State Name],0))</f>
        <v>SR</v>
      </c>
    </row>
    <row r="1519" spans="1:8" x14ac:dyDescent="0.25">
      <c r="A1519" s="43" t="s">
        <v>242</v>
      </c>
      <c r="B1519" s="43" t="s">
        <v>209</v>
      </c>
      <c r="C1519" s="43" t="s">
        <v>217</v>
      </c>
      <c r="D1519" s="43" t="str">
        <f t="shared" si="46"/>
        <v>OTHER</v>
      </c>
      <c r="E1519" s="43" t="str">
        <f t="shared" si="47"/>
        <v>Industry_Rest</v>
      </c>
      <c r="F1519" s="43">
        <v>2019</v>
      </c>
      <c r="G1519" s="43">
        <v>0.113</v>
      </c>
      <c r="H1519" s="43" t="str">
        <f>INDEX(Regions[Region], MATCH(A1519,Regions[State Name],0))</f>
        <v>SR</v>
      </c>
    </row>
    <row r="1520" spans="1:8" x14ac:dyDescent="0.25">
      <c r="A1520" s="43" t="s">
        <v>242</v>
      </c>
      <c r="B1520" s="43" t="s">
        <v>209</v>
      </c>
      <c r="C1520" s="43" t="s">
        <v>228</v>
      </c>
      <c r="D1520" s="43" t="str">
        <f t="shared" si="46"/>
        <v>CHEMI</v>
      </c>
      <c r="E1520" s="43" t="str">
        <f t="shared" si="47"/>
        <v>Industry_Rest</v>
      </c>
      <c r="F1520" s="43">
        <v>2019</v>
      </c>
      <c r="G1520" s="43">
        <v>0.124</v>
      </c>
      <c r="H1520" s="43" t="str">
        <f>INDEX(Regions[Region], MATCH(A1520,Regions[State Name],0))</f>
        <v>SR</v>
      </c>
    </row>
    <row r="1521" spans="1:8" x14ac:dyDescent="0.25">
      <c r="A1521" s="43" t="s">
        <v>242</v>
      </c>
      <c r="B1521" s="43" t="s">
        <v>209</v>
      </c>
      <c r="C1521" s="43" t="s">
        <v>179</v>
      </c>
      <c r="D1521" s="43" t="str">
        <f t="shared" si="46"/>
        <v>SPONG</v>
      </c>
      <c r="E1521" s="43" t="str">
        <f t="shared" si="47"/>
        <v>Industry_Rest</v>
      </c>
      <c r="F1521" s="43">
        <v>2019</v>
      </c>
      <c r="G1521" s="43">
        <v>0.192</v>
      </c>
      <c r="H1521" s="43" t="str">
        <f>INDEX(Regions[Region], MATCH(A1521,Regions[State Name],0))</f>
        <v>SR</v>
      </c>
    </row>
    <row r="1522" spans="1:8" x14ac:dyDescent="0.25">
      <c r="A1522" s="43" t="s">
        <v>242</v>
      </c>
      <c r="B1522" s="43" t="s">
        <v>209</v>
      </c>
      <c r="C1522" s="43" t="s">
        <v>220</v>
      </c>
      <c r="D1522" s="43" t="str">
        <f t="shared" si="46"/>
        <v xml:space="preserve">PULP </v>
      </c>
      <c r="E1522" s="43" t="str">
        <f t="shared" si="47"/>
        <v>Industry_Rest</v>
      </c>
      <c r="F1522" s="43">
        <v>2019</v>
      </c>
      <c r="G1522" s="43">
        <v>0.78300000000000003</v>
      </c>
      <c r="H1522" s="43" t="str">
        <f>INDEX(Regions[Region], MATCH(A1522,Regions[State Name],0))</f>
        <v>SR</v>
      </c>
    </row>
    <row r="1523" spans="1:8" x14ac:dyDescent="0.25">
      <c r="A1523" s="43" t="s">
        <v>242</v>
      </c>
      <c r="B1523" s="43" t="s">
        <v>209</v>
      </c>
      <c r="C1523" s="43" t="s">
        <v>210</v>
      </c>
      <c r="D1523" s="43" t="str">
        <f t="shared" si="46"/>
        <v>POWER</v>
      </c>
      <c r="E1523" s="43" t="str">
        <f t="shared" si="47"/>
        <v>Power</v>
      </c>
      <c r="F1523" s="43">
        <v>2019</v>
      </c>
      <c r="G1523" s="43">
        <v>1.677</v>
      </c>
      <c r="H1523" s="43" t="str">
        <f>INDEX(Regions[Region], MATCH(A1523,Regions[State Name],0))</f>
        <v>SR</v>
      </c>
    </row>
    <row r="1524" spans="1:8" x14ac:dyDescent="0.25">
      <c r="A1524" s="43" t="s">
        <v>242</v>
      </c>
      <c r="B1524" s="43" t="s">
        <v>209</v>
      </c>
      <c r="C1524" s="43" t="s">
        <v>213</v>
      </c>
      <c r="D1524" s="43" t="str">
        <f t="shared" si="46"/>
        <v>CEMEN</v>
      </c>
      <c r="E1524" s="43" t="str">
        <f t="shared" si="47"/>
        <v>Industry_Rest</v>
      </c>
      <c r="F1524" s="43">
        <v>2019</v>
      </c>
      <c r="G1524" s="43">
        <v>1.7070000000000001</v>
      </c>
      <c r="H1524" s="43" t="str">
        <f>INDEX(Regions[Region], MATCH(A1524,Regions[State Name],0))</f>
        <v>SR</v>
      </c>
    </row>
    <row r="1525" spans="1:8" x14ac:dyDescent="0.25">
      <c r="A1525" s="43" t="s">
        <v>242</v>
      </c>
      <c r="B1525" s="43" t="s">
        <v>209</v>
      </c>
      <c r="C1525" s="43" t="s">
        <v>208</v>
      </c>
      <c r="D1525" s="43" t="str">
        <f t="shared" si="46"/>
        <v>OTHER</v>
      </c>
      <c r="E1525" s="43" t="str">
        <f t="shared" si="47"/>
        <v>Industry_Rest</v>
      </c>
      <c r="F1525" s="43">
        <v>2019</v>
      </c>
      <c r="G1525" s="43">
        <v>2.2370000000000001</v>
      </c>
      <c r="H1525" s="43" t="str">
        <f>INDEX(Regions[Region], MATCH(A1525,Regions[State Name],0))</f>
        <v>SR</v>
      </c>
    </row>
    <row r="1526" spans="1:8" x14ac:dyDescent="0.25">
      <c r="A1526" s="43" t="s">
        <v>242</v>
      </c>
      <c r="B1526" s="43" t="s">
        <v>209</v>
      </c>
      <c r="C1526" s="43" t="s">
        <v>215</v>
      </c>
      <c r="D1526" s="43" t="str">
        <f t="shared" si="46"/>
        <v>POWER</v>
      </c>
      <c r="E1526" s="43" t="str">
        <f t="shared" si="47"/>
        <v>Power</v>
      </c>
      <c r="F1526" s="43">
        <v>2019</v>
      </c>
      <c r="G1526" s="43">
        <v>31.867000000000001</v>
      </c>
      <c r="H1526" s="43" t="str">
        <f>INDEX(Regions[Region], MATCH(A1526,Regions[State Name],0))</f>
        <v>SR</v>
      </c>
    </row>
    <row r="1527" spans="1:8" x14ac:dyDescent="0.25">
      <c r="A1527" s="43" t="s">
        <v>242</v>
      </c>
      <c r="B1527" s="43" t="s">
        <v>209</v>
      </c>
      <c r="C1527" s="43" t="s">
        <v>241</v>
      </c>
      <c r="D1527" s="43" t="str">
        <f t="shared" si="46"/>
        <v>COLLI</v>
      </c>
      <c r="E1527" s="43" t="str">
        <f t="shared" si="47"/>
        <v>Industry_Rest</v>
      </c>
      <c r="F1527" s="43">
        <v>2017</v>
      </c>
      <c r="G1527" s="43">
        <v>1.4E-2</v>
      </c>
      <c r="H1527" s="43" t="str">
        <f>INDEX(Regions[Region], MATCH(A1527,Regions[State Name],0))</f>
        <v>SR</v>
      </c>
    </row>
    <row r="1528" spans="1:8" x14ac:dyDescent="0.25">
      <c r="A1528" s="43" t="s">
        <v>242</v>
      </c>
      <c r="B1528" s="43" t="s">
        <v>209</v>
      </c>
      <c r="C1528" s="43" t="s">
        <v>223</v>
      </c>
      <c r="D1528" s="43" t="str">
        <f t="shared" si="46"/>
        <v>TEXTI</v>
      </c>
      <c r="E1528" s="43" t="str">
        <f t="shared" si="47"/>
        <v>Industry_Rest</v>
      </c>
      <c r="F1528" s="43">
        <v>2017</v>
      </c>
      <c r="G1528" s="43">
        <v>1.6E-2</v>
      </c>
      <c r="H1528" s="43" t="str">
        <f>INDEX(Regions[Region], MATCH(A1528,Regions[State Name],0))</f>
        <v>SR</v>
      </c>
    </row>
    <row r="1529" spans="1:8" x14ac:dyDescent="0.25">
      <c r="A1529" s="43" t="s">
        <v>242</v>
      </c>
      <c r="B1529" s="43" t="s">
        <v>209</v>
      </c>
      <c r="C1529" s="43" t="s">
        <v>179</v>
      </c>
      <c r="D1529" s="43" t="str">
        <f t="shared" si="46"/>
        <v>SPONG</v>
      </c>
      <c r="E1529" s="43" t="str">
        <f t="shared" si="47"/>
        <v>Industry_Rest</v>
      </c>
      <c r="F1529" s="43">
        <v>2017</v>
      </c>
      <c r="G1529" s="43">
        <v>7.9000000000000001E-2</v>
      </c>
      <c r="H1529" s="43" t="str">
        <f>INDEX(Regions[Region], MATCH(A1529,Regions[State Name],0))</f>
        <v>SR</v>
      </c>
    </row>
    <row r="1530" spans="1:8" x14ac:dyDescent="0.25">
      <c r="A1530" s="43" t="s">
        <v>242</v>
      </c>
      <c r="B1530" s="43" t="s">
        <v>209</v>
      </c>
      <c r="C1530" s="43" t="s">
        <v>217</v>
      </c>
      <c r="D1530" s="43" t="str">
        <f t="shared" si="46"/>
        <v>OTHER</v>
      </c>
      <c r="E1530" s="43" t="str">
        <f t="shared" si="47"/>
        <v>Industry_Rest</v>
      </c>
      <c r="F1530" s="43">
        <v>2017</v>
      </c>
      <c r="G1530" s="43">
        <v>8.4000000000000005E-2</v>
      </c>
      <c r="H1530" s="43" t="str">
        <f>INDEX(Regions[Region], MATCH(A1530,Regions[State Name],0))</f>
        <v>SR</v>
      </c>
    </row>
    <row r="1531" spans="1:8" x14ac:dyDescent="0.25">
      <c r="A1531" s="43" t="s">
        <v>242</v>
      </c>
      <c r="B1531" s="43" t="s">
        <v>209</v>
      </c>
      <c r="C1531" s="43" t="s">
        <v>228</v>
      </c>
      <c r="D1531" s="43" t="str">
        <f t="shared" si="46"/>
        <v>CHEMI</v>
      </c>
      <c r="E1531" s="43" t="str">
        <f t="shared" si="47"/>
        <v>Industry_Rest</v>
      </c>
      <c r="F1531" s="43">
        <v>2017</v>
      </c>
      <c r="G1531" s="43">
        <v>0.14099999999999999</v>
      </c>
      <c r="H1531" s="43" t="str">
        <f>INDEX(Regions[Region], MATCH(A1531,Regions[State Name],0))</f>
        <v>SR</v>
      </c>
    </row>
    <row r="1532" spans="1:8" x14ac:dyDescent="0.25">
      <c r="A1532" s="43" t="s">
        <v>242</v>
      </c>
      <c r="B1532" s="43" t="s">
        <v>209</v>
      </c>
      <c r="C1532" s="43" t="s">
        <v>220</v>
      </c>
      <c r="D1532" s="43" t="str">
        <f t="shared" si="46"/>
        <v xml:space="preserve">PULP </v>
      </c>
      <c r="E1532" s="43" t="str">
        <f t="shared" si="47"/>
        <v>Industry_Rest</v>
      </c>
      <c r="F1532" s="43">
        <v>2017</v>
      </c>
      <c r="G1532" s="43">
        <v>0.53300000000000003</v>
      </c>
      <c r="H1532" s="43" t="str">
        <f>INDEX(Regions[Region], MATCH(A1532,Regions[State Name],0))</f>
        <v>SR</v>
      </c>
    </row>
    <row r="1533" spans="1:8" x14ac:dyDescent="0.25">
      <c r="A1533" s="43" t="s">
        <v>242</v>
      </c>
      <c r="B1533" s="43" t="s">
        <v>209</v>
      </c>
      <c r="C1533" s="43" t="s">
        <v>210</v>
      </c>
      <c r="D1533" s="43" t="str">
        <f t="shared" si="46"/>
        <v>POWER</v>
      </c>
      <c r="E1533" s="43" t="str">
        <f t="shared" si="47"/>
        <v>Power</v>
      </c>
      <c r="F1533" s="43">
        <v>2017</v>
      </c>
      <c r="G1533" s="43">
        <v>1.0620000000000001</v>
      </c>
      <c r="H1533" s="43" t="str">
        <f>INDEX(Regions[Region], MATCH(A1533,Regions[State Name],0))</f>
        <v>SR</v>
      </c>
    </row>
    <row r="1534" spans="1:8" x14ac:dyDescent="0.25">
      <c r="A1534" s="43" t="s">
        <v>242</v>
      </c>
      <c r="B1534" s="43" t="s">
        <v>209</v>
      </c>
      <c r="C1534" s="43" t="s">
        <v>213</v>
      </c>
      <c r="D1534" s="43" t="str">
        <f t="shared" si="46"/>
        <v>CEMEN</v>
      </c>
      <c r="E1534" s="43" t="str">
        <f t="shared" si="47"/>
        <v>Industry_Rest</v>
      </c>
      <c r="F1534" s="43">
        <v>2017</v>
      </c>
      <c r="G1534" s="43">
        <v>1.1739999999999999</v>
      </c>
      <c r="H1534" s="43" t="str">
        <f>INDEX(Regions[Region], MATCH(A1534,Regions[State Name],0))</f>
        <v>SR</v>
      </c>
    </row>
    <row r="1535" spans="1:8" x14ac:dyDescent="0.25">
      <c r="A1535" s="43" t="s">
        <v>242</v>
      </c>
      <c r="B1535" s="43" t="s">
        <v>209</v>
      </c>
      <c r="C1535" s="43" t="s">
        <v>208</v>
      </c>
      <c r="D1535" s="43" t="str">
        <f t="shared" si="46"/>
        <v>OTHER</v>
      </c>
      <c r="E1535" s="43" t="str">
        <f t="shared" si="47"/>
        <v>Industry_Rest</v>
      </c>
      <c r="F1535" s="43">
        <v>2017</v>
      </c>
      <c r="G1535" s="43">
        <v>2.1309999999999998</v>
      </c>
      <c r="H1535" s="43" t="str">
        <f>INDEX(Regions[Region], MATCH(A1535,Regions[State Name],0))</f>
        <v>SR</v>
      </c>
    </row>
    <row r="1536" spans="1:8" x14ac:dyDescent="0.25">
      <c r="A1536" s="43" t="s">
        <v>242</v>
      </c>
      <c r="B1536" s="43" t="s">
        <v>209</v>
      </c>
      <c r="C1536" s="43" t="s">
        <v>215</v>
      </c>
      <c r="D1536" s="43" t="str">
        <f t="shared" si="46"/>
        <v>POWER</v>
      </c>
      <c r="E1536" s="43" t="str">
        <f t="shared" si="47"/>
        <v>Power</v>
      </c>
      <c r="F1536" s="43">
        <v>2017</v>
      </c>
      <c r="G1536" s="43">
        <v>27.992999999999999</v>
      </c>
      <c r="H1536" s="43" t="str">
        <f>INDEX(Regions[Region], MATCH(A1536,Regions[State Name],0))</f>
        <v>SR</v>
      </c>
    </row>
    <row r="1537" spans="1:8" x14ac:dyDescent="0.25">
      <c r="A1537" s="43" t="s">
        <v>242</v>
      </c>
      <c r="B1537" s="43" t="s">
        <v>209</v>
      </c>
      <c r="C1537" s="43" t="s">
        <v>223</v>
      </c>
      <c r="D1537" s="43" t="str">
        <f t="shared" si="46"/>
        <v>TEXTI</v>
      </c>
      <c r="E1537" s="43" t="str">
        <f t="shared" si="47"/>
        <v>Industry_Rest</v>
      </c>
      <c r="F1537" s="43">
        <v>2018</v>
      </c>
      <c r="G1537" s="43">
        <v>0.02</v>
      </c>
      <c r="H1537" s="43" t="str">
        <f>INDEX(Regions[Region], MATCH(A1537,Regions[State Name],0))</f>
        <v>SR</v>
      </c>
    </row>
    <row r="1538" spans="1:8" x14ac:dyDescent="0.25">
      <c r="A1538" s="43" t="s">
        <v>242</v>
      </c>
      <c r="B1538" s="43" t="s">
        <v>209</v>
      </c>
      <c r="C1538" s="43" t="s">
        <v>217</v>
      </c>
      <c r="D1538" s="43" t="str">
        <f t="shared" si="46"/>
        <v>OTHER</v>
      </c>
      <c r="E1538" s="43" t="str">
        <f t="shared" si="47"/>
        <v>Industry_Rest</v>
      </c>
      <c r="F1538" s="43">
        <v>2018</v>
      </c>
      <c r="G1538" s="43">
        <v>9.1999999999999998E-2</v>
      </c>
      <c r="H1538" s="43" t="str">
        <f>INDEX(Regions[Region], MATCH(A1538,Regions[State Name],0))</f>
        <v>SR</v>
      </c>
    </row>
    <row r="1539" spans="1:8" x14ac:dyDescent="0.25">
      <c r="A1539" s="43" t="s">
        <v>242</v>
      </c>
      <c r="B1539" s="43" t="s">
        <v>209</v>
      </c>
      <c r="C1539" s="43" t="s">
        <v>228</v>
      </c>
      <c r="D1539" s="43" t="str">
        <f t="shared" ref="D1539:D1602" si="48">LEFT(C1539,5)</f>
        <v>CHEMI</v>
      </c>
      <c r="E1539" s="43" t="str">
        <f t="shared" ref="E1539:E1602" si="49">IF(D1539="POWER","Power", IF(OR(D1539="STEEL",D1539="METAL"), "Industry_Steel", "Industry_Rest"))</f>
        <v>Industry_Rest</v>
      </c>
      <c r="F1539" s="43">
        <v>2018</v>
      </c>
      <c r="G1539" s="43">
        <v>0.123</v>
      </c>
      <c r="H1539" s="43" t="str">
        <f>INDEX(Regions[Region], MATCH(A1539,Regions[State Name],0))</f>
        <v>SR</v>
      </c>
    </row>
    <row r="1540" spans="1:8" x14ac:dyDescent="0.25">
      <c r="A1540" s="43" t="s">
        <v>242</v>
      </c>
      <c r="B1540" s="43" t="s">
        <v>209</v>
      </c>
      <c r="C1540" s="43" t="s">
        <v>179</v>
      </c>
      <c r="D1540" s="43" t="str">
        <f t="shared" si="48"/>
        <v>SPONG</v>
      </c>
      <c r="E1540" s="43" t="str">
        <f t="shared" si="49"/>
        <v>Industry_Rest</v>
      </c>
      <c r="F1540" s="43">
        <v>2018</v>
      </c>
      <c r="G1540" s="43">
        <v>0.19800000000000001</v>
      </c>
      <c r="H1540" s="43" t="str">
        <f>INDEX(Regions[Region], MATCH(A1540,Regions[State Name],0))</f>
        <v>SR</v>
      </c>
    </row>
    <row r="1541" spans="1:8" x14ac:dyDescent="0.25">
      <c r="A1541" s="43" t="s">
        <v>242</v>
      </c>
      <c r="B1541" s="43" t="s">
        <v>209</v>
      </c>
      <c r="C1541" s="43" t="s">
        <v>220</v>
      </c>
      <c r="D1541" s="43" t="str">
        <f t="shared" si="48"/>
        <v xml:space="preserve">PULP </v>
      </c>
      <c r="E1541" s="43" t="str">
        <f t="shared" si="49"/>
        <v>Industry_Rest</v>
      </c>
      <c r="F1541" s="43">
        <v>2018</v>
      </c>
      <c r="G1541" s="43">
        <v>0.65700000000000003</v>
      </c>
      <c r="H1541" s="43" t="str">
        <f>INDEX(Regions[Region], MATCH(A1541,Regions[State Name],0))</f>
        <v>SR</v>
      </c>
    </row>
    <row r="1542" spans="1:8" x14ac:dyDescent="0.25">
      <c r="A1542" s="43" t="s">
        <v>242</v>
      </c>
      <c r="B1542" s="43" t="s">
        <v>209</v>
      </c>
      <c r="C1542" s="43" t="s">
        <v>213</v>
      </c>
      <c r="D1542" s="43" t="str">
        <f t="shared" si="48"/>
        <v>CEMEN</v>
      </c>
      <c r="E1542" s="43" t="str">
        <f t="shared" si="49"/>
        <v>Industry_Rest</v>
      </c>
      <c r="F1542" s="43">
        <v>2018</v>
      </c>
      <c r="G1542" s="43">
        <v>1.4430000000000001</v>
      </c>
      <c r="H1542" s="43" t="str">
        <f>INDEX(Regions[Region], MATCH(A1542,Regions[State Name],0))</f>
        <v>SR</v>
      </c>
    </row>
    <row r="1543" spans="1:8" x14ac:dyDescent="0.25">
      <c r="A1543" s="43" t="s">
        <v>242</v>
      </c>
      <c r="B1543" s="43" t="s">
        <v>209</v>
      </c>
      <c r="C1543" s="43" t="s">
        <v>210</v>
      </c>
      <c r="D1543" s="43" t="str">
        <f t="shared" si="48"/>
        <v>POWER</v>
      </c>
      <c r="E1543" s="43" t="str">
        <f t="shared" si="49"/>
        <v>Power</v>
      </c>
      <c r="F1543" s="43">
        <v>2018</v>
      </c>
      <c r="G1543" s="43">
        <v>1.5129999999999999</v>
      </c>
      <c r="H1543" s="43" t="str">
        <f>INDEX(Regions[Region], MATCH(A1543,Regions[State Name],0))</f>
        <v>SR</v>
      </c>
    </row>
    <row r="1544" spans="1:8" x14ac:dyDescent="0.25">
      <c r="A1544" s="43" t="s">
        <v>242</v>
      </c>
      <c r="B1544" s="43" t="s">
        <v>209</v>
      </c>
      <c r="C1544" s="43" t="s">
        <v>208</v>
      </c>
      <c r="D1544" s="43" t="str">
        <f t="shared" si="48"/>
        <v>OTHER</v>
      </c>
      <c r="E1544" s="43" t="str">
        <f t="shared" si="49"/>
        <v>Industry_Rest</v>
      </c>
      <c r="F1544" s="43">
        <v>2018</v>
      </c>
      <c r="G1544" s="43">
        <v>2.5499999999999998</v>
      </c>
      <c r="H1544" s="43" t="str">
        <f>INDEX(Regions[Region], MATCH(A1544,Regions[State Name],0))</f>
        <v>SR</v>
      </c>
    </row>
    <row r="1545" spans="1:8" x14ac:dyDescent="0.25">
      <c r="A1545" s="43" t="s">
        <v>242</v>
      </c>
      <c r="B1545" s="43" t="s">
        <v>209</v>
      </c>
      <c r="C1545" s="43" t="s">
        <v>215</v>
      </c>
      <c r="D1545" s="43" t="str">
        <f t="shared" si="48"/>
        <v>POWER</v>
      </c>
      <c r="E1545" s="43" t="str">
        <f t="shared" si="49"/>
        <v>Power</v>
      </c>
      <c r="F1545" s="43">
        <v>2018</v>
      </c>
      <c r="G1545" s="43">
        <v>33.442</v>
      </c>
      <c r="H1545" s="43" t="str">
        <f>INDEX(Regions[Region], MATCH(A1545,Regions[State Name],0))</f>
        <v>SR</v>
      </c>
    </row>
    <row r="1546" spans="1:8" x14ac:dyDescent="0.25">
      <c r="A1546" s="43" t="s">
        <v>240</v>
      </c>
      <c r="B1546" s="43" t="s">
        <v>209</v>
      </c>
      <c r="C1546" s="43" t="s">
        <v>213</v>
      </c>
      <c r="D1546" s="43" t="str">
        <f t="shared" si="48"/>
        <v>CEMEN</v>
      </c>
      <c r="E1546" s="43" t="str">
        <f t="shared" si="49"/>
        <v>Industry_Rest</v>
      </c>
      <c r="F1546" s="43">
        <v>2007</v>
      </c>
      <c r="G1546" s="43">
        <v>3.4000000000000002E-2</v>
      </c>
      <c r="H1546" s="43" t="str">
        <f>INDEX(Regions[Region], MATCH(A1546,Regions[State Name],0))</f>
        <v>NER</v>
      </c>
    </row>
    <row r="1547" spans="1:8" x14ac:dyDescent="0.25">
      <c r="A1547" s="43" t="s">
        <v>240</v>
      </c>
      <c r="B1547" s="43" t="s">
        <v>209</v>
      </c>
      <c r="C1547" s="43" t="s">
        <v>220</v>
      </c>
      <c r="D1547" s="43" t="str">
        <f t="shared" si="48"/>
        <v xml:space="preserve">PULP </v>
      </c>
      <c r="E1547" s="43" t="str">
        <f t="shared" si="49"/>
        <v>Industry_Rest</v>
      </c>
      <c r="F1547" s="43">
        <v>2007</v>
      </c>
      <c r="G1547" s="43">
        <v>0.108</v>
      </c>
      <c r="H1547" s="43" t="str">
        <f>INDEX(Regions[Region], MATCH(A1547,Regions[State Name],0))</f>
        <v>NER</v>
      </c>
    </row>
    <row r="1548" spans="1:8" x14ac:dyDescent="0.25">
      <c r="A1548" s="43" t="s">
        <v>240</v>
      </c>
      <c r="B1548" s="43" t="s">
        <v>209</v>
      </c>
      <c r="C1548" s="43" t="s">
        <v>208</v>
      </c>
      <c r="D1548" s="43" t="str">
        <f t="shared" si="48"/>
        <v>OTHER</v>
      </c>
      <c r="E1548" s="43" t="str">
        <f t="shared" si="49"/>
        <v>Industry_Rest</v>
      </c>
      <c r="F1548" s="43">
        <v>2007</v>
      </c>
      <c r="G1548" s="43">
        <v>0.16500000000000001</v>
      </c>
      <c r="H1548" s="43" t="str">
        <f>INDEX(Regions[Region], MATCH(A1548,Regions[State Name],0))</f>
        <v>NER</v>
      </c>
    </row>
    <row r="1549" spans="1:8" x14ac:dyDescent="0.25">
      <c r="A1549" s="43" t="s">
        <v>240</v>
      </c>
      <c r="B1549" s="43" t="s">
        <v>209</v>
      </c>
      <c r="C1549" s="43" t="s">
        <v>213</v>
      </c>
      <c r="D1549" s="43" t="str">
        <f t="shared" si="48"/>
        <v>CEMEN</v>
      </c>
      <c r="E1549" s="43" t="str">
        <f t="shared" si="49"/>
        <v>Industry_Rest</v>
      </c>
      <c r="F1549" s="43">
        <v>2008</v>
      </c>
      <c r="G1549" s="43">
        <v>3.1E-2</v>
      </c>
      <c r="H1549" s="43" t="str">
        <f>INDEX(Regions[Region], MATCH(A1549,Regions[State Name],0))</f>
        <v>NER</v>
      </c>
    </row>
    <row r="1550" spans="1:8" x14ac:dyDescent="0.25">
      <c r="A1550" s="43" t="s">
        <v>240</v>
      </c>
      <c r="B1550" s="43" t="s">
        <v>209</v>
      </c>
      <c r="C1550" s="43" t="s">
        <v>220</v>
      </c>
      <c r="D1550" s="43" t="str">
        <f t="shared" si="48"/>
        <v xml:space="preserve">PULP </v>
      </c>
      <c r="E1550" s="43" t="str">
        <f t="shared" si="49"/>
        <v>Industry_Rest</v>
      </c>
      <c r="F1550" s="43">
        <v>2008</v>
      </c>
      <c r="G1550" s="43">
        <v>9.0999999999999998E-2</v>
      </c>
      <c r="H1550" s="43" t="str">
        <f>INDEX(Regions[Region], MATCH(A1550,Regions[State Name],0))</f>
        <v>NER</v>
      </c>
    </row>
    <row r="1551" spans="1:8" x14ac:dyDescent="0.25">
      <c r="A1551" s="43" t="s">
        <v>240</v>
      </c>
      <c r="B1551" s="43" t="s">
        <v>209</v>
      </c>
      <c r="C1551" s="43" t="s">
        <v>208</v>
      </c>
      <c r="D1551" s="43" t="str">
        <f t="shared" si="48"/>
        <v>OTHER</v>
      </c>
      <c r="E1551" s="43" t="str">
        <f t="shared" si="49"/>
        <v>Industry_Rest</v>
      </c>
      <c r="F1551" s="43">
        <v>2008</v>
      </c>
      <c r="G1551" s="43">
        <v>0.11899999999999999</v>
      </c>
      <c r="H1551" s="43" t="str">
        <f>INDEX(Regions[Region], MATCH(A1551,Regions[State Name],0))</f>
        <v>NER</v>
      </c>
    </row>
    <row r="1552" spans="1:8" x14ac:dyDescent="0.25">
      <c r="A1552" s="43" t="s">
        <v>240</v>
      </c>
      <c r="B1552" s="43" t="s">
        <v>209</v>
      </c>
      <c r="C1552" s="43" t="s">
        <v>213</v>
      </c>
      <c r="D1552" s="43" t="str">
        <f t="shared" si="48"/>
        <v>CEMEN</v>
      </c>
      <c r="E1552" s="43" t="str">
        <f t="shared" si="49"/>
        <v>Industry_Rest</v>
      </c>
      <c r="F1552" s="43">
        <v>2009</v>
      </c>
      <c r="G1552" s="43">
        <v>2.8000000000000001E-2</v>
      </c>
      <c r="H1552" s="43" t="str">
        <f>INDEX(Regions[Region], MATCH(A1552,Regions[State Name],0))</f>
        <v>NER</v>
      </c>
    </row>
    <row r="1553" spans="1:8" x14ac:dyDescent="0.25">
      <c r="A1553" s="43" t="s">
        <v>240</v>
      </c>
      <c r="B1553" s="43" t="s">
        <v>209</v>
      </c>
      <c r="C1553" s="43" t="s">
        <v>220</v>
      </c>
      <c r="D1553" s="43" t="str">
        <f t="shared" si="48"/>
        <v xml:space="preserve">PULP </v>
      </c>
      <c r="E1553" s="43" t="str">
        <f t="shared" si="49"/>
        <v>Industry_Rest</v>
      </c>
      <c r="F1553" s="43">
        <v>2009</v>
      </c>
      <c r="G1553" s="43">
        <v>8.6999999999999994E-2</v>
      </c>
      <c r="H1553" s="43" t="str">
        <f>INDEX(Regions[Region], MATCH(A1553,Regions[State Name],0))</f>
        <v>NER</v>
      </c>
    </row>
    <row r="1554" spans="1:8" x14ac:dyDescent="0.25">
      <c r="A1554" s="43" t="s">
        <v>240</v>
      </c>
      <c r="B1554" s="43" t="s">
        <v>209</v>
      </c>
      <c r="C1554" s="43" t="s">
        <v>208</v>
      </c>
      <c r="D1554" s="43" t="str">
        <f t="shared" si="48"/>
        <v>OTHER</v>
      </c>
      <c r="E1554" s="43" t="str">
        <f t="shared" si="49"/>
        <v>Industry_Rest</v>
      </c>
      <c r="F1554" s="43">
        <v>2009</v>
      </c>
      <c r="G1554" s="43">
        <v>0.113</v>
      </c>
      <c r="H1554" s="43" t="str">
        <f>INDEX(Regions[Region], MATCH(A1554,Regions[State Name],0))</f>
        <v>NER</v>
      </c>
    </row>
    <row r="1555" spans="1:8" x14ac:dyDescent="0.25">
      <c r="A1555" s="43" t="s">
        <v>240</v>
      </c>
      <c r="B1555" s="43" t="s">
        <v>209</v>
      </c>
      <c r="C1555" s="43" t="s">
        <v>213</v>
      </c>
      <c r="D1555" s="43" t="str">
        <f t="shared" si="48"/>
        <v>CEMEN</v>
      </c>
      <c r="E1555" s="43" t="str">
        <f t="shared" si="49"/>
        <v>Industry_Rest</v>
      </c>
      <c r="F1555" s="43">
        <v>2011</v>
      </c>
      <c r="G1555" s="43">
        <v>2.9000000000000001E-2</v>
      </c>
      <c r="H1555" s="43" t="str">
        <f>INDEX(Regions[Region], MATCH(A1555,Regions[State Name],0))</f>
        <v>NER</v>
      </c>
    </row>
    <row r="1556" spans="1:8" x14ac:dyDescent="0.25">
      <c r="A1556" s="43" t="s">
        <v>240</v>
      </c>
      <c r="B1556" s="43" t="s">
        <v>209</v>
      </c>
      <c r="C1556" s="43" t="s">
        <v>217</v>
      </c>
      <c r="D1556" s="43" t="str">
        <f t="shared" si="48"/>
        <v>OTHER</v>
      </c>
      <c r="E1556" s="43" t="str">
        <f t="shared" si="49"/>
        <v>Industry_Rest</v>
      </c>
      <c r="F1556" s="43">
        <v>2011</v>
      </c>
      <c r="G1556" s="43">
        <v>9.7000000000000003E-2</v>
      </c>
      <c r="H1556" s="43" t="str">
        <f>INDEX(Regions[Region], MATCH(A1556,Regions[State Name],0))</f>
        <v>NER</v>
      </c>
    </row>
    <row r="1557" spans="1:8" x14ac:dyDescent="0.25">
      <c r="A1557" s="43" t="s">
        <v>240</v>
      </c>
      <c r="B1557" s="43" t="s">
        <v>209</v>
      </c>
      <c r="C1557" s="43" t="s">
        <v>220</v>
      </c>
      <c r="D1557" s="43" t="str">
        <f t="shared" si="48"/>
        <v xml:space="preserve">PULP </v>
      </c>
      <c r="E1557" s="43" t="str">
        <f t="shared" si="49"/>
        <v>Industry_Rest</v>
      </c>
      <c r="F1557" s="43">
        <v>2011</v>
      </c>
      <c r="G1557" s="43">
        <v>9.5000000000000001E-2</v>
      </c>
      <c r="H1557" s="43" t="str">
        <f>INDEX(Regions[Region], MATCH(A1557,Regions[State Name],0))</f>
        <v>NER</v>
      </c>
    </row>
    <row r="1558" spans="1:8" x14ac:dyDescent="0.25">
      <c r="A1558" s="43" t="s">
        <v>240</v>
      </c>
      <c r="B1558" s="43" t="s">
        <v>209</v>
      </c>
      <c r="C1558" s="43" t="s">
        <v>208</v>
      </c>
      <c r="D1558" s="43" t="str">
        <f t="shared" si="48"/>
        <v>OTHER</v>
      </c>
      <c r="E1558" s="43" t="str">
        <f t="shared" si="49"/>
        <v>Industry_Rest</v>
      </c>
      <c r="F1558" s="43">
        <v>2011</v>
      </c>
      <c r="G1558" s="43">
        <v>1.7999999999999999E-2</v>
      </c>
      <c r="H1558" s="43" t="str">
        <f>INDEX(Regions[Region], MATCH(A1558,Regions[State Name],0))</f>
        <v>NER</v>
      </c>
    </row>
    <row r="1559" spans="1:8" x14ac:dyDescent="0.25">
      <c r="A1559" s="43" t="s">
        <v>240</v>
      </c>
      <c r="B1559" s="43" t="s">
        <v>209</v>
      </c>
      <c r="C1559" s="43" t="s">
        <v>213</v>
      </c>
      <c r="D1559" s="43" t="str">
        <f t="shared" si="48"/>
        <v>CEMEN</v>
      </c>
      <c r="E1559" s="43" t="str">
        <f t="shared" si="49"/>
        <v>Industry_Rest</v>
      </c>
      <c r="F1559" s="43">
        <v>2012</v>
      </c>
      <c r="G1559" s="43">
        <v>2.5000000000000001E-2</v>
      </c>
      <c r="H1559" s="43" t="str">
        <f>INDEX(Regions[Region], MATCH(A1559,Regions[State Name],0))</f>
        <v>NER</v>
      </c>
    </row>
    <row r="1560" spans="1:8" x14ac:dyDescent="0.25">
      <c r="A1560" s="43" t="s">
        <v>240</v>
      </c>
      <c r="B1560" s="43" t="s">
        <v>209</v>
      </c>
      <c r="C1560" s="43" t="s">
        <v>220</v>
      </c>
      <c r="D1560" s="43" t="str">
        <f t="shared" si="48"/>
        <v xml:space="preserve">PULP </v>
      </c>
      <c r="E1560" s="43" t="str">
        <f t="shared" si="49"/>
        <v>Industry_Rest</v>
      </c>
      <c r="F1560" s="43">
        <v>2012</v>
      </c>
      <c r="G1560" s="43">
        <v>4.1000000000000002E-2</v>
      </c>
      <c r="H1560" s="43" t="str">
        <f>INDEX(Regions[Region], MATCH(A1560,Regions[State Name],0))</f>
        <v>NER</v>
      </c>
    </row>
    <row r="1561" spans="1:8" x14ac:dyDescent="0.25">
      <c r="A1561" s="43" t="s">
        <v>240</v>
      </c>
      <c r="B1561" s="43" t="s">
        <v>209</v>
      </c>
      <c r="C1561" s="43" t="s">
        <v>208</v>
      </c>
      <c r="D1561" s="43" t="str">
        <f t="shared" si="48"/>
        <v>OTHER</v>
      </c>
      <c r="E1561" s="43" t="str">
        <f t="shared" si="49"/>
        <v>Industry_Rest</v>
      </c>
      <c r="F1561" s="43">
        <v>2012</v>
      </c>
      <c r="G1561" s="43">
        <v>9.2999999999999999E-2</v>
      </c>
      <c r="H1561" s="43" t="str">
        <f>INDEX(Regions[Region], MATCH(A1561,Regions[State Name],0))</f>
        <v>NER</v>
      </c>
    </row>
    <row r="1562" spans="1:8" x14ac:dyDescent="0.25">
      <c r="A1562" s="43" t="s">
        <v>240</v>
      </c>
      <c r="B1562" s="43" t="s">
        <v>209</v>
      </c>
      <c r="C1562" s="43" t="s">
        <v>213</v>
      </c>
      <c r="D1562" s="43" t="str">
        <f t="shared" si="48"/>
        <v>CEMEN</v>
      </c>
      <c r="E1562" s="43" t="str">
        <f t="shared" si="49"/>
        <v>Industry_Rest</v>
      </c>
      <c r="F1562" s="43">
        <v>2013</v>
      </c>
      <c r="G1562" s="43">
        <v>2.5999999999999999E-2</v>
      </c>
      <c r="H1562" s="43" t="str">
        <f>INDEX(Regions[Region], MATCH(A1562,Regions[State Name],0))</f>
        <v>NER</v>
      </c>
    </row>
    <row r="1563" spans="1:8" x14ac:dyDescent="0.25">
      <c r="A1563" s="43" t="s">
        <v>240</v>
      </c>
      <c r="B1563" s="43" t="s">
        <v>209</v>
      </c>
      <c r="C1563" s="43" t="s">
        <v>220</v>
      </c>
      <c r="D1563" s="43" t="str">
        <f t="shared" si="48"/>
        <v xml:space="preserve">PULP </v>
      </c>
      <c r="E1563" s="43" t="str">
        <f t="shared" si="49"/>
        <v>Industry_Rest</v>
      </c>
      <c r="F1563" s="43">
        <v>2013</v>
      </c>
      <c r="G1563" s="43">
        <v>4.9000000000000002E-2</v>
      </c>
      <c r="H1563" s="43" t="str">
        <f>INDEX(Regions[Region], MATCH(A1563,Regions[State Name],0))</f>
        <v>NER</v>
      </c>
    </row>
    <row r="1564" spans="1:8" x14ac:dyDescent="0.25">
      <c r="A1564" s="43" t="s">
        <v>240</v>
      </c>
      <c r="B1564" s="43" t="s">
        <v>209</v>
      </c>
      <c r="C1564" s="43" t="s">
        <v>208</v>
      </c>
      <c r="D1564" s="43" t="str">
        <f t="shared" si="48"/>
        <v>OTHER</v>
      </c>
      <c r="E1564" s="43" t="str">
        <f t="shared" si="49"/>
        <v>Industry_Rest</v>
      </c>
      <c r="F1564" s="43">
        <v>2013</v>
      </c>
      <c r="G1564" s="43">
        <v>6.9000000000000006E-2</v>
      </c>
      <c r="H1564" s="43" t="str">
        <f>INDEX(Regions[Region], MATCH(A1564,Regions[State Name],0))</f>
        <v>NER</v>
      </c>
    </row>
    <row r="1565" spans="1:8" x14ac:dyDescent="0.25">
      <c r="A1565" s="43" t="s">
        <v>240</v>
      </c>
      <c r="B1565" s="43" t="s">
        <v>209</v>
      </c>
      <c r="C1565" s="43" t="s">
        <v>213</v>
      </c>
      <c r="D1565" s="43" t="str">
        <f t="shared" si="48"/>
        <v>CEMEN</v>
      </c>
      <c r="E1565" s="43" t="str">
        <f t="shared" si="49"/>
        <v>Industry_Rest</v>
      </c>
      <c r="F1565" s="43">
        <v>2014</v>
      </c>
      <c r="G1565" s="43">
        <v>2.1000000000000001E-2</v>
      </c>
      <c r="H1565" s="43" t="str">
        <f>INDEX(Regions[Region], MATCH(A1565,Regions[State Name],0))</f>
        <v>NER</v>
      </c>
    </row>
    <row r="1566" spans="1:8" x14ac:dyDescent="0.25">
      <c r="A1566" s="43" t="s">
        <v>240</v>
      </c>
      <c r="B1566" s="43" t="s">
        <v>209</v>
      </c>
      <c r="C1566" s="43" t="s">
        <v>208</v>
      </c>
      <c r="D1566" s="43" t="str">
        <f t="shared" si="48"/>
        <v>OTHER</v>
      </c>
      <c r="E1566" s="43" t="str">
        <f t="shared" si="49"/>
        <v>Industry_Rest</v>
      </c>
      <c r="F1566" s="43">
        <v>2014</v>
      </c>
      <c r="G1566" s="43">
        <v>5.6000000000000001E-2</v>
      </c>
      <c r="H1566" s="43" t="str">
        <f>INDEX(Regions[Region], MATCH(A1566,Regions[State Name],0))</f>
        <v>NER</v>
      </c>
    </row>
    <row r="1567" spans="1:8" x14ac:dyDescent="0.25">
      <c r="A1567" s="43" t="s">
        <v>240</v>
      </c>
      <c r="B1567" s="43" t="s">
        <v>209</v>
      </c>
      <c r="C1567" s="43" t="s">
        <v>213</v>
      </c>
      <c r="D1567" s="43" t="str">
        <f t="shared" si="48"/>
        <v>CEMEN</v>
      </c>
      <c r="E1567" s="43" t="str">
        <f t="shared" si="49"/>
        <v>Industry_Rest</v>
      </c>
      <c r="F1567" s="43">
        <v>2015</v>
      </c>
      <c r="G1567" s="43">
        <v>1.7999999999999999E-2</v>
      </c>
      <c r="H1567" s="43" t="str">
        <f>INDEX(Regions[Region], MATCH(A1567,Regions[State Name],0))</f>
        <v>NER</v>
      </c>
    </row>
    <row r="1568" spans="1:8" x14ac:dyDescent="0.25">
      <c r="A1568" s="43" t="s">
        <v>240</v>
      </c>
      <c r="B1568" s="43" t="s">
        <v>209</v>
      </c>
      <c r="C1568" s="43" t="s">
        <v>220</v>
      </c>
      <c r="D1568" s="43" t="str">
        <f t="shared" si="48"/>
        <v xml:space="preserve">PULP </v>
      </c>
      <c r="E1568" s="43" t="str">
        <f t="shared" si="49"/>
        <v>Industry_Rest</v>
      </c>
      <c r="F1568" s="43">
        <v>2015</v>
      </c>
      <c r="G1568" s="43">
        <v>3.0000000000000001E-3</v>
      </c>
      <c r="H1568" s="43" t="str">
        <f>INDEX(Regions[Region], MATCH(A1568,Regions[State Name],0))</f>
        <v>NER</v>
      </c>
    </row>
    <row r="1569" spans="1:8" x14ac:dyDescent="0.25">
      <c r="A1569" s="43" t="s">
        <v>240</v>
      </c>
      <c r="B1569" s="43" t="s">
        <v>209</v>
      </c>
      <c r="C1569" s="43" t="s">
        <v>208</v>
      </c>
      <c r="D1569" s="43" t="str">
        <f t="shared" si="48"/>
        <v>OTHER</v>
      </c>
      <c r="E1569" s="43" t="str">
        <f t="shared" si="49"/>
        <v>Industry_Rest</v>
      </c>
      <c r="F1569" s="43">
        <v>2015</v>
      </c>
      <c r="G1569" s="43">
        <v>0.109</v>
      </c>
      <c r="H1569" s="43" t="str">
        <f>INDEX(Regions[Region], MATCH(A1569,Regions[State Name],0))</f>
        <v>NER</v>
      </c>
    </row>
    <row r="1570" spans="1:8" x14ac:dyDescent="0.25">
      <c r="A1570" s="43" t="s">
        <v>240</v>
      </c>
      <c r="B1570" s="43" t="s">
        <v>209</v>
      </c>
      <c r="C1570" s="43" t="s">
        <v>215</v>
      </c>
      <c r="D1570" s="43" t="str">
        <f t="shared" si="48"/>
        <v>POWER</v>
      </c>
      <c r="E1570" s="43" t="str">
        <f t="shared" si="49"/>
        <v>Power</v>
      </c>
      <c r="F1570" s="43">
        <v>2016</v>
      </c>
      <c r="G1570" s="43">
        <v>0.114</v>
      </c>
      <c r="H1570" s="43" t="str">
        <f>INDEX(Regions[Region], MATCH(A1570,Regions[State Name],0))</f>
        <v>NER</v>
      </c>
    </row>
    <row r="1571" spans="1:8" x14ac:dyDescent="0.25">
      <c r="A1571" s="43" t="s">
        <v>240</v>
      </c>
      <c r="B1571" s="43" t="s">
        <v>209</v>
      </c>
      <c r="C1571" s="43" t="s">
        <v>213</v>
      </c>
      <c r="D1571" s="43" t="str">
        <f t="shared" si="48"/>
        <v>CEMEN</v>
      </c>
      <c r="E1571" s="43" t="str">
        <f t="shared" si="49"/>
        <v>Industry_Rest</v>
      </c>
      <c r="F1571" s="43">
        <v>2016</v>
      </c>
      <c r="G1571" s="43">
        <v>2.1999999999999999E-2</v>
      </c>
      <c r="H1571" s="43" t="str">
        <f>INDEX(Regions[Region], MATCH(A1571,Regions[State Name],0))</f>
        <v>NER</v>
      </c>
    </row>
    <row r="1572" spans="1:8" x14ac:dyDescent="0.25">
      <c r="A1572" s="43" t="s">
        <v>240</v>
      </c>
      <c r="B1572" s="43" t="s">
        <v>209</v>
      </c>
      <c r="C1572" s="43" t="s">
        <v>220</v>
      </c>
      <c r="D1572" s="43" t="str">
        <f t="shared" si="48"/>
        <v xml:space="preserve">PULP </v>
      </c>
      <c r="E1572" s="43" t="str">
        <f t="shared" si="49"/>
        <v>Industry_Rest</v>
      </c>
      <c r="F1572" s="43">
        <v>2016</v>
      </c>
      <c r="G1572" s="43">
        <v>3.6999999999999998E-2</v>
      </c>
      <c r="H1572" s="43" t="str">
        <f>INDEX(Regions[Region], MATCH(A1572,Regions[State Name],0))</f>
        <v>NER</v>
      </c>
    </row>
    <row r="1573" spans="1:8" x14ac:dyDescent="0.25">
      <c r="A1573" s="43" t="s">
        <v>240</v>
      </c>
      <c r="B1573" s="43" t="s">
        <v>209</v>
      </c>
      <c r="C1573" s="43" t="s">
        <v>208</v>
      </c>
      <c r="D1573" s="43" t="str">
        <f t="shared" si="48"/>
        <v>OTHER</v>
      </c>
      <c r="E1573" s="43" t="str">
        <f t="shared" si="49"/>
        <v>Industry_Rest</v>
      </c>
      <c r="F1573" s="43">
        <v>2016</v>
      </c>
      <c r="G1573" s="43">
        <v>5.5E-2</v>
      </c>
      <c r="H1573" s="43" t="str">
        <f>INDEX(Regions[Region], MATCH(A1573,Regions[State Name],0))</f>
        <v>NER</v>
      </c>
    </row>
    <row r="1574" spans="1:8" x14ac:dyDescent="0.25">
      <c r="A1574" s="43" t="s">
        <v>240</v>
      </c>
      <c r="B1574" s="43" t="s">
        <v>216</v>
      </c>
      <c r="C1574" s="43" t="s">
        <v>213</v>
      </c>
      <c r="D1574" s="43" t="str">
        <f t="shared" si="48"/>
        <v>CEMEN</v>
      </c>
      <c r="E1574" s="43" t="str">
        <f t="shared" si="49"/>
        <v>Industry_Rest</v>
      </c>
      <c r="F1574" s="43">
        <v>2006</v>
      </c>
      <c r="G1574" s="43">
        <v>2.8000000000000001E-2</v>
      </c>
      <c r="H1574" s="43" t="str">
        <f>INDEX(Regions[Region], MATCH(A1574,Regions[State Name],0))</f>
        <v>NER</v>
      </c>
    </row>
    <row r="1575" spans="1:8" x14ac:dyDescent="0.25">
      <c r="A1575" s="43" t="s">
        <v>240</v>
      </c>
      <c r="B1575" s="43" t="s">
        <v>216</v>
      </c>
      <c r="C1575" s="43" t="s">
        <v>220</v>
      </c>
      <c r="D1575" s="43" t="str">
        <f t="shared" si="48"/>
        <v xml:space="preserve">PULP </v>
      </c>
      <c r="E1575" s="43" t="str">
        <f t="shared" si="49"/>
        <v>Industry_Rest</v>
      </c>
      <c r="F1575" s="43">
        <v>2006</v>
      </c>
      <c r="G1575" s="43">
        <v>0.123</v>
      </c>
      <c r="H1575" s="43" t="str">
        <f>INDEX(Regions[Region], MATCH(A1575,Regions[State Name],0))</f>
        <v>NER</v>
      </c>
    </row>
    <row r="1576" spans="1:8" x14ac:dyDescent="0.25">
      <c r="A1576" s="43" t="s">
        <v>240</v>
      </c>
      <c r="B1576" s="43" t="s">
        <v>216</v>
      </c>
      <c r="C1576" s="43" t="s">
        <v>208</v>
      </c>
      <c r="D1576" s="43" t="str">
        <f t="shared" si="48"/>
        <v>OTHER</v>
      </c>
      <c r="E1576" s="43" t="str">
        <f t="shared" si="49"/>
        <v>Industry_Rest</v>
      </c>
      <c r="F1576" s="43">
        <v>2006</v>
      </c>
      <c r="G1576" s="43">
        <v>0.20899999999999999</v>
      </c>
      <c r="H1576" s="43" t="str">
        <f>INDEX(Regions[Region], MATCH(A1576,Regions[State Name],0))</f>
        <v>NER</v>
      </c>
    </row>
    <row r="1577" spans="1:8" x14ac:dyDescent="0.25">
      <c r="A1577" s="43" t="s">
        <v>240</v>
      </c>
      <c r="B1577" s="43" t="s">
        <v>216</v>
      </c>
      <c r="C1577" s="43" t="s">
        <v>241</v>
      </c>
      <c r="D1577" s="43" t="str">
        <f t="shared" si="48"/>
        <v>COLLI</v>
      </c>
      <c r="E1577" s="43" t="str">
        <f t="shared" si="49"/>
        <v>Industry_Rest</v>
      </c>
      <c r="F1577" s="43">
        <v>2006</v>
      </c>
      <c r="G1577" s="43">
        <v>3.0000000000000001E-3</v>
      </c>
      <c r="H1577" s="43" t="str">
        <f>INDEX(Regions[Region], MATCH(A1577,Regions[State Name],0))</f>
        <v>NER</v>
      </c>
    </row>
    <row r="1578" spans="1:8" x14ac:dyDescent="0.25">
      <c r="A1578" s="43" t="s">
        <v>240</v>
      </c>
      <c r="B1578" s="43" t="s">
        <v>209</v>
      </c>
      <c r="C1578" s="43" t="s">
        <v>210</v>
      </c>
      <c r="D1578" s="43" t="str">
        <f t="shared" si="48"/>
        <v>POWER</v>
      </c>
      <c r="E1578" s="43" t="str">
        <f t="shared" si="49"/>
        <v>Power</v>
      </c>
      <c r="F1578" s="43">
        <v>2019</v>
      </c>
      <c r="G1578" s="43">
        <v>0.01</v>
      </c>
      <c r="H1578" s="43" t="str">
        <f>INDEX(Regions[Region], MATCH(A1578,Regions[State Name],0))</f>
        <v>NER</v>
      </c>
    </row>
    <row r="1579" spans="1:8" x14ac:dyDescent="0.25">
      <c r="A1579" s="43" t="s">
        <v>240</v>
      </c>
      <c r="B1579" s="43" t="s">
        <v>209</v>
      </c>
      <c r="C1579" s="43" t="s">
        <v>213</v>
      </c>
      <c r="D1579" s="43" t="str">
        <f t="shared" si="48"/>
        <v>CEMEN</v>
      </c>
      <c r="E1579" s="43" t="str">
        <f t="shared" si="49"/>
        <v>Industry_Rest</v>
      </c>
      <c r="F1579" s="43">
        <v>2019</v>
      </c>
      <c r="G1579" s="43">
        <v>3.2000000000000001E-2</v>
      </c>
      <c r="H1579" s="43" t="str">
        <f>INDEX(Regions[Region], MATCH(A1579,Regions[State Name],0))</f>
        <v>NER</v>
      </c>
    </row>
    <row r="1580" spans="1:8" x14ac:dyDescent="0.25">
      <c r="A1580" s="43" t="s">
        <v>240</v>
      </c>
      <c r="B1580" s="43" t="s">
        <v>209</v>
      </c>
      <c r="C1580" s="43" t="s">
        <v>208</v>
      </c>
      <c r="D1580" s="43" t="str">
        <f t="shared" si="48"/>
        <v>OTHER</v>
      </c>
      <c r="E1580" s="43" t="str">
        <f t="shared" si="49"/>
        <v>Industry_Rest</v>
      </c>
      <c r="F1580" s="43">
        <v>2019</v>
      </c>
      <c r="G1580" s="43">
        <v>9.1999999999999998E-2</v>
      </c>
      <c r="H1580" s="43" t="str">
        <f>INDEX(Regions[Region], MATCH(A1580,Regions[State Name],0))</f>
        <v>NER</v>
      </c>
    </row>
    <row r="1581" spans="1:8" x14ac:dyDescent="0.25">
      <c r="A1581" s="43" t="s">
        <v>240</v>
      </c>
      <c r="B1581" s="43" t="s">
        <v>209</v>
      </c>
      <c r="C1581" s="43" t="s">
        <v>215</v>
      </c>
      <c r="D1581" s="43" t="str">
        <f t="shared" si="48"/>
        <v>POWER</v>
      </c>
      <c r="E1581" s="43" t="str">
        <f t="shared" si="49"/>
        <v>Power</v>
      </c>
      <c r="F1581" s="43">
        <v>2019</v>
      </c>
      <c r="G1581" s="43">
        <v>1.4670000000000001</v>
      </c>
      <c r="H1581" s="43" t="str">
        <f>INDEX(Regions[Region], MATCH(A1581,Regions[State Name],0))</f>
        <v>NER</v>
      </c>
    </row>
    <row r="1582" spans="1:8" x14ac:dyDescent="0.25">
      <c r="A1582" s="43" t="s">
        <v>240</v>
      </c>
      <c r="B1582" s="43" t="s">
        <v>219</v>
      </c>
      <c r="C1582" s="43" t="s">
        <v>215</v>
      </c>
      <c r="D1582" s="43" t="str">
        <f t="shared" si="48"/>
        <v>POWER</v>
      </c>
      <c r="E1582" s="43" t="str">
        <f t="shared" si="49"/>
        <v>Power</v>
      </c>
      <c r="F1582" s="43">
        <v>2019</v>
      </c>
      <c r="G1582" s="43">
        <v>7.0000000000000001E-3</v>
      </c>
      <c r="H1582" s="43" t="str">
        <f>INDEX(Regions[Region], MATCH(A1582,Regions[State Name],0))</f>
        <v>NER</v>
      </c>
    </row>
    <row r="1583" spans="1:8" x14ac:dyDescent="0.25">
      <c r="A1583" s="43" t="s">
        <v>240</v>
      </c>
      <c r="B1583" s="43" t="s">
        <v>209</v>
      </c>
      <c r="C1583" s="43" t="s">
        <v>210</v>
      </c>
      <c r="D1583" s="43" t="str">
        <f t="shared" si="48"/>
        <v>POWER</v>
      </c>
      <c r="E1583" s="43" t="str">
        <f t="shared" si="49"/>
        <v>Power</v>
      </c>
      <c r="F1583" s="43">
        <v>2017</v>
      </c>
      <c r="G1583" s="43">
        <v>7.0000000000000001E-3</v>
      </c>
      <c r="H1583" s="43" t="str">
        <f>INDEX(Regions[Region], MATCH(A1583,Regions[State Name],0))</f>
        <v>NER</v>
      </c>
    </row>
    <row r="1584" spans="1:8" x14ac:dyDescent="0.25">
      <c r="A1584" s="43" t="s">
        <v>240</v>
      </c>
      <c r="B1584" s="43" t="s">
        <v>209</v>
      </c>
      <c r="C1584" s="43" t="s">
        <v>213</v>
      </c>
      <c r="D1584" s="43" t="str">
        <f t="shared" si="48"/>
        <v>CEMEN</v>
      </c>
      <c r="E1584" s="43" t="str">
        <f t="shared" si="49"/>
        <v>Industry_Rest</v>
      </c>
      <c r="F1584" s="43">
        <v>2017</v>
      </c>
      <c r="G1584" s="43">
        <v>1.9E-2</v>
      </c>
      <c r="H1584" s="43" t="str">
        <f>INDEX(Regions[Region], MATCH(A1584,Regions[State Name],0))</f>
        <v>NER</v>
      </c>
    </row>
    <row r="1585" spans="1:8" x14ac:dyDescent="0.25">
      <c r="A1585" s="43" t="s">
        <v>240</v>
      </c>
      <c r="B1585" s="43" t="s">
        <v>209</v>
      </c>
      <c r="C1585" s="43" t="s">
        <v>220</v>
      </c>
      <c r="D1585" s="43" t="str">
        <f t="shared" si="48"/>
        <v xml:space="preserve">PULP </v>
      </c>
      <c r="E1585" s="43" t="str">
        <f t="shared" si="49"/>
        <v>Industry_Rest</v>
      </c>
      <c r="F1585" s="43">
        <v>2017</v>
      </c>
      <c r="G1585" s="43">
        <v>7.1999999999999995E-2</v>
      </c>
      <c r="H1585" s="43" t="str">
        <f>INDEX(Regions[Region], MATCH(A1585,Regions[State Name],0))</f>
        <v>NER</v>
      </c>
    </row>
    <row r="1586" spans="1:8" x14ac:dyDescent="0.25">
      <c r="A1586" s="43" t="s">
        <v>240</v>
      </c>
      <c r="B1586" s="43" t="s">
        <v>209</v>
      </c>
      <c r="C1586" s="43" t="s">
        <v>208</v>
      </c>
      <c r="D1586" s="43" t="str">
        <f t="shared" si="48"/>
        <v>OTHER</v>
      </c>
      <c r="E1586" s="43" t="str">
        <f t="shared" si="49"/>
        <v>Industry_Rest</v>
      </c>
      <c r="F1586" s="43">
        <v>2017</v>
      </c>
      <c r="G1586" s="43">
        <v>0.15</v>
      </c>
      <c r="H1586" s="43" t="str">
        <f>INDEX(Regions[Region], MATCH(A1586,Regions[State Name],0))</f>
        <v>NER</v>
      </c>
    </row>
    <row r="1587" spans="1:8" x14ac:dyDescent="0.25">
      <c r="A1587" s="43" t="s">
        <v>240</v>
      </c>
      <c r="B1587" s="43" t="s">
        <v>209</v>
      </c>
      <c r="C1587" s="43" t="s">
        <v>215</v>
      </c>
      <c r="D1587" s="43" t="str">
        <f t="shared" si="48"/>
        <v>POWER</v>
      </c>
      <c r="E1587" s="43" t="str">
        <f t="shared" si="49"/>
        <v>Power</v>
      </c>
      <c r="F1587" s="43">
        <v>2017</v>
      </c>
      <c r="G1587" s="43">
        <v>0.67600000000000005</v>
      </c>
      <c r="H1587" s="43" t="str">
        <f>INDEX(Regions[Region], MATCH(A1587,Regions[State Name],0))</f>
        <v>NER</v>
      </c>
    </row>
    <row r="1588" spans="1:8" x14ac:dyDescent="0.25">
      <c r="A1588" s="43" t="s">
        <v>240</v>
      </c>
      <c r="B1588" s="43" t="s">
        <v>209</v>
      </c>
      <c r="C1588" s="43" t="s">
        <v>210</v>
      </c>
      <c r="D1588" s="43" t="str">
        <f t="shared" si="48"/>
        <v>POWER</v>
      </c>
      <c r="E1588" s="43" t="str">
        <f t="shared" si="49"/>
        <v>Power</v>
      </c>
      <c r="F1588" s="43">
        <v>2018</v>
      </c>
      <c r="G1588" s="43">
        <v>1.0999999999999999E-2</v>
      </c>
      <c r="H1588" s="43" t="str">
        <f>INDEX(Regions[Region], MATCH(A1588,Regions[State Name],0))</f>
        <v>NER</v>
      </c>
    </row>
    <row r="1589" spans="1:8" x14ac:dyDescent="0.25">
      <c r="A1589" s="43" t="s">
        <v>240</v>
      </c>
      <c r="B1589" s="43" t="s">
        <v>209</v>
      </c>
      <c r="C1589" s="43" t="s">
        <v>213</v>
      </c>
      <c r="D1589" s="43" t="str">
        <f t="shared" si="48"/>
        <v>CEMEN</v>
      </c>
      <c r="E1589" s="43" t="str">
        <f t="shared" si="49"/>
        <v>Industry_Rest</v>
      </c>
      <c r="F1589" s="43">
        <v>2018</v>
      </c>
      <c r="G1589" s="43">
        <v>2.7E-2</v>
      </c>
      <c r="H1589" s="43" t="str">
        <f>INDEX(Regions[Region], MATCH(A1589,Regions[State Name],0))</f>
        <v>NER</v>
      </c>
    </row>
    <row r="1590" spans="1:8" x14ac:dyDescent="0.25">
      <c r="A1590" s="43" t="s">
        <v>240</v>
      </c>
      <c r="B1590" s="43" t="s">
        <v>209</v>
      </c>
      <c r="C1590" s="43" t="s">
        <v>208</v>
      </c>
      <c r="D1590" s="43" t="str">
        <f t="shared" si="48"/>
        <v>OTHER</v>
      </c>
      <c r="E1590" s="43" t="str">
        <f t="shared" si="49"/>
        <v>Industry_Rest</v>
      </c>
      <c r="F1590" s="43">
        <v>2018</v>
      </c>
      <c r="G1590" s="43">
        <v>0.126</v>
      </c>
      <c r="H1590" s="43" t="str">
        <f>INDEX(Regions[Region], MATCH(A1590,Regions[State Name],0))</f>
        <v>NER</v>
      </c>
    </row>
    <row r="1591" spans="1:8" x14ac:dyDescent="0.25">
      <c r="A1591" s="43" t="s">
        <v>240</v>
      </c>
      <c r="B1591" s="43" t="s">
        <v>209</v>
      </c>
      <c r="C1591" s="43" t="s">
        <v>215</v>
      </c>
      <c r="D1591" s="43" t="str">
        <f t="shared" si="48"/>
        <v>POWER</v>
      </c>
      <c r="E1591" s="43" t="str">
        <f t="shared" si="49"/>
        <v>Power</v>
      </c>
      <c r="F1591" s="43">
        <v>2018</v>
      </c>
      <c r="G1591" s="43">
        <v>0.82299999999999995</v>
      </c>
      <c r="H1591" s="43" t="str">
        <f>INDEX(Regions[Region], MATCH(A1591,Regions[State Name],0))</f>
        <v>NER</v>
      </c>
    </row>
    <row r="1592" spans="1:8" x14ac:dyDescent="0.25">
      <c r="A1592" s="43" t="s">
        <v>240</v>
      </c>
      <c r="B1592" s="43" t="s">
        <v>219</v>
      </c>
      <c r="C1592" s="43" t="s">
        <v>215</v>
      </c>
      <c r="D1592" s="43" t="str">
        <f t="shared" si="48"/>
        <v>POWER</v>
      </c>
      <c r="E1592" s="43" t="str">
        <f t="shared" si="49"/>
        <v>Power</v>
      </c>
      <c r="F1592" s="43">
        <v>2018</v>
      </c>
      <c r="G1592" s="43">
        <v>2.9000000000000001E-2</v>
      </c>
      <c r="H1592" s="43" t="str">
        <f>INDEX(Regions[Region], MATCH(A1592,Regions[State Name],0))</f>
        <v>NER</v>
      </c>
    </row>
    <row r="1593" spans="1:8" x14ac:dyDescent="0.25">
      <c r="A1593" s="43" t="s">
        <v>239</v>
      </c>
      <c r="B1593" s="43" t="s">
        <v>209</v>
      </c>
      <c r="C1593" s="43" t="s">
        <v>208</v>
      </c>
      <c r="D1593" s="43" t="str">
        <f t="shared" si="48"/>
        <v>OTHER</v>
      </c>
      <c r="E1593" s="43" t="str">
        <f t="shared" si="49"/>
        <v>Industry_Rest</v>
      </c>
      <c r="F1593" s="43">
        <v>2010</v>
      </c>
      <c r="G1593" s="43">
        <v>0.23499999999999999</v>
      </c>
      <c r="H1593" s="43" t="str">
        <f>INDEX(Regions[Region], MATCH(A1593,Regions[State Name],0))</f>
        <v>NER</v>
      </c>
    </row>
    <row r="1594" spans="1:8" x14ac:dyDescent="0.25">
      <c r="A1594" s="43" t="s">
        <v>239</v>
      </c>
      <c r="B1594" s="43" t="s">
        <v>209</v>
      </c>
      <c r="C1594" s="43" t="s">
        <v>208</v>
      </c>
      <c r="D1594" s="43" t="str">
        <f t="shared" si="48"/>
        <v>OTHER</v>
      </c>
      <c r="E1594" s="43" t="str">
        <f t="shared" si="49"/>
        <v>Industry_Rest</v>
      </c>
      <c r="F1594" s="43">
        <v>2011</v>
      </c>
      <c r="G1594" s="43">
        <v>0.26300000000000001</v>
      </c>
      <c r="H1594" s="43" t="str">
        <f>INDEX(Regions[Region], MATCH(A1594,Regions[State Name],0))</f>
        <v>NER</v>
      </c>
    </row>
    <row r="1595" spans="1:8" x14ac:dyDescent="0.25">
      <c r="A1595" s="43" t="s">
        <v>239</v>
      </c>
      <c r="B1595" s="43" t="s">
        <v>209</v>
      </c>
      <c r="C1595" s="43" t="s">
        <v>208</v>
      </c>
      <c r="D1595" s="43" t="str">
        <f t="shared" si="48"/>
        <v>OTHER</v>
      </c>
      <c r="E1595" s="43" t="str">
        <f t="shared" si="49"/>
        <v>Industry_Rest</v>
      </c>
      <c r="F1595" s="43">
        <v>2012</v>
      </c>
      <c r="G1595" s="43">
        <v>0.32500000000000001</v>
      </c>
      <c r="H1595" s="43" t="str">
        <f>INDEX(Regions[Region], MATCH(A1595,Regions[State Name],0))</f>
        <v>NER</v>
      </c>
    </row>
    <row r="1596" spans="1:8" x14ac:dyDescent="0.25">
      <c r="A1596" s="43" t="s">
        <v>239</v>
      </c>
      <c r="B1596" s="43" t="s">
        <v>209</v>
      </c>
      <c r="C1596" s="43" t="s">
        <v>208</v>
      </c>
      <c r="D1596" s="43" t="str">
        <f t="shared" si="48"/>
        <v>OTHER</v>
      </c>
      <c r="E1596" s="43" t="str">
        <f t="shared" si="49"/>
        <v>Industry_Rest</v>
      </c>
      <c r="F1596" s="43">
        <v>2013</v>
      </c>
      <c r="G1596" s="43">
        <v>5.8000000000000003E-2</v>
      </c>
      <c r="H1596" s="43" t="str">
        <f>INDEX(Regions[Region], MATCH(A1596,Regions[State Name],0))</f>
        <v>NER</v>
      </c>
    </row>
    <row r="1597" spans="1:8" x14ac:dyDescent="0.25">
      <c r="A1597" s="43" t="s">
        <v>239</v>
      </c>
      <c r="B1597" s="43" t="s">
        <v>209</v>
      </c>
      <c r="C1597" s="43" t="s">
        <v>208</v>
      </c>
      <c r="D1597" s="43" t="str">
        <f t="shared" si="48"/>
        <v>OTHER</v>
      </c>
      <c r="E1597" s="43" t="str">
        <f t="shared" si="49"/>
        <v>Industry_Rest</v>
      </c>
      <c r="F1597" s="43">
        <v>2015</v>
      </c>
      <c r="G1597" s="43">
        <v>1E-3</v>
      </c>
      <c r="H1597" s="43" t="str">
        <f>INDEX(Regions[Region], MATCH(A1597,Regions[State Name],0))</f>
        <v>NER</v>
      </c>
    </row>
    <row r="1598" spans="1:8" x14ac:dyDescent="0.25">
      <c r="A1598" s="43" t="s">
        <v>239</v>
      </c>
      <c r="B1598" s="43" t="s">
        <v>209</v>
      </c>
      <c r="C1598" s="43" t="s">
        <v>208</v>
      </c>
      <c r="D1598" s="43" t="str">
        <f t="shared" si="48"/>
        <v>OTHER</v>
      </c>
      <c r="E1598" s="43" t="str">
        <f t="shared" si="49"/>
        <v>Industry_Rest</v>
      </c>
      <c r="F1598" s="43">
        <v>2017</v>
      </c>
      <c r="G1598" s="43">
        <v>1E-3</v>
      </c>
      <c r="H1598" s="43" t="str">
        <f>INDEX(Regions[Region], MATCH(A1598,Regions[State Name],0))</f>
        <v>NER</v>
      </c>
    </row>
    <row r="1599" spans="1:8" x14ac:dyDescent="0.25">
      <c r="A1599" s="43" t="s">
        <v>238</v>
      </c>
      <c r="B1599" s="43" t="s">
        <v>209</v>
      </c>
      <c r="C1599" s="43" t="s">
        <v>208</v>
      </c>
      <c r="D1599" s="43" t="str">
        <f t="shared" si="48"/>
        <v>OTHER</v>
      </c>
      <c r="E1599" s="43" t="str">
        <f t="shared" si="49"/>
        <v>Industry_Rest</v>
      </c>
      <c r="F1599" s="43">
        <v>2007</v>
      </c>
      <c r="G1599" s="43">
        <v>5.7869999999999999</v>
      </c>
      <c r="H1599" s="43" t="str">
        <f>INDEX(Regions[Region], MATCH(A1599,Regions[State Name],0))</f>
        <v>NER</v>
      </c>
    </row>
    <row r="1600" spans="1:8" x14ac:dyDescent="0.25">
      <c r="A1600" s="43" t="s">
        <v>238</v>
      </c>
      <c r="B1600" s="43" t="s">
        <v>209</v>
      </c>
      <c r="C1600" s="43" t="s">
        <v>208</v>
      </c>
      <c r="D1600" s="43" t="str">
        <f t="shared" si="48"/>
        <v>OTHER</v>
      </c>
      <c r="E1600" s="43" t="str">
        <f t="shared" si="49"/>
        <v>Industry_Rest</v>
      </c>
      <c r="F1600" s="43">
        <v>2008</v>
      </c>
      <c r="G1600" s="43">
        <v>6.5410000000000004</v>
      </c>
      <c r="H1600" s="43" t="str">
        <f>INDEX(Regions[Region], MATCH(A1600,Regions[State Name],0))</f>
        <v>NER</v>
      </c>
    </row>
    <row r="1601" spans="1:8" x14ac:dyDescent="0.25">
      <c r="A1601" s="43" t="s">
        <v>238</v>
      </c>
      <c r="B1601" s="43" t="s">
        <v>209</v>
      </c>
      <c r="C1601" s="43" t="s">
        <v>213</v>
      </c>
      <c r="D1601" s="43" t="str">
        <f t="shared" si="48"/>
        <v>CEMEN</v>
      </c>
      <c r="E1601" s="43" t="str">
        <f t="shared" si="49"/>
        <v>Industry_Rest</v>
      </c>
      <c r="F1601" s="43">
        <v>2009</v>
      </c>
      <c r="G1601" s="43">
        <v>2.1999999999999999E-2</v>
      </c>
      <c r="H1601" s="43" t="str">
        <f>INDEX(Regions[Region], MATCH(A1601,Regions[State Name],0))</f>
        <v>NER</v>
      </c>
    </row>
    <row r="1602" spans="1:8" x14ac:dyDescent="0.25">
      <c r="A1602" s="43" t="s">
        <v>238</v>
      </c>
      <c r="B1602" s="43" t="s">
        <v>209</v>
      </c>
      <c r="C1602" s="43" t="s">
        <v>208</v>
      </c>
      <c r="D1602" s="43" t="str">
        <f t="shared" si="48"/>
        <v>OTHER</v>
      </c>
      <c r="E1602" s="43" t="str">
        <f t="shared" si="49"/>
        <v>Industry_Rest</v>
      </c>
      <c r="F1602" s="43">
        <v>2009</v>
      </c>
      <c r="G1602" s="43">
        <v>5.4889999999999999</v>
      </c>
      <c r="H1602" s="43" t="str">
        <f>INDEX(Regions[Region], MATCH(A1602,Regions[State Name],0))</f>
        <v>NER</v>
      </c>
    </row>
    <row r="1603" spans="1:8" x14ac:dyDescent="0.25">
      <c r="A1603" s="43" t="s">
        <v>238</v>
      </c>
      <c r="B1603" s="43" t="s">
        <v>209</v>
      </c>
      <c r="C1603" s="43" t="s">
        <v>213</v>
      </c>
      <c r="D1603" s="43" t="str">
        <f t="shared" ref="D1603:D1666" si="50">LEFT(C1603,5)</f>
        <v>CEMEN</v>
      </c>
      <c r="E1603" s="43" t="str">
        <f t="shared" ref="E1603:E1666" si="51">IF(D1603="POWER","Power", IF(OR(D1603="STEEL",D1603="METAL"), "Industry_Steel", "Industry_Rest"))</f>
        <v>Industry_Rest</v>
      </c>
      <c r="F1603" s="43">
        <v>2010</v>
      </c>
      <c r="G1603" s="43">
        <v>4.3999999999999997E-2</v>
      </c>
      <c r="H1603" s="43" t="str">
        <f>INDEX(Regions[Region], MATCH(A1603,Regions[State Name],0))</f>
        <v>NER</v>
      </c>
    </row>
    <row r="1604" spans="1:8" x14ac:dyDescent="0.25">
      <c r="A1604" s="43" t="s">
        <v>238</v>
      </c>
      <c r="B1604" s="43" t="s">
        <v>209</v>
      </c>
      <c r="C1604" s="43" t="s">
        <v>208</v>
      </c>
      <c r="D1604" s="43" t="str">
        <f t="shared" si="50"/>
        <v>OTHER</v>
      </c>
      <c r="E1604" s="43" t="str">
        <f t="shared" si="51"/>
        <v>Industry_Rest</v>
      </c>
      <c r="F1604" s="43">
        <v>2010</v>
      </c>
      <c r="G1604" s="43">
        <v>5.7759999999999998</v>
      </c>
      <c r="H1604" s="43" t="str">
        <f>INDEX(Regions[Region], MATCH(A1604,Regions[State Name],0))</f>
        <v>NER</v>
      </c>
    </row>
    <row r="1605" spans="1:8" x14ac:dyDescent="0.25">
      <c r="A1605" s="43" t="s">
        <v>238</v>
      </c>
      <c r="B1605" s="43" t="s">
        <v>209</v>
      </c>
      <c r="C1605" s="43" t="s">
        <v>213</v>
      </c>
      <c r="D1605" s="43" t="str">
        <f t="shared" si="50"/>
        <v>CEMEN</v>
      </c>
      <c r="E1605" s="43" t="str">
        <f t="shared" si="51"/>
        <v>Industry_Rest</v>
      </c>
      <c r="F1605" s="43">
        <v>2011</v>
      </c>
      <c r="G1605" s="43">
        <v>0.04</v>
      </c>
      <c r="H1605" s="43" t="str">
        <f>INDEX(Regions[Region], MATCH(A1605,Regions[State Name],0))</f>
        <v>NER</v>
      </c>
    </row>
    <row r="1606" spans="1:8" x14ac:dyDescent="0.25">
      <c r="A1606" s="43" t="s">
        <v>238</v>
      </c>
      <c r="B1606" s="43" t="s">
        <v>209</v>
      </c>
      <c r="C1606" s="43" t="s">
        <v>208</v>
      </c>
      <c r="D1606" s="43" t="str">
        <f t="shared" si="50"/>
        <v>OTHER</v>
      </c>
      <c r="E1606" s="43" t="str">
        <f t="shared" si="51"/>
        <v>Industry_Rest</v>
      </c>
      <c r="F1606" s="43">
        <v>2011</v>
      </c>
      <c r="G1606" s="43">
        <v>6.9820000000000002</v>
      </c>
      <c r="H1606" s="43" t="str">
        <f>INDEX(Regions[Region], MATCH(A1606,Regions[State Name],0))</f>
        <v>NER</v>
      </c>
    </row>
    <row r="1607" spans="1:8" x14ac:dyDescent="0.25">
      <c r="A1607" s="43" t="s">
        <v>238</v>
      </c>
      <c r="B1607" s="43" t="s">
        <v>209</v>
      </c>
      <c r="C1607" s="43" t="s">
        <v>213</v>
      </c>
      <c r="D1607" s="43" t="str">
        <f t="shared" si="50"/>
        <v>CEMEN</v>
      </c>
      <c r="E1607" s="43" t="str">
        <f t="shared" si="51"/>
        <v>Industry_Rest</v>
      </c>
      <c r="F1607" s="43">
        <v>2012</v>
      </c>
      <c r="G1607" s="43">
        <v>0.01</v>
      </c>
      <c r="H1607" s="43" t="str">
        <f>INDEX(Regions[Region], MATCH(A1607,Regions[State Name],0))</f>
        <v>NER</v>
      </c>
    </row>
    <row r="1608" spans="1:8" x14ac:dyDescent="0.25">
      <c r="A1608" s="43" t="s">
        <v>238</v>
      </c>
      <c r="B1608" s="43" t="s">
        <v>209</v>
      </c>
      <c r="C1608" s="43" t="s">
        <v>208</v>
      </c>
      <c r="D1608" s="43" t="str">
        <f t="shared" si="50"/>
        <v>OTHER</v>
      </c>
      <c r="E1608" s="43" t="str">
        <f t="shared" si="51"/>
        <v>Industry_Rest</v>
      </c>
      <c r="F1608" s="43">
        <v>2012</v>
      </c>
      <c r="G1608" s="43">
        <v>7.2060000000000004</v>
      </c>
      <c r="H1608" s="43" t="str">
        <f>INDEX(Regions[Region], MATCH(A1608,Regions[State Name],0))</f>
        <v>NER</v>
      </c>
    </row>
    <row r="1609" spans="1:8" x14ac:dyDescent="0.25">
      <c r="A1609" s="43" t="s">
        <v>238</v>
      </c>
      <c r="B1609" s="43" t="s">
        <v>209</v>
      </c>
      <c r="C1609" s="43" t="s">
        <v>208</v>
      </c>
      <c r="D1609" s="43" t="str">
        <f t="shared" si="50"/>
        <v>OTHER</v>
      </c>
      <c r="E1609" s="43" t="str">
        <f t="shared" si="51"/>
        <v>Industry_Rest</v>
      </c>
      <c r="F1609" s="43">
        <v>2013</v>
      </c>
      <c r="G1609" s="43">
        <v>5.64</v>
      </c>
      <c r="H1609" s="43" t="str">
        <f>INDEX(Regions[Region], MATCH(A1609,Regions[State Name],0))</f>
        <v>NER</v>
      </c>
    </row>
    <row r="1610" spans="1:8" x14ac:dyDescent="0.25">
      <c r="A1610" s="43" t="s">
        <v>238</v>
      </c>
      <c r="B1610" s="43" t="s">
        <v>209</v>
      </c>
      <c r="C1610" s="43" t="s">
        <v>208</v>
      </c>
      <c r="D1610" s="43" t="str">
        <f t="shared" si="50"/>
        <v>OTHER</v>
      </c>
      <c r="E1610" s="43" t="str">
        <f t="shared" si="51"/>
        <v>Industry_Rest</v>
      </c>
      <c r="F1610" s="43">
        <v>2014</v>
      </c>
      <c r="G1610" s="43">
        <v>5.7320000000000002</v>
      </c>
      <c r="H1610" s="43" t="str">
        <f>INDEX(Regions[Region], MATCH(A1610,Regions[State Name],0))</f>
        <v>NER</v>
      </c>
    </row>
    <row r="1611" spans="1:8" x14ac:dyDescent="0.25">
      <c r="A1611" s="43" t="s">
        <v>238</v>
      </c>
      <c r="B1611" s="43" t="s">
        <v>209</v>
      </c>
      <c r="C1611" s="43" t="s">
        <v>208</v>
      </c>
      <c r="D1611" s="43" t="str">
        <f t="shared" si="50"/>
        <v>OTHER</v>
      </c>
      <c r="E1611" s="43" t="str">
        <f t="shared" si="51"/>
        <v>Industry_Rest</v>
      </c>
      <c r="F1611" s="43">
        <v>2015</v>
      </c>
      <c r="G1611" s="43">
        <v>2.524</v>
      </c>
      <c r="H1611" s="43" t="str">
        <f>INDEX(Regions[Region], MATCH(A1611,Regions[State Name],0))</f>
        <v>NER</v>
      </c>
    </row>
    <row r="1612" spans="1:8" x14ac:dyDescent="0.25">
      <c r="A1612" s="43" t="s">
        <v>238</v>
      </c>
      <c r="B1612" s="43" t="s">
        <v>209</v>
      </c>
      <c r="C1612" s="43" t="s">
        <v>208</v>
      </c>
      <c r="D1612" s="43" t="str">
        <f t="shared" si="50"/>
        <v>OTHER</v>
      </c>
      <c r="E1612" s="43" t="str">
        <f t="shared" si="51"/>
        <v>Industry_Rest</v>
      </c>
      <c r="F1612" s="43">
        <v>2016</v>
      </c>
      <c r="G1612" s="43">
        <v>3.7120000000000002</v>
      </c>
      <c r="H1612" s="43" t="str">
        <f>INDEX(Regions[Region], MATCH(A1612,Regions[State Name],0))</f>
        <v>NER</v>
      </c>
    </row>
    <row r="1613" spans="1:8" x14ac:dyDescent="0.25">
      <c r="A1613" s="43" t="s">
        <v>238</v>
      </c>
      <c r="B1613" s="43" t="s">
        <v>216</v>
      </c>
      <c r="C1613" s="43" t="s">
        <v>208</v>
      </c>
      <c r="D1613" s="43" t="str">
        <f t="shared" si="50"/>
        <v>OTHER</v>
      </c>
      <c r="E1613" s="43" t="str">
        <f t="shared" si="51"/>
        <v>Industry_Rest</v>
      </c>
      <c r="F1613" s="43">
        <v>2006</v>
      </c>
      <c r="G1613" s="43">
        <v>5.63</v>
      </c>
      <c r="H1613" s="43" t="str">
        <f>INDEX(Regions[Region], MATCH(A1613,Regions[State Name],0))</f>
        <v>NER</v>
      </c>
    </row>
    <row r="1614" spans="1:8" x14ac:dyDescent="0.25">
      <c r="A1614" s="43" t="s">
        <v>238</v>
      </c>
      <c r="B1614" s="43" t="s">
        <v>209</v>
      </c>
      <c r="C1614" s="43" t="s">
        <v>208</v>
      </c>
      <c r="D1614" s="43" t="str">
        <f t="shared" si="50"/>
        <v>OTHER</v>
      </c>
      <c r="E1614" s="43" t="str">
        <f t="shared" si="51"/>
        <v>Industry_Rest</v>
      </c>
      <c r="F1614" s="43">
        <v>2019</v>
      </c>
      <c r="G1614" s="43">
        <v>1.9E-2</v>
      </c>
      <c r="H1614" s="43" t="str">
        <f>INDEX(Regions[Region], MATCH(A1614,Regions[State Name],0))</f>
        <v>NER</v>
      </c>
    </row>
    <row r="1615" spans="1:8" x14ac:dyDescent="0.25">
      <c r="A1615" s="43" t="s">
        <v>238</v>
      </c>
      <c r="B1615" s="43" t="s">
        <v>209</v>
      </c>
      <c r="C1615" s="43" t="s">
        <v>210</v>
      </c>
      <c r="D1615" s="43" t="str">
        <f t="shared" si="50"/>
        <v>POWER</v>
      </c>
      <c r="E1615" s="43" t="str">
        <f t="shared" si="51"/>
        <v>Power</v>
      </c>
      <c r="F1615" s="43">
        <v>2019</v>
      </c>
      <c r="G1615" s="43">
        <v>2.1999999999999999E-2</v>
      </c>
      <c r="H1615" s="43" t="str">
        <f>INDEX(Regions[Region], MATCH(A1615,Regions[State Name],0))</f>
        <v>NER</v>
      </c>
    </row>
    <row r="1616" spans="1:8" x14ac:dyDescent="0.25">
      <c r="A1616" s="43" t="s">
        <v>238</v>
      </c>
      <c r="B1616" s="43" t="s">
        <v>209</v>
      </c>
      <c r="C1616" s="43" t="s">
        <v>213</v>
      </c>
      <c r="D1616" s="43" t="str">
        <f t="shared" si="50"/>
        <v>CEMEN</v>
      </c>
      <c r="E1616" s="43" t="str">
        <f t="shared" si="51"/>
        <v>Industry_Rest</v>
      </c>
      <c r="F1616" s="43">
        <v>2019</v>
      </c>
      <c r="G1616" s="43">
        <v>4.5999999999999999E-2</v>
      </c>
      <c r="H1616" s="43" t="str">
        <f>INDEX(Regions[Region], MATCH(A1616,Regions[State Name],0))</f>
        <v>NER</v>
      </c>
    </row>
    <row r="1617" spans="1:8" x14ac:dyDescent="0.25">
      <c r="A1617" s="43" t="s">
        <v>238</v>
      </c>
      <c r="B1617" s="43" t="s">
        <v>209</v>
      </c>
      <c r="C1617" s="43" t="s">
        <v>213</v>
      </c>
      <c r="D1617" s="43" t="str">
        <f t="shared" si="50"/>
        <v>CEMEN</v>
      </c>
      <c r="E1617" s="43" t="str">
        <f t="shared" si="51"/>
        <v>Industry_Rest</v>
      </c>
      <c r="F1617" s="43">
        <v>2017</v>
      </c>
      <c r="G1617" s="43">
        <v>1.0999999999999999E-2</v>
      </c>
      <c r="H1617" s="43" t="str">
        <f>INDEX(Regions[Region], MATCH(A1617,Regions[State Name],0))</f>
        <v>NER</v>
      </c>
    </row>
    <row r="1618" spans="1:8" x14ac:dyDescent="0.25">
      <c r="A1618" s="43" t="s">
        <v>238</v>
      </c>
      <c r="B1618" s="43" t="s">
        <v>209</v>
      </c>
      <c r="C1618" s="43" t="s">
        <v>208</v>
      </c>
      <c r="D1618" s="43" t="str">
        <f t="shared" si="50"/>
        <v>OTHER</v>
      </c>
      <c r="E1618" s="43" t="str">
        <f t="shared" si="51"/>
        <v>Industry_Rest</v>
      </c>
      <c r="F1618" s="43">
        <v>2017</v>
      </c>
      <c r="G1618" s="43">
        <v>2.31</v>
      </c>
      <c r="H1618" s="43" t="str">
        <f>INDEX(Regions[Region], MATCH(A1618,Regions[State Name],0))</f>
        <v>NER</v>
      </c>
    </row>
    <row r="1619" spans="1:8" x14ac:dyDescent="0.25">
      <c r="A1619" s="43" t="s">
        <v>238</v>
      </c>
      <c r="B1619" s="43" t="s">
        <v>209</v>
      </c>
      <c r="C1619" s="43" t="s">
        <v>210</v>
      </c>
      <c r="D1619" s="43" t="str">
        <f t="shared" si="50"/>
        <v>POWER</v>
      </c>
      <c r="E1619" s="43" t="str">
        <f t="shared" si="51"/>
        <v>Power</v>
      </c>
      <c r="F1619" s="43">
        <v>2018</v>
      </c>
      <c r="G1619" s="43">
        <v>1.7999999999999999E-2</v>
      </c>
      <c r="H1619" s="43" t="str">
        <f>INDEX(Regions[Region], MATCH(A1619,Regions[State Name],0))</f>
        <v>NER</v>
      </c>
    </row>
    <row r="1620" spans="1:8" x14ac:dyDescent="0.25">
      <c r="A1620" s="43" t="s">
        <v>238</v>
      </c>
      <c r="B1620" s="43" t="s">
        <v>209</v>
      </c>
      <c r="C1620" s="43" t="s">
        <v>213</v>
      </c>
      <c r="D1620" s="43" t="str">
        <f t="shared" si="50"/>
        <v>CEMEN</v>
      </c>
      <c r="E1620" s="43" t="str">
        <f t="shared" si="51"/>
        <v>Industry_Rest</v>
      </c>
      <c r="F1620" s="43">
        <v>2018</v>
      </c>
      <c r="G1620" s="43">
        <v>5.5E-2</v>
      </c>
      <c r="H1620" s="43" t="str">
        <f>INDEX(Regions[Region], MATCH(A1620,Regions[State Name],0))</f>
        <v>NER</v>
      </c>
    </row>
    <row r="1621" spans="1:8" x14ac:dyDescent="0.25">
      <c r="A1621" s="43" t="s">
        <v>238</v>
      </c>
      <c r="B1621" s="43" t="s">
        <v>209</v>
      </c>
      <c r="C1621" s="43" t="s">
        <v>208</v>
      </c>
      <c r="D1621" s="43" t="str">
        <f t="shared" si="50"/>
        <v>OTHER</v>
      </c>
      <c r="E1621" s="43" t="str">
        <f t="shared" si="51"/>
        <v>Industry_Rest</v>
      </c>
      <c r="F1621" s="43">
        <v>2018</v>
      </c>
      <c r="G1621" s="43">
        <v>1.5880000000000001</v>
      </c>
      <c r="H1621" s="43" t="str">
        <f>INDEX(Regions[Region], MATCH(A1621,Regions[State Name],0))</f>
        <v>NER</v>
      </c>
    </row>
    <row r="1622" spans="1:8" x14ac:dyDescent="0.25">
      <c r="A1622" s="43" t="s">
        <v>237</v>
      </c>
      <c r="B1622" s="43" t="s">
        <v>209</v>
      </c>
      <c r="C1622" s="43" t="s">
        <v>215</v>
      </c>
      <c r="D1622" s="43" t="str">
        <f t="shared" si="50"/>
        <v>POWER</v>
      </c>
      <c r="E1622" s="43" t="str">
        <f t="shared" si="51"/>
        <v>Power</v>
      </c>
      <c r="F1622" s="43">
        <v>2007</v>
      </c>
      <c r="G1622" s="43">
        <v>17.062000000000001</v>
      </c>
      <c r="H1622" s="43" t="str">
        <f>INDEX(Regions[Region], MATCH(A1622,Regions[State Name],0))</f>
        <v>WR</v>
      </c>
    </row>
    <row r="1623" spans="1:8" x14ac:dyDescent="0.25">
      <c r="A1623" s="43" t="s">
        <v>237</v>
      </c>
      <c r="B1623" s="43" t="s">
        <v>209</v>
      </c>
      <c r="C1623" s="43" t="s">
        <v>210</v>
      </c>
      <c r="D1623" s="43" t="str">
        <f t="shared" si="50"/>
        <v>POWER</v>
      </c>
      <c r="E1623" s="43" t="str">
        <f t="shared" si="51"/>
        <v>Power</v>
      </c>
      <c r="F1623" s="43">
        <v>2007</v>
      </c>
      <c r="G1623" s="43">
        <v>5.8000000000000003E-2</v>
      </c>
      <c r="H1623" s="43" t="str">
        <f>INDEX(Regions[Region], MATCH(A1623,Regions[State Name],0))</f>
        <v>WR</v>
      </c>
    </row>
    <row r="1624" spans="1:8" x14ac:dyDescent="0.25">
      <c r="A1624" s="43" t="s">
        <v>237</v>
      </c>
      <c r="B1624" s="43" t="s">
        <v>209</v>
      </c>
      <c r="C1624" s="43" t="s">
        <v>213</v>
      </c>
      <c r="D1624" s="43" t="str">
        <f t="shared" si="50"/>
        <v>CEMEN</v>
      </c>
      <c r="E1624" s="43" t="str">
        <f t="shared" si="51"/>
        <v>Industry_Rest</v>
      </c>
      <c r="F1624" s="43">
        <v>2007</v>
      </c>
      <c r="G1624" s="43">
        <v>0.02</v>
      </c>
      <c r="H1624" s="43" t="str">
        <f>INDEX(Regions[Region], MATCH(A1624,Regions[State Name],0))</f>
        <v>WR</v>
      </c>
    </row>
    <row r="1625" spans="1:8" x14ac:dyDescent="0.25">
      <c r="A1625" s="43" t="s">
        <v>237</v>
      </c>
      <c r="B1625" s="43" t="s">
        <v>209</v>
      </c>
      <c r="C1625" s="43" t="s">
        <v>225</v>
      </c>
      <c r="D1625" s="43" t="str">
        <f t="shared" si="50"/>
        <v>FERTI</v>
      </c>
      <c r="E1625" s="43" t="str">
        <f t="shared" si="51"/>
        <v>Industry_Rest</v>
      </c>
      <c r="F1625" s="43">
        <v>2007</v>
      </c>
      <c r="G1625" s="43">
        <v>0.32100000000000001</v>
      </c>
      <c r="H1625" s="43" t="str">
        <f>INDEX(Regions[Region], MATCH(A1625,Regions[State Name],0))</f>
        <v>WR</v>
      </c>
    </row>
    <row r="1626" spans="1:8" x14ac:dyDescent="0.25">
      <c r="A1626" s="43" t="s">
        <v>237</v>
      </c>
      <c r="B1626" s="43" t="s">
        <v>209</v>
      </c>
      <c r="C1626" s="43" t="s">
        <v>228</v>
      </c>
      <c r="D1626" s="43" t="str">
        <f t="shared" si="50"/>
        <v>CHEMI</v>
      </c>
      <c r="E1626" s="43" t="str">
        <f t="shared" si="51"/>
        <v>Industry_Rest</v>
      </c>
      <c r="F1626" s="43">
        <v>2007</v>
      </c>
      <c r="G1626" s="43">
        <v>0.14799999999999999</v>
      </c>
      <c r="H1626" s="43" t="str">
        <f>INDEX(Regions[Region], MATCH(A1626,Regions[State Name],0))</f>
        <v>WR</v>
      </c>
    </row>
    <row r="1627" spans="1:8" x14ac:dyDescent="0.25">
      <c r="A1627" s="43" t="s">
        <v>237</v>
      </c>
      <c r="B1627" s="43" t="s">
        <v>209</v>
      </c>
      <c r="C1627" s="43" t="s">
        <v>220</v>
      </c>
      <c r="D1627" s="43" t="str">
        <f t="shared" si="50"/>
        <v xml:space="preserve">PULP </v>
      </c>
      <c r="E1627" s="43" t="str">
        <f t="shared" si="51"/>
        <v>Industry_Rest</v>
      </c>
      <c r="F1627" s="43">
        <v>2007</v>
      </c>
      <c r="G1627" s="43">
        <v>7.1999999999999995E-2</v>
      </c>
      <c r="H1627" s="43" t="str">
        <f>INDEX(Regions[Region], MATCH(A1627,Regions[State Name],0))</f>
        <v>WR</v>
      </c>
    </row>
    <row r="1628" spans="1:8" x14ac:dyDescent="0.25">
      <c r="A1628" s="43" t="s">
        <v>237</v>
      </c>
      <c r="B1628" s="43" t="s">
        <v>209</v>
      </c>
      <c r="C1628" s="43" t="s">
        <v>208</v>
      </c>
      <c r="D1628" s="43" t="str">
        <f t="shared" si="50"/>
        <v>OTHER</v>
      </c>
      <c r="E1628" s="43" t="str">
        <f t="shared" si="51"/>
        <v>Industry_Rest</v>
      </c>
      <c r="F1628" s="43">
        <v>2007</v>
      </c>
      <c r="G1628" s="43">
        <v>0.11</v>
      </c>
      <c r="H1628" s="43" t="str">
        <f>INDEX(Regions[Region], MATCH(A1628,Regions[State Name],0))</f>
        <v>WR</v>
      </c>
    </row>
    <row r="1629" spans="1:8" x14ac:dyDescent="0.25">
      <c r="A1629" s="43" t="s">
        <v>237</v>
      </c>
      <c r="B1629" s="43" t="s">
        <v>226</v>
      </c>
      <c r="C1629" s="43" t="s">
        <v>215</v>
      </c>
      <c r="D1629" s="43" t="str">
        <f t="shared" si="50"/>
        <v>POWER</v>
      </c>
      <c r="E1629" s="43" t="str">
        <f t="shared" si="51"/>
        <v>Power</v>
      </c>
      <c r="F1629" s="43">
        <v>2007</v>
      </c>
      <c r="G1629" s="43">
        <v>3.202</v>
      </c>
      <c r="H1629" s="43" t="str">
        <f>INDEX(Regions[Region], MATCH(A1629,Regions[State Name],0))</f>
        <v>WR</v>
      </c>
    </row>
    <row r="1630" spans="1:8" x14ac:dyDescent="0.25">
      <c r="A1630" s="43" t="s">
        <v>237</v>
      </c>
      <c r="B1630" s="43" t="s">
        <v>226</v>
      </c>
      <c r="C1630" s="43" t="s">
        <v>210</v>
      </c>
      <c r="D1630" s="43" t="str">
        <f t="shared" si="50"/>
        <v>POWER</v>
      </c>
      <c r="E1630" s="43" t="str">
        <f t="shared" si="51"/>
        <v>Power</v>
      </c>
      <c r="F1630" s="43">
        <v>2007</v>
      </c>
      <c r="G1630" s="43">
        <v>0.28799999999999998</v>
      </c>
      <c r="H1630" s="43" t="str">
        <f>INDEX(Regions[Region], MATCH(A1630,Regions[State Name],0))</f>
        <v>WR</v>
      </c>
    </row>
    <row r="1631" spans="1:8" x14ac:dyDescent="0.25">
      <c r="A1631" s="43" t="s">
        <v>237</v>
      </c>
      <c r="B1631" s="43" t="s">
        <v>226</v>
      </c>
      <c r="C1631" s="43" t="s">
        <v>211</v>
      </c>
      <c r="D1631" s="43" t="str">
        <f t="shared" si="50"/>
        <v>METAL</v>
      </c>
      <c r="E1631" s="43" t="str">
        <f t="shared" si="51"/>
        <v>Industry_Steel</v>
      </c>
      <c r="F1631" s="43">
        <v>2007</v>
      </c>
      <c r="G1631" s="43">
        <v>0.111</v>
      </c>
      <c r="H1631" s="43" t="str">
        <f>INDEX(Regions[Region], MATCH(A1631,Regions[State Name],0))</f>
        <v>WR</v>
      </c>
    </row>
    <row r="1632" spans="1:8" x14ac:dyDescent="0.25">
      <c r="A1632" s="43" t="s">
        <v>237</v>
      </c>
      <c r="B1632" s="43" t="s">
        <v>226</v>
      </c>
      <c r="C1632" s="43" t="s">
        <v>213</v>
      </c>
      <c r="D1632" s="43" t="str">
        <f t="shared" si="50"/>
        <v>CEMEN</v>
      </c>
      <c r="E1632" s="43" t="str">
        <f t="shared" si="51"/>
        <v>Industry_Rest</v>
      </c>
      <c r="F1632" s="43">
        <v>2007</v>
      </c>
      <c r="G1632" s="43">
        <v>0.63200000000000001</v>
      </c>
      <c r="H1632" s="43" t="str">
        <f>INDEX(Regions[Region], MATCH(A1632,Regions[State Name],0))</f>
        <v>WR</v>
      </c>
    </row>
    <row r="1633" spans="1:8" x14ac:dyDescent="0.25">
      <c r="A1633" s="43" t="s">
        <v>237</v>
      </c>
      <c r="B1633" s="43" t="s">
        <v>226</v>
      </c>
      <c r="C1633" s="43" t="s">
        <v>179</v>
      </c>
      <c r="D1633" s="43" t="str">
        <f t="shared" si="50"/>
        <v>SPONG</v>
      </c>
      <c r="E1633" s="43" t="str">
        <f t="shared" si="51"/>
        <v>Industry_Rest</v>
      </c>
      <c r="F1633" s="43">
        <v>2007</v>
      </c>
      <c r="G1633" s="43">
        <v>1E-3</v>
      </c>
      <c r="H1633" s="43" t="str">
        <f>INDEX(Regions[Region], MATCH(A1633,Regions[State Name],0))</f>
        <v>WR</v>
      </c>
    </row>
    <row r="1634" spans="1:8" x14ac:dyDescent="0.25">
      <c r="A1634" s="43" t="s">
        <v>237</v>
      </c>
      <c r="B1634" s="43" t="s">
        <v>226</v>
      </c>
      <c r="C1634" s="43" t="s">
        <v>217</v>
      </c>
      <c r="D1634" s="43" t="str">
        <f t="shared" si="50"/>
        <v>OTHER</v>
      </c>
      <c r="E1634" s="43" t="str">
        <f t="shared" si="51"/>
        <v>Industry_Rest</v>
      </c>
      <c r="F1634" s="43">
        <v>2007</v>
      </c>
      <c r="G1634" s="43">
        <v>6.0000000000000001E-3</v>
      </c>
      <c r="H1634" s="43" t="str">
        <f>INDEX(Regions[Region], MATCH(A1634,Regions[State Name],0))</f>
        <v>WR</v>
      </c>
    </row>
    <row r="1635" spans="1:8" x14ac:dyDescent="0.25">
      <c r="A1635" s="43" t="s">
        <v>237</v>
      </c>
      <c r="B1635" s="43" t="s">
        <v>226</v>
      </c>
      <c r="C1635" s="43" t="s">
        <v>228</v>
      </c>
      <c r="D1635" s="43" t="str">
        <f t="shared" si="50"/>
        <v>CHEMI</v>
      </c>
      <c r="E1635" s="43" t="str">
        <f t="shared" si="51"/>
        <v>Industry_Rest</v>
      </c>
      <c r="F1635" s="43">
        <v>2007</v>
      </c>
      <c r="G1635" s="43">
        <v>0.94299999999999995</v>
      </c>
      <c r="H1635" s="43" t="str">
        <f>INDEX(Regions[Region], MATCH(A1635,Regions[State Name],0))</f>
        <v>WR</v>
      </c>
    </row>
    <row r="1636" spans="1:8" x14ac:dyDescent="0.25">
      <c r="A1636" s="43" t="s">
        <v>237</v>
      </c>
      <c r="B1636" s="43" t="s">
        <v>226</v>
      </c>
      <c r="C1636" s="43" t="s">
        <v>220</v>
      </c>
      <c r="D1636" s="43" t="str">
        <f t="shared" si="50"/>
        <v xml:space="preserve">PULP </v>
      </c>
      <c r="E1636" s="43" t="str">
        <f t="shared" si="51"/>
        <v>Industry_Rest</v>
      </c>
      <c r="F1636" s="43">
        <v>2007</v>
      </c>
      <c r="G1636" s="43">
        <v>0.153</v>
      </c>
      <c r="H1636" s="43" t="str">
        <f>INDEX(Regions[Region], MATCH(A1636,Regions[State Name],0))</f>
        <v>WR</v>
      </c>
    </row>
    <row r="1637" spans="1:8" x14ac:dyDescent="0.25">
      <c r="A1637" s="43" t="s">
        <v>237</v>
      </c>
      <c r="B1637" s="43" t="s">
        <v>226</v>
      </c>
      <c r="C1637" s="43" t="s">
        <v>223</v>
      </c>
      <c r="D1637" s="43" t="str">
        <f t="shared" si="50"/>
        <v>TEXTI</v>
      </c>
      <c r="E1637" s="43" t="str">
        <f t="shared" si="51"/>
        <v>Industry_Rest</v>
      </c>
      <c r="F1637" s="43">
        <v>2007</v>
      </c>
      <c r="G1637" s="43">
        <v>0.61799999999999999</v>
      </c>
      <c r="H1637" s="43" t="str">
        <f>INDEX(Regions[Region], MATCH(A1637,Regions[State Name],0))</f>
        <v>WR</v>
      </c>
    </row>
    <row r="1638" spans="1:8" x14ac:dyDescent="0.25">
      <c r="A1638" s="43" t="s">
        <v>237</v>
      </c>
      <c r="B1638" s="43" t="s">
        <v>226</v>
      </c>
      <c r="C1638" s="43" t="s">
        <v>229</v>
      </c>
      <c r="D1638" s="43" t="str">
        <f t="shared" si="50"/>
        <v>BRICK</v>
      </c>
      <c r="E1638" s="43" t="str">
        <f t="shared" si="51"/>
        <v>Industry_Rest</v>
      </c>
      <c r="F1638" s="43">
        <v>2007</v>
      </c>
      <c r="G1638" s="43">
        <v>0.11700000000000001</v>
      </c>
      <c r="H1638" s="43" t="str">
        <f>INDEX(Regions[Region], MATCH(A1638,Regions[State Name],0))</f>
        <v>WR</v>
      </c>
    </row>
    <row r="1639" spans="1:8" x14ac:dyDescent="0.25">
      <c r="A1639" s="43" t="s">
        <v>237</v>
      </c>
      <c r="B1639" s="43" t="s">
        <v>226</v>
      </c>
      <c r="C1639" s="43" t="s">
        <v>208</v>
      </c>
      <c r="D1639" s="43" t="str">
        <f t="shared" si="50"/>
        <v>OTHER</v>
      </c>
      <c r="E1639" s="43" t="str">
        <f t="shared" si="51"/>
        <v>Industry_Rest</v>
      </c>
      <c r="F1639" s="43">
        <v>2007</v>
      </c>
      <c r="G1639" s="43">
        <v>3.7480000000000002</v>
      </c>
      <c r="H1639" s="43" t="str">
        <f>INDEX(Regions[Region], MATCH(A1639,Regions[State Name],0))</f>
        <v>WR</v>
      </c>
    </row>
    <row r="1640" spans="1:8" x14ac:dyDescent="0.25">
      <c r="A1640" s="43" t="s">
        <v>237</v>
      </c>
      <c r="B1640" s="43" t="s">
        <v>209</v>
      </c>
      <c r="C1640" s="43" t="s">
        <v>215</v>
      </c>
      <c r="D1640" s="43" t="str">
        <f t="shared" si="50"/>
        <v>POWER</v>
      </c>
      <c r="E1640" s="43" t="str">
        <f t="shared" si="51"/>
        <v>Power</v>
      </c>
      <c r="F1640" s="43">
        <v>2008</v>
      </c>
      <c r="G1640" s="43">
        <v>18.181999999999999</v>
      </c>
      <c r="H1640" s="43" t="str">
        <f>INDEX(Regions[Region], MATCH(A1640,Regions[State Name],0))</f>
        <v>WR</v>
      </c>
    </row>
    <row r="1641" spans="1:8" x14ac:dyDescent="0.25">
      <c r="A1641" s="43" t="s">
        <v>237</v>
      </c>
      <c r="B1641" s="43" t="s">
        <v>209</v>
      </c>
      <c r="C1641" s="43" t="s">
        <v>210</v>
      </c>
      <c r="D1641" s="43" t="str">
        <f t="shared" si="50"/>
        <v>POWER</v>
      </c>
      <c r="E1641" s="43" t="str">
        <f t="shared" si="51"/>
        <v>Power</v>
      </c>
      <c r="F1641" s="43">
        <v>2008</v>
      </c>
      <c r="G1641" s="43">
        <v>0.26100000000000001</v>
      </c>
      <c r="H1641" s="43" t="str">
        <f>INDEX(Regions[Region], MATCH(A1641,Regions[State Name],0))</f>
        <v>WR</v>
      </c>
    </row>
    <row r="1642" spans="1:8" x14ac:dyDescent="0.25">
      <c r="A1642" s="43" t="s">
        <v>237</v>
      </c>
      <c r="B1642" s="43" t="s">
        <v>209</v>
      </c>
      <c r="C1642" s="43" t="s">
        <v>213</v>
      </c>
      <c r="D1642" s="43" t="str">
        <f t="shared" si="50"/>
        <v>CEMEN</v>
      </c>
      <c r="E1642" s="43" t="str">
        <f t="shared" si="51"/>
        <v>Industry_Rest</v>
      </c>
      <c r="F1642" s="43">
        <v>2008</v>
      </c>
      <c r="G1642" s="43">
        <v>2.4E-2</v>
      </c>
      <c r="H1642" s="43" t="str">
        <f>INDEX(Regions[Region], MATCH(A1642,Regions[State Name],0))</f>
        <v>WR</v>
      </c>
    </row>
    <row r="1643" spans="1:8" x14ac:dyDescent="0.25">
      <c r="A1643" s="43" t="s">
        <v>237</v>
      </c>
      <c r="B1643" s="43" t="s">
        <v>209</v>
      </c>
      <c r="C1643" s="43" t="s">
        <v>225</v>
      </c>
      <c r="D1643" s="43" t="str">
        <f t="shared" si="50"/>
        <v>FERTI</v>
      </c>
      <c r="E1643" s="43" t="str">
        <f t="shared" si="51"/>
        <v>Industry_Rest</v>
      </c>
      <c r="F1643" s="43">
        <v>2008</v>
      </c>
      <c r="G1643" s="43">
        <v>0.33900000000000002</v>
      </c>
      <c r="H1643" s="43" t="str">
        <f>INDEX(Regions[Region], MATCH(A1643,Regions[State Name],0))</f>
        <v>WR</v>
      </c>
    </row>
    <row r="1644" spans="1:8" x14ac:dyDescent="0.25">
      <c r="A1644" s="43" t="s">
        <v>237</v>
      </c>
      <c r="B1644" s="43" t="s">
        <v>209</v>
      </c>
      <c r="C1644" s="43" t="s">
        <v>228</v>
      </c>
      <c r="D1644" s="43" t="str">
        <f t="shared" si="50"/>
        <v>CHEMI</v>
      </c>
      <c r="E1644" s="43" t="str">
        <f t="shared" si="51"/>
        <v>Industry_Rest</v>
      </c>
      <c r="F1644" s="43">
        <v>2008</v>
      </c>
      <c r="G1644" s="43">
        <v>0.183</v>
      </c>
      <c r="H1644" s="43" t="str">
        <f>INDEX(Regions[Region], MATCH(A1644,Regions[State Name],0))</f>
        <v>WR</v>
      </c>
    </row>
    <row r="1645" spans="1:8" x14ac:dyDescent="0.25">
      <c r="A1645" s="43" t="s">
        <v>237</v>
      </c>
      <c r="B1645" s="43" t="s">
        <v>209</v>
      </c>
      <c r="C1645" s="43" t="s">
        <v>220</v>
      </c>
      <c r="D1645" s="43" t="str">
        <f t="shared" si="50"/>
        <v xml:space="preserve">PULP </v>
      </c>
      <c r="E1645" s="43" t="str">
        <f t="shared" si="51"/>
        <v>Industry_Rest</v>
      </c>
      <c r="F1645" s="43">
        <v>2008</v>
      </c>
      <c r="G1645" s="43">
        <v>7.4999999999999997E-2</v>
      </c>
      <c r="H1645" s="43" t="str">
        <f>INDEX(Regions[Region], MATCH(A1645,Regions[State Name],0))</f>
        <v>WR</v>
      </c>
    </row>
    <row r="1646" spans="1:8" x14ac:dyDescent="0.25">
      <c r="A1646" s="43" t="s">
        <v>237</v>
      </c>
      <c r="B1646" s="43" t="s">
        <v>209</v>
      </c>
      <c r="C1646" s="43" t="s">
        <v>223</v>
      </c>
      <c r="D1646" s="43" t="str">
        <f t="shared" si="50"/>
        <v>TEXTI</v>
      </c>
      <c r="E1646" s="43" t="str">
        <f t="shared" si="51"/>
        <v>Industry_Rest</v>
      </c>
      <c r="F1646" s="43">
        <v>2008</v>
      </c>
      <c r="G1646" s="43">
        <v>2.1999999999999999E-2</v>
      </c>
      <c r="H1646" s="43" t="str">
        <f>INDEX(Regions[Region], MATCH(A1646,Regions[State Name],0))</f>
        <v>WR</v>
      </c>
    </row>
    <row r="1647" spans="1:8" x14ac:dyDescent="0.25">
      <c r="A1647" s="43" t="s">
        <v>237</v>
      </c>
      <c r="B1647" s="43" t="s">
        <v>209</v>
      </c>
      <c r="C1647" s="43" t="s">
        <v>208</v>
      </c>
      <c r="D1647" s="43" t="str">
        <f t="shared" si="50"/>
        <v>OTHER</v>
      </c>
      <c r="E1647" s="43" t="str">
        <f t="shared" si="51"/>
        <v>Industry_Rest</v>
      </c>
      <c r="F1647" s="43">
        <v>2008</v>
      </c>
      <c r="G1647" s="43">
        <v>0.112</v>
      </c>
      <c r="H1647" s="43" t="str">
        <f>INDEX(Regions[Region], MATCH(A1647,Regions[State Name],0))</f>
        <v>WR</v>
      </c>
    </row>
    <row r="1648" spans="1:8" x14ac:dyDescent="0.25">
      <c r="A1648" s="43" t="s">
        <v>237</v>
      </c>
      <c r="B1648" s="43" t="s">
        <v>226</v>
      </c>
      <c r="C1648" s="43" t="s">
        <v>215</v>
      </c>
      <c r="D1648" s="43" t="str">
        <f t="shared" si="50"/>
        <v>POWER</v>
      </c>
      <c r="E1648" s="43" t="str">
        <f t="shared" si="51"/>
        <v>Power</v>
      </c>
      <c r="F1648" s="43">
        <v>2008</v>
      </c>
      <c r="G1648" s="43">
        <v>4.077</v>
      </c>
      <c r="H1648" s="43" t="str">
        <f>INDEX(Regions[Region], MATCH(A1648,Regions[State Name],0))</f>
        <v>WR</v>
      </c>
    </row>
    <row r="1649" spans="1:8" x14ac:dyDescent="0.25">
      <c r="A1649" s="43" t="s">
        <v>237</v>
      </c>
      <c r="B1649" s="43" t="s">
        <v>226</v>
      </c>
      <c r="C1649" s="43" t="s">
        <v>210</v>
      </c>
      <c r="D1649" s="43" t="str">
        <f t="shared" si="50"/>
        <v>POWER</v>
      </c>
      <c r="E1649" s="43" t="str">
        <f t="shared" si="51"/>
        <v>Power</v>
      </c>
      <c r="F1649" s="43">
        <v>2008</v>
      </c>
      <c r="G1649" s="43">
        <v>0.58399999999999996</v>
      </c>
      <c r="H1649" s="43" t="str">
        <f>INDEX(Regions[Region], MATCH(A1649,Regions[State Name],0))</f>
        <v>WR</v>
      </c>
    </row>
    <row r="1650" spans="1:8" x14ac:dyDescent="0.25">
      <c r="A1650" s="43" t="s">
        <v>237</v>
      </c>
      <c r="B1650" s="43" t="s">
        <v>226</v>
      </c>
      <c r="C1650" s="43" t="s">
        <v>211</v>
      </c>
      <c r="D1650" s="43" t="str">
        <f t="shared" si="50"/>
        <v>METAL</v>
      </c>
      <c r="E1650" s="43" t="str">
        <f t="shared" si="51"/>
        <v>Industry_Steel</v>
      </c>
      <c r="F1650" s="43">
        <v>2008</v>
      </c>
      <c r="G1650" s="43">
        <v>0.151</v>
      </c>
      <c r="H1650" s="43" t="str">
        <f>INDEX(Regions[Region], MATCH(A1650,Regions[State Name],0))</f>
        <v>WR</v>
      </c>
    </row>
    <row r="1651" spans="1:8" x14ac:dyDescent="0.25">
      <c r="A1651" s="43" t="s">
        <v>237</v>
      </c>
      <c r="B1651" s="43" t="s">
        <v>226</v>
      </c>
      <c r="C1651" s="43" t="s">
        <v>213</v>
      </c>
      <c r="D1651" s="43" t="str">
        <f t="shared" si="50"/>
        <v>CEMEN</v>
      </c>
      <c r="E1651" s="43" t="str">
        <f t="shared" si="51"/>
        <v>Industry_Rest</v>
      </c>
      <c r="F1651" s="43">
        <v>2008</v>
      </c>
      <c r="G1651" s="43">
        <v>0.73199999999999998</v>
      </c>
      <c r="H1651" s="43" t="str">
        <f>INDEX(Regions[Region], MATCH(A1651,Regions[State Name],0))</f>
        <v>WR</v>
      </c>
    </row>
    <row r="1652" spans="1:8" x14ac:dyDescent="0.25">
      <c r="A1652" s="43" t="s">
        <v>237</v>
      </c>
      <c r="B1652" s="43" t="s">
        <v>226</v>
      </c>
      <c r="C1652" s="43" t="s">
        <v>179</v>
      </c>
      <c r="D1652" s="43" t="str">
        <f t="shared" si="50"/>
        <v>SPONG</v>
      </c>
      <c r="E1652" s="43" t="str">
        <f t="shared" si="51"/>
        <v>Industry_Rest</v>
      </c>
      <c r="F1652" s="43">
        <v>2008</v>
      </c>
      <c r="G1652" s="43">
        <v>4.0000000000000001E-3</v>
      </c>
      <c r="H1652" s="43" t="str">
        <f>INDEX(Regions[Region], MATCH(A1652,Regions[State Name],0))</f>
        <v>WR</v>
      </c>
    </row>
    <row r="1653" spans="1:8" x14ac:dyDescent="0.25">
      <c r="A1653" s="43" t="s">
        <v>237</v>
      </c>
      <c r="B1653" s="43" t="s">
        <v>226</v>
      </c>
      <c r="C1653" s="43" t="s">
        <v>217</v>
      </c>
      <c r="D1653" s="43" t="str">
        <f t="shared" si="50"/>
        <v>OTHER</v>
      </c>
      <c r="E1653" s="43" t="str">
        <f t="shared" si="51"/>
        <v>Industry_Rest</v>
      </c>
      <c r="F1653" s="43">
        <v>2008</v>
      </c>
      <c r="G1653" s="43">
        <v>1.2E-2</v>
      </c>
      <c r="H1653" s="43" t="str">
        <f>INDEX(Regions[Region], MATCH(A1653,Regions[State Name],0))</f>
        <v>WR</v>
      </c>
    </row>
    <row r="1654" spans="1:8" x14ac:dyDescent="0.25">
      <c r="A1654" s="43" t="s">
        <v>237</v>
      </c>
      <c r="B1654" s="43" t="s">
        <v>226</v>
      </c>
      <c r="C1654" s="43" t="s">
        <v>228</v>
      </c>
      <c r="D1654" s="43" t="str">
        <f t="shared" si="50"/>
        <v>CHEMI</v>
      </c>
      <c r="E1654" s="43" t="str">
        <f t="shared" si="51"/>
        <v>Industry_Rest</v>
      </c>
      <c r="F1654" s="43">
        <v>2008</v>
      </c>
      <c r="G1654" s="43">
        <v>0.877</v>
      </c>
      <c r="H1654" s="43" t="str">
        <f>INDEX(Regions[Region], MATCH(A1654,Regions[State Name],0))</f>
        <v>WR</v>
      </c>
    </row>
    <row r="1655" spans="1:8" x14ac:dyDescent="0.25">
      <c r="A1655" s="43" t="s">
        <v>237</v>
      </c>
      <c r="B1655" s="43" t="s">
        <v>226</v>
      </c>
      <c r="C1655" s="43" t="s">
        <v>220</v>
      </c>
      <c r="D1655" s="43" t="str">
        <f t="shared" si="50"/>
        <v xml:space="preserve">PULP </v>
      </c>
      <c r="E1655" s="43" t="str">
        <f t="shared" si="51"/>
        <v>Industry_Rest</v>
      </c>
      <c r="F1655" s="43">
        <v>2008</v>
      </c>
      <c r="G1655" s="43">
        <v>0.183</v>
      </c>
      <c r="H1655" s="43" t="str">
        <f>INDEX(Regions[Region], MATCH(A1655,Regions[State Name],0))</f>
        <v>WR</v>
      </c>
    </row>
    <row r="1656" spans="1:8" x14ac:dyDescent="0.25">
      <c r="A1656" s="43" t="s">
        <v>237</v>
      </c>
      <c r="B1656" s="43" t="s">
        <v>226</v>
      </c>
      <c r="C1656" s="43" t="s">
        <v>223</v>
      </c>
      <c r="D1656" s="43" t="str">
        <f t="shared" si="50"/>
        <v>TEXTI</v>
      </c>
      <c r="E1656" s="43" t="str">
        <f t="shared" si="51"/>
        <v>Industry_Rest</v>
      </c>
      <c r="F1656" s="43">
        <v>2008</v>
      </c>
      <c r="G1656" s="43">
        <v>0.71799999999999997</v>
      </c>
      <c r="H1656" s="43" t="str">
        <f>INDEX(Regions[Region], MATCH(A1656,Regions[State Name],0))</f>
        <v>WR</v>
      </c>
    </row>
    <row r="1657" spans="1:8" x14ac:dyDescent="0.25">
      <c r="A1657" s="43" t="s">
        <v>237</v>
      </c>
      <c r="B1657" s="43" t="s">
        <v>226</v>
      </c>
      <c r="C1657" s="43" t="s">
        <v>208</v>
      </c>
      <c r="D1657" s="43" t="str">
        <f t="shared" si="50"/>
        <v>OTHER</v>
      </c>
      <c r="E1657" s="43" t="str">
        <f t="shared" si="51"/>
        <v>Industry_Rest</v>
      </c>
      <c r="F1657" s="43">
        <v>2008</v>
      </c>
      <c r="G1657" s="43">
        <v>4.4539999999999997</v>
      </c>
      <c r="H1657" s="43" t="str">
        <f>INDEX(Regions[Region], MATCH(A1657,Regions[State Name],0))</f>
        <v>WR</v>
      </c>
    </row>
    <row r="1658" spans="1:8" x14ac:dyDescent="0.25">
      <c r="A1658" s="43" t="s">
        <v>237</v>
      </c>
      <c r="B1658" s="43" t="s">
        <v>209</v>
      </c>
      <c r="C1658" s="43" t="s">
        <v>215</v>
      </c>
      <c r="D1658" s="43" t="str">
        <f t="shared" si="50"/>
        <v>POWER</v>
      </c>
      <c r="E1658" s="43" t="str">
        <f t="shared" si="51"/>
        <v>Power</v>
      </c>
      <c r="F1658" s="43">
        <v>2009</v>
      </c>
      <c r="G1658" s="43">
        <v>18.879000000000001</v>
      </c>
      <c r="H1658" s="43" t="str">
        <f>INDEX(Regions[Region], MATCH(A1658,Regions[State Name],0))</f>
        <v>WR</v>
      </c>
    </row>
    <row r="1659" spans="1:8" x14ac:dyDescent="0.25">
      <c r="A1659" s="43" t="s">
        <v>237</v>
      </c>
      <c r="B1659" s="43" t="s">
        <v>209</v>
      </c>
      <c r="C1659" s="43" t="s">
        <v>210</v>
      </c>
      <c r="D1659" s="43" t="str">
        <f t="shared" si="50"/>
        <v>POWER</v>
      </c>
      <c r="E1659" s="43" t="str">
        <f t="shared" si="51"/>
        <v>Power</v>
      </c>
      <c r="F1659" s="43">
        <v>2009</v>
      </c>
      <c r="G1659" s="43">
        <v>0.31900000000000001</v>
      </c>
      <c r="H1659" s="43" t="str">
        <f>INDEX(Regions[Region], MATCH(A1659,Regions[State Name],0))</f>
        <v>WR</v>
      </c>
    </row>
    <row r="1660" spans="1:8" x14ac:dyDescent="0.25">
      <c r="A1660" s="43" t="s">
        <v>237</v>
      </c>
      <c r="B1660" s="43" t="s">
        <v>209</v>
      </c>
      <c r="C1660" s="43" t="s">
        <v>213</v>
      </c>
      <c r="D1660" s="43" t="str">
        <f t="shared" si="50"/>
        <v>CEMEN</v>
      </c>
      <c r="E1660" s="43" t="str">
        <f t="shared" si="51"/>
        <v>Industry_Rest</v>
      </c>
      <c r="F1660" s="43">
        <v>2009</v>
      </c>
      <c r="G1660" s="43">
        <v>0.156</v>
      </c>
      <c r="H1660" s="43" t="str">
        <f>INDEX(Regions[Region], MATCH(A1660,Regions[State Name],0))</f>
        <v>WR</v>
      </c>
    </row>
    <row r="1661" spans="1:8" x14ac:dyDescent="0.25">
      <c r="A1661" s="43" t="s">
        <v>237</v>
      </c>
      <c r="B1661" s="43" t="s">
        <v>209</v>
      </c>
      <c r="C1661" s="43" t="s">
        <v>225</v>
      </c>
      <c r="D1661" s="43" t="str">
        <f t="shared" si="50"/>
        <v>FERTI</v>
      </c>
      <c r="E1661" s="43" t="str">
        <f t="shared" si="51"/>
        <v>Industry_Rest</v>
      </c>
      <c r="F1661" s="43">
        <v>2009</v>
      </c>
      <c r="G1661" s="43">
        <v>0.308</v>
      </c>
      <c r="H1661" s="43" t="str">
        <f>INDEX(Regions[Region], MATCH(A1661,Regions[State Name],0))</f>
        <v>WR</v>
      </c>
    </row>
    <row r="1662" spans="1:8" x14ac:dyDescent="0.25">
      <c r="A1662" s="43" t="s">
        <v>237</v>
      </c>
      <c r="B1662" s="43" t="s">
        <v>209</v>
      </c>
      <c r="C1662" s="43" t="s">
        <v>228</v>
      </c>
      <c r="D1662" s="43" t="str">
        <f t="shared" si="50"/>
        <v>CHEMI</v>
      </c>
      <c r="E1662" s="43" t="str">
        <f t="shared" si="51"/>
        <v>Industry_Rest</v>
      </c>
      <c r="F1662" s="43">
        <v>2009</v>
      </c>
      <c r="G1662" s="43">
        <v>9.5000000000000001E-2</v>
      </c>
      <c r="H1662" s="43" t="str">
        <f>INDEX(Regions[Region], MATCH(A1662,Regions[State Name],0))</f>
        <v>WR</v>
      </c>
    </row>
    <row r="1663" spans="1:8" x14ac:dyDescent="0.25">
      <c r="A1663" s="43" t="s">
        <v>237</v>
      </c>
      <c r="B1663" s="43" t="s">
        <v>209</v>
      </c>
      <c r="C1663" s="43" t="s">
        <v>220</v>
      </c>
      <c r="D1663" s="43" t="str">
        <f t="shared" si="50"/>
        <v xml:space="preserve">PULP </v>
      </c>
      <c r="E1663" s="43" t="str">
        <f t="shared" si="51"/>
        <v>Industry_Rest</v>
      </c>
      <c r="F1663" s="43">
        <v>2009</v>
      </c>
      <c r="G1663" s="43">
        <v>8.1000000000000003E-2</v>
      </c>
      <c r="H1663" s="43" t="str">
        <f>INDEX(Regions[Region], MATCH(A1663,Regions[State Name],0))</f>
        <v>WR</v>
      </c>
    </row>
    <row r="1664" spans="1:8" x14ac:dyDescent="0.25">
      <c r="A1664" s="43" t="s">
        <v>237</v>
      </c>
      <c r="B1664" s="43" t="s">
        <v>209</v>
      </c>
      <c r="C1664" s="43" t="s">
        <v>223</v>
      </c>
      <c r="D1664" s="43" t="str">
        <f t="shared" si="50"/>
        <v>TEXTI</v>
      </c>
      <c r="E1664" s="43" t="str">
        <f t="shared" si="51"/>
        <v>Industry_Rest</v>
      </c>
      <c r="F1664" s="43">
        <v>2009</v>
      </c>
      <c r="G1664" s="43">
        <v>2.4E-2</v>
      </c>
      <c r="H1664" s="43" t="str">
        <f>INDEX(Regions[Region], MATCH(A1664,Regions[State Name],0))</f>
        <v>WR</v>
      </c>
    </row>
    <row r="1665" spans="1:8" x14ac:dyDescent="0.25">
      <c r="A1665" s="43" t="s">
        <v>237</v>
      </c>
      <c r="B1665" s="43" t="s">
        <v>209</v>
      </c>
      <c r="C1665" s="43" t="s">
        <v>208</v>
      </c>
      <c r="D1665" s="43" t="str">
        <f t="shared" si="50"/>
        <v>OTHER</v>
      </c>
      <c r="E1665" s="43" t="str">
        <f t="shared" si="51"/>
        <v>Industry_Rest</v>
      </c>
      <c r="F1665" s="43">
        <v>2009</v>
      </c>
      <c r="G1665" s="43">
        <v>0.14399999999999999</v>
      </c>
      <c r="H1665" s="43" t="str">
        <f>INDEX(Regions[Region], MATCH(A1665,Regions[State Name],0))</f>
        <v>WR</v>
      </c>
    </row>
    <row r="1666" spans="1:8" x14ac:dyDescent="0.25">
      <c r="A1666" s="43" t="s">
        <v>237</v>
      </c>
      <c r="B1666" s="43" t="s">
        <v>226</v>
      </c>
      <c r="C1666" s="43" t="s">
        <v>215</v>
      </c>
      <c r="D1666" s="43" t="str">
        <f t="shared" si="50"/>
        <v>POWER</v>
      </c>
      <c r="E1666" s="43" t="str">
        <f t="shared" si="51"/>
        <v>Power</v>
      </c>
      <c r="F1666" s="43">
        <v>2009</v>
      </c>
      <c r="G1666" s="43">
        <v>4.4340000000000002</v>
      </c>
      <c r="H1666" s="43" t="str">
        <f>INDEX(Regions[Region], MATCH(A1666,Regions[State Name],0))</f>
        <v>WR</v>
      </c>
    </row>
    <row r="1667" spans="1:8" x14ac:dyDescent="0.25">
      <c r="A1667" s="43" t="s">
        <v>237</v>
      </c>
      <c r="B1667" s="43" t="s">
        <v>226</v>
      </c>
      <c r="C1667" s="43" t="s">
        <v>210</v>
      </c>
      <c r="D1667" s="43" t="str">
        <f t="shared" ref="D1667:D1730" si="52">LEFT(C1667,5)</f>
        <v>POWER</v>
      </c>
      <c r="E1667" s="43" t="str">
        <f t="shared" ref="E1667:E1730" si="53">IF(D1667="POWER","Power", IF(OR(D1667="STEEL",D1667="METAL"), "Industry_Steel", "Industry_Rest"))</f>
        <v>Power</v>
      </c>
      <c r="F1667" s="43">
        <v>2009</v>
      </c>
      <c r="G1667" s="43">
        <v>0.41599999999999998</v>
      </c>
      <c r="H1667" s="43" t="str">
        <f>INDEX(Regions[Region], MATCH(A1667,Regions[State Name],0))</f>
        <v>WR</v>
      </c>
    </row>
    <row r="1668" spans="1:8" x14ac:dyDescent="0.25">
      <c r="A1668" s="43" t="s">
        <v>237</v>
      </c>
      <c r="B1668" s="43" t="s">
        <v>226</v>
      </c>
      <c r="C1668" s="43" t="s">
        <v>213</v>
      </c>
      <c r="D1668" s="43" t="str">
        <f t="shared" si="52"/>
        <v>CEMEN</v>
      </c>
      <c r="E1668" s="43" t="str">
        <f t="shared" si="53"/>
        <v>Industry_Rest</v>
      </c>
      <c r="F1668" s="43">
        <v>2009</v>
      </c>
      <c r="G1668" s="43">
        <v>0.122</v>
      </c>
      <c r="H1668" s="43" t="str">
        <f>INDEX(Regions[Region], MATCH(A1668,Regions[State Name],0))</f>
        <v>WR</v>
      </c>
    </row>
    <row r="1669" spans="1:8" x14ac:dyDescent="0.25">
      <c r="A1669" s="43" t="s">
        <v>237</v>
      </c>
      <c r="B1669" s="43" t="s">
        <v>226</v>
      </c>
      <c r="C1669" s="43" t="s">
        <v>179</v>
      </c>
      <c r="D1669" s="43" t="str">
        <f t="shared" si="52"/>
        <v>SPONG</v>
      </c>
      <c r="E1669" s="43" t="str">
        <f t="shared" si="53"/>
        <v>Industry_Rest</v>
      </c>
      <c r="F1669" s="43">
        <v>2009</v>
      </c>
      <c r="G1669" s="43">
        <v>0.108</v>
      </c>
      <c r="H1669" s="43" t="str">
        <f>INDEX(Regions[Region], MATCH(A1669,Regions[State Name],0))</f>
        <v>WR</v>
      </c>
    </row>
    <row r="1670" spans="1:8" x14ac:dyDescent="0.25">
      <c r="A1670" s="43" t="s">
        <v>237</v>
      </c>
      <c r="B1670" s="43" t="s">
        <v>226</v>
      </c>
      <c r="C1670" s="43" t="s">
        <v>228</v>
      </c>
      <c r="D1670" s="43" t="str">
        <f t="shared" si="52"/>
        <v>CHEMI</v>
      </c>
      <c r="E1670" s="43" t="str">
        <f t="shared" si="53"/>
        <v>Industry_Rest</v>
      </c>
      <c r="F1670" s="43">
        <v>2009</v>
      </c>
      <c r="G1670" s="43">
        <v>0.61</v>
      </c>
      <c r="H1670" s="43" t="str">
        <f>INDEX(Regions[Region], MATCH(A1670,Regions[State Name],0))</f>
        <v>WR</v>
      </c>
    </row>
    <row r="1671" spans="1:8" x14ac:dyDescent="0.25">
      <c r="A1671" s="43" t="s">
        <v>237</v>
      </c>
      <c r="B1671" s="43" t="s">
        <v>226</v>
      </c>
      <c r="C1671" s="43" t="s">
        <v>220</v>
      </c>
      <c r="D1671" s="43" t="str">
        <f t="shared" si="52"/>
        <v xml:space="preserve">PULP </v>
      </c>
      <c r="E1671" s="43" t="str">
        <f t="shared" si="53"/>
        <v>Industry_Rest</v>
      </c>
      <c r="F1671" s="43">
        <v>2009</v>
      </c>
      <c r="G1671" s="43">
        <v>0.36399999999999999</v>
      </c>
      <c r="H1671" s="43" t="str">
        <f>INDEX(Regions[Region], MATCH(A1671,Regions[State Name],0))</f>
        <v>WR</v>
      </c>
    </row>
    <row r="1672" spans="1:8" x14ac:dyDescent="0.25">
      <c r="A1672" s="43" t="s">
        <v>237</v>
      </c>
      <c r="B1672" s="43" t="s">
        <v>226</v>
      </c>
      <c r="C1672" s="43" t="s">
        <v>223</v>
      </c>
      <c r="D1672" s="43" t="str">
        <f t="shared" si="52"/>
        <v>TEXTI</v>
      </c>
      <c r="E1672" s="43" t="str">
        <f t="shared" si="53"/>
        <v>Industry_Rest</v>
      </c>
      <c r="F1672" s="43">
        <v>2009</v>
      </c>
      <c r="G1672" s="43">
        <v>2.218</v>
      </c>
      <c r="H1672" s="43" t="str">
        <f>INDEX(Regions[Region], MATCH(A1672,Regions[State Name],0))</f>
        <v>WR</v>
      </c>
    </row>
    <row r="1673" spans="1:8" x14ac:dyDescent="0.25">
      <c r="A1673" s="43" t="s">
        <v>237</v>
      </c>
      <c r="B1673" s="43" t="s">
        <v>226</v>
      </c>
      <c r="C1673" s="43" t="s">
        <v>208</v>
      </c>
      <c r="D1673" s="43" t="str">
        <f t="shared" si="52"/>
        <v>OTHER</v>
      </c>
      <c r="E1673" s="43" t="str">
        <f t="shared" si="53"/>
        <v>Industry_Rest</v>
      </c>
      <c r="F1673" s="43">
        <v>2009</v>
      </c>
      <c r="G1673" s="43">
        <v>1.774</v>
      </c>
      <c r="H1673" s="43" t="str">
        <f>INDEX(Regions[Region], MATCH(A1673,Regions[State Name],0))</f>
        <v>WR</v>
      </c>
    </row>
    <row r="1674" spans="1:8" x14ac:dyDescent="0.25">
      <c r="A1674" s="43" t="s">
        <v>237</v>
      </c>
      <c r="B1674" s="43" t="s">
        <v>209</v>
      </c>
      <c r="C1674" s="43" t="s">
        <v>215</v>
      </c>
      <c r="D1674" s="43" t="str">
        <f t="shared" si="52"/>
        <v>POWER</v>
      </c>
      <c r="E1674" s="43" t="str">
        <f t="shared" si="53"/>
        <v>Power</v>
      </c>
      <c r="F1674" s="43">
        <v>2010</v>
      </c>
      <c r="G1674" s="43">
        <v>18.184999999999999</v>
      </c>
      <c r="H1674" s="43" t="str">
        <f>INDEX(Regions[Region], MATCH(A1674,Regions[State Name],0))</f>
        <v>WR</v>
      </c>
    </row>
    <row r="1675" spans="1:8" x14ac:dyDescent="0.25">
      <c r="A1675" s="43" t="s">
        <v>237</v>
      </c>
      <c r="B1675" s="43" t="s">
        <v>209</v>
      </c>
      <c r="C1675" s="43" t="s">
        <v>210</v>
      </c>
      <c r="D1675" s="43" t="str">
        <f t="shared" si="52"/>
        <v>POWER</v>
      </c>
      <c r="E1675" s="43" t="str">
        <f t="shared" si="53"/>
        <v>Power</v>
      </c>
      <c r="F1675" s="43">
        <v>2010</v>
      </c>
      <c r="G1675" s="43">
        <v>0.38600000000000001</v>
      </c>
      <c r="H1675" s="43" t="str">
        <f>INDEX(Regions[Region], MATCH(A1675,Regions[State Name],0))</f>
        <v>WR</v>
      </c>
    </row>
    <row r="1676" spans="1:8" x14ac:dyDescent="0.25">
      <c r="A1676" s="43" t="s">
        <v>237</v>
      </c>
      <c r="B1676" s="43" t="s">
        <v>209</v>
      </c>
      <c r="C1676" s="43" t="s">
        <v>213</v>
      </c>
      <c r="D1676" s="43" t="str">
        <f t="shared" si="52"/>
        <v>CEMEN</v>
      </c>
      <c r="E1676" s="43" t="str">
        <f t="shared" si="53"/>
        <v>Industry_Rest</v>
      </c>
      <c r="F1676" s="43">
        <v>2010</v>
      </c>
      <c r="G1676" s="43">
        <v>0.13300000000000001</v>
      </c>
      <c r="H1676" s="43" t="str">
        <f>INDEX(Regions[Region], MATCH(A1676,Regions[State Name],0))</f>
        <v>WR</v>
      </c>
    </row>
    <row r="1677" spans="1:8" x14ac:dyDescent="0.25">
      <c r="A1677" s="43" t="s">
        <v>237</v>
      </c>
      <c r="B1677" s="43" t="s">
        <v>209</v>
      </c>
      <c r="C1677" s="43" t="s">
        <v>225</v>
      </c>
      <c r="D1677" s="43" t="str">
        <f t="shared" si="52"/>
        <v>FERTI</v>
      </c>
      <c r="E1677" s="43" t="str">
        <f t="shared" si="53"/>
        <v>Industry_Rest</v>
      </c>
      <c r="F1677" s="43">
        <v>2010</v>
      </c>
      <c r="G1677" s="43">
        <v>0.36499999999999999</v>
      </c>
      <c r="H1677" s="43" t="str">
        <f>INDEX(Regions[Region], MATCH(A1677,Regions[State Name],0))</f>
        <v>WR</v>
      </c>
    </row>
    <row r="1678" spans="1:8" x14ac:dyDescent="0.25">
      <c r="A1678" s="43" t="s">
        <v>237</v>
      </c>
      <c r="B1678" s="43" t="s">
        <v>209</v>
      </c>
      <c r="C1678" s="43" t="s">
        <v>228</v>
      </c>
      <c r="D1678" s="43" t="str">
        <f t="shared" si="52"/>
        <v>CHEMI</v>
      </c>
      <c r="E1678" s="43" t="str">
        <f t="shared" si="53"/>
        <v>Industry_Rest</v>
      </c>
      <c r="F1678" s="43">
        <v>2010</v>
      </c>
      <c r="G1678" s="43">
        <v>6.9000000000000006E-2</v>
      </c>
      <c r="H1678" s="43" t="str">
        <f>INDEX(Regions[Region], MATCH(A1678,Regions[State Name],0))</f>
        <v>WR</v>
      </c>
    </row>
    <row r="1679" spans="1:8" x14ac:dyDescent="0.25">
      <c r="A1679" s="43" t="s">
        <v>237</v>
      </c>
      <c r="B1679" s="43" t="s">
        <v>209</v>
      </c>
      <c r="C1679" s="43" t="s">
        <v>220</v>
      </c>
      <c r="D1679" s="43" t="str">
        <f t="shared" si="52"/>
        <v xml:space="preserve">PULP </v>
      </c>
      <c r="E1679" s="43" t="str">
        <f t="shared" si="53"/>
        <v>Industry_Rest</v>
      </c>
      <c r="F1679" s="43">
        <v>2010</v>
      </c>
      <c r="G1679" s="43">
        <v>8.9999999999999993E-3</v>
      </c>
      <c r="H1679" s="43" t="str">
        <f>INDEX(Regions[Region], MATCH(A1679,Regions[State Name],0))</f>
        <v>WR</v>
      </c>
    </row>
    <row r="1680" spans="1:8" x14ac:dyDescent="0.25">
      <c r="A1680" s="43" t="s">
        <v>237</v>
      </c>
      <c r="B1680" s="43" t="s">
        <v>209</v>
      </c>
      <c r="C1680" s="43" t="s">
        <v>223</v>
      </c>
      <c r="D1680" s="43" t="str">
        <f t="shared" si="52"/>
        <v>TEXTI</v>
      </c>
      <c r="E1680" s="43" t="str">
        <f t="shared" si="53"/>
        <v>Industry_Rest</v>
      </c>
      <c r="F1680" s="43">
        <v>2010</v>
      </c>
      <c r="G1680" s="43">
        <v>2.5000000000000001E-2</v>
      </c>
      <c r="H1680" s="43" t="str">
        <f>INDEX(Regions[Region], MATCH(A1680,Regions[State Name],0))</f>
        <v>WR</v>
      </c>
    </row>
    <row r="1681" spans="1:8" x14ac:dyDescent="0.25">
      <c r="A1681" s="43" t="s">
        <v>237</v>
      </c>
      <c r="B1681" s="43" t="s">
        <v>209</v>
      </c>
      <c r="C1681" s="43" t="s">
        <v>208</v>
      </c>
      <c r="D1681" s="43" t="str">
        <f t="shared" si="52"/>
        <v>OTHER</v>
      </c>
      <c r="E1681" s="43" t="str">
        <f t="shared" si="53"/>
        <v>Industry_Rest</v>
      </c>
      <c r="F1681" s="43">
        <v>2010</v>
      </c>
      <c r="G1681" s="43">
        <v>0.218</v>
      </c>
      <c r="H1681" s="43" t="str">
        <f>INDEX(Regions[Region], MATCH(A1681,Regions[State Name],0))</f>
        <v>WR</v>
      </c>
    </row>
    <row r="1682" spans="1:8" x14ac:dyDescent="0.25">
      <c r="A1682" s="43" t="s">
        <v>237</v>
      </c>
      <c r="B1682" s="43" t="s">
        <v>226</v>
      </c>
      <c r="C1682" s="43" t="s">
        <v>215</v>
      </c>
      <c r="D1682" s="43" t="str">
        <f t="shared" si="52"/>
        <v>POWER</v>
      </c>
      <c r="E1682" s="43" t="str">
        <f t="shared" si="53"/>
        <v>Power</v>
      </c>
      <c r="F1682" s="43">
        <v>2010</v>
      </c>
      <c r="G1682" s="43">
        <v>3.3109999999999999</v>
      </c>
      <c r="H1682" s="43" t="str">
        <f>INDEX(Regions[Region], MATCH(A1682,Regions[State Name],0))</f>
        <v>WR</v>
      </c>
    </row>
    <row r="1683" spans="1:8" x14ac:dyDescent="0.25">
      <c r="A1683" s="43" t="s">
        <v>237</v>
      </c>
      <c r="B1683" s="43" t="s">
        <v>226</v>
      </c>
      <c r="C1683" s="43" t="s">
        <v>210</v>
      </c>
      <c r="D1683" s="43" t="str">
        <f t="shared" si="52"/>
        <v>POWER</v>
      </c>
      <c r="E1683" s="43" t="str">
        <f t="shared" si="53"/>
        <v>Power</v>
      </c>
      <c r="F1683" s="43">
        <v>2010</v>
      </c>
      <c r="G1683" s="43">
        <v>1.665</v>
      </c>
      <c r="H1683" s="43" t="str">
        <f>INDEX(Regions[Region], MATCH(A1683,Regions[State Name],0))</f>
        <v>WR</v>
      </c>
    </row>
    <row r="1684" spans="1:8" x14ac:dyDescent="0.25">
      <c r="A1684" s="43" t="s">
        <v>237</v>
      </c>
      <c r="B1684" s="43" t="s">
        <v>226</v>
      </c>
      <c r="C1684" s="43" t="s">
        <v>212</v>
      </c>
      <c r="D1684" s="43" t="str">
        <f t="shared" si="52"/>
        <v>STEEL</v>
      </c>
      <c r="E1684" s="43" t="str">
        <f t="shared" si="53"/>
        <v>Industry_Steel</v>
      </c>
      <c r="F1684" s="43">
        <v>2010</v>
      </c>
      <c r="G1684" s="43">
        <v>0.26600000000000001</v>
      </c>
      <c r="H1684" s="43" t="str">
        <f>INDEX(Regions[Region], MATCH(A1684,Regions[State Name],0))</f>
        <v>WR</v>
      </c>
    </row>
    <row r="1685" spans="1:8" x14ac:dyDescent="0.25">
      <c r="A1685" s="43" t="s">
        <v>237</v>
      </c>
      <c r="B1685" s="43" t="s">
        <v>226</v>
      </c>
      <c r="C1685" s="43" t="s">
        <v>213</v>
      </c>
      <c r="D1685" s="43" t="str">
        <f t="shared" si="52"/>
        <v>CEMEN</v>
      </c>
      <c r="E1685" s="43" t="str">
        <f t="shared" si="53"/>
        <v>Industry_Rest</v>
      </c>
      <c r="F1685" s="43">
        <v>2010</v>
      </c>
      <c r="G1685" s="43">
        <v>9.2999999999999999E-2</v>
      </c>
      <c r="H1685" s="43" t="str">
        <f>INDEX(Regions[Region], MATCH(A1685,Regions[State Name],0))</f>
        <v>WR</v>
      </c>
    </row>
    <row r="1686" spans="1:8" x14ac:dyDescent="0.25">
      <c r="A1686" s="43" t="s">
        <v>237</v>
      </c>
      <c r="B1686" s="43" t="s">
        <v>226</v>
      </c>
      <c r="C1686" s="43" t="s">
        <v>228</v>
      </c>
      <c r="D1686" s="43" t="str">
        <f t="shared" si="52"/>
        <v>CHEMI</v>
      </c>
      <c r="E1686" s="43" t="str">
        <f t="shared" si="53"/>
        <v>Industry_Rest</v>
      </c>
      <c r="F1686" s="43">
        <v>2010</v>
      </c>
      <c r="G1686" s="43">
        <v>0.33200000000000002</v>
      </c>
      <c r="H1686" s="43" t="str">
        <f>INDEX(Regions[Region], MATCH(A1686,Regions[State Name],0))</f>
        <v>WR</v>
      </c>
    </row>
    <row r="1687" spans="1:8" x14ac:dyDescent="0.25">
      <c r="A1687" s="43" t="s">
        <v>237</v>
      </c>
      <c r="B1687" s="43" t="s">
        <v>226</v>
      </c>
      <c r="C1687" s="43" t="s">
        <v>220</v>
      </c>
      <c r="D1687" s="43" t="str">
        <f t="shared" si="52"/>
        <v xml:space="preserve">PULP </v>
      </c>
      <c r="E1687" s="43" t="str">
        <f t="shared" si="53"/>
        <v>Industry_Rest</v>
      </c>
      <c r="F1687" s="43">
        <v>2010</v>
      </c>
      <c r="G1687" s="43">
        <v>1.718</v>
      </c>
      <c r="H1687" s="43" t="str">
        <f>INDEX(Regions[Region], MATCH(A1687,Regions[State Name],0))</f>
        <v>WR</v>
      </c>
    </row>
    <row r="1688" spans="1:8" x14ac:dyDescent="0.25">
      <c r="A1688" s="43" t="s">
        <v>237</v>
      </c>
      <c r="B1688" s="43" t="s">
        <v>226</v>
      </c>
      <c r="C1688" s="43" t="s">
        <v>223</v>
      </c>
      <c r="D1688" s="43" t="str">
        <f t="shared" si="52"/>
        <v>TEXTI</v>
      </c>
      <c r="E1688" s="43" t="str">
        <f t="shared" si="53"/>
        <v>Industry_Rest</v>
      </c>
      <c r="F1688" s="43">
        <v>2010</v>
      </c>
      <c r="G1688" s="43">
        <v>0.72799999999999998</v>
      </c>
      <c r="H1688" s="43" t="str">
        <f>INDEX(Regions[Region], MATCH(A1688,Regions[State Name],0))</f>
        <v>WR</v>
      </c>
    </row>
    <row r="1689" spans="1:8" x14ac:dyDescent="0.25">
      <c r="A1689" s="43" t="s">
        <v>237</v>
      </c>
      <c r="B1689" s="43" t="s">
        <v>226</v>
      </c>
      <c r="C1689" s="43" t="s">
        <v>229</v>
      </c>
      <c r="D1689" s="43" t="str">
        <f t="shared" si="52"/>
        <v>BRICK</v>
      </c>
      <c r="E1689" s="43" t="str">
        <f t="shared" si="53"/>
        <v>Industry_Rest</v>
      </c>
      <c r="F1689" s="43">
        <v>2010</v>
      </c>
      <c r="G1689" s="43">
        <v>0.40600000000000003</v>
      </c>
      <c r="H1689" s="43" t="str">
        <f>INDEX(Regions[Region], MATCH(A1689,Regions[State Name],0))</f>
        <v>WR</v>
      </c>
    </row>
    <row r="1690" spans="1:8" x14ac:dyDescent="0.25">
      <c r="A1690" s="43" t="s">
        <v>237</v>
      </c>
      <c r="B1690" s="43" t="s">
        <v>226</v>
      </c>
      <c r="C1690" s="43" t="s">
        <v>208</v>
      </c>
      <c r="D1690" s="43" t="str">
        <f t="shared" si="52"/>
        <v>OTHER</v>
      </c>
      <c r="E1690" s="43" t="str">
        <f t="shared" si="53"/>
        <v>Industry_Rest</v>
      </c>
      <c r="F1690" s="43">
        <v>2010</v>
      </c>
      <c r="G1690" s="43">
        <v>1.8919999999999999</v>
      </c>
      <c r="H1690" s="43" t="str">
        <f>INDEX(Regions[Region], MATCH(A1690,Regions[State Name],0))</f>
        <v>WR</v>
      </c>
    </row>
    <row r="1691" spans="1:8" x14ac:dyDescent="0.25">
      <c r="A1691" s="43" t="s">
        <v>237</v>
      </c>
      <c r="B1691" s="43" t="s">
        <v>209</v>
      </c>
      <c r="C1691" s="43" t="s">
        <v>215</v>
      </c>
      <c r="D1691" s="43" t="str">
        <f t="shared" si="52"/>
        <v>POWER</v>
      </c>
      <c r="E1691" s="43" t="str">
        <f t="shared" si="53"/>
        <v>Power</v>
      </c>
      <c r="F1691" s="43">
        <v>2011</v>
      </c>
      <c r="G1691" s="43">
        <v>18.507000000000001</v>
      </c>
      <c r="H1691" s="43" t="str">
        <f>INDEX(Regions[Region], MATCH(A1691,Regions[State Name],0))</f>
        <v>WR</v>
      </c>
    </row>
    <row r="1692" spans="1:8" x14ac:dyDescent="0.25">
      <c r="A1692" s="43" t="s">
        <v>237</v>
      </c>
      <c r="B1692" s="43" t="s">
        <v>209</v>
      </c>
      <c r="C1692" s="43" t="s">
        <v>210</v>
      </c>
      <c r="D1692" s="43" t="str">
        <f t="shared" si="52"/>
        <v>POWER</v>
      </c>
      <c r="E1692" s="43" t="str">
        <f t="shared" si="53"/>
        <v>Power</v>
      </c>
      <c r="F1692" s="43">
        <v>2011</v>
      </c>
      <c r="G1692" s="43">
        <v>0.39400000000000002</v>
      </c>
      <c r="H1692" s="43" t="str">
        <f>INDEX(Regions[Region], MATCH(A1692,Regions[State Name],0))</f>
        <v>WR</v>
      </c>
    </row>
    <row r="1693" spans="1:8" x14ac:dyDescent="0.25">
      <c r="A1693" s="43" t="s">
        <v>237</v>
      </c>
      <c r="B1693" s="43" t="s">
        <v>209</v>
      </c>
      <c r="C1693" s="43" t="s">
        <v>213</v>
      </c>
      <c r="D1693" s="43" t="str">
        <f t="shared" si="52"/>
        <v>CEMEN</v>
      </c>
      <c r="E1693" s="43" t="str">
        <f t="shared" si="53"/>
        <v>Industry_Rest</v>
      </c>
      <c r="F1693" s="43">
        <v>2011</v>
      </c>
      <c r="G1693" s="43">
        <v>0.16800000000000001</v>
      </c>
      <c r="H1693" s="43" t="str">
        <f>INDEX(Regions[Region], MATCH(A1693,Regions[State Name],0))</f>
        <v>WR</v>
      </c>
    </row>
    <row r="1694" spans="1:8" x14ac:dyDescent="0.25">
      <c r="A1694" s="43" t="s">
        <v>237</v>
      </c>
      <c r="B1694" s="43" t="s">
        <v>209</v>
      </c>
      <c r="C1694" s="43" t="s">
        <v>225</v>
      </c>
      <c r="D1694" s="43" t="str">
        <f t="shared" si="52"/>
        <v>FERTI</v>
      </c>
      <c r="E1694" s="43" t="str">
        <f t="shared" si="53"/>
        <v>Industry_Rest</v>
      </c>
      <c r="F1694" s="43">
        <v>2011</v>
      </c>
      <c r="G1694" s="43">
        <v>0.375</v>
      </c>
      <c r="H1694" s="43" t="str">
        <f>INDEX(Regions[Region], MATCH(A1694,Regions[State Name],0))</f>
        <v>WR</v>
      </c>
    </row>
    <row r="1695" spans="1:8" x14ac:dyDescent="0.25">
      <c r="A1695" s="43" t="s">
        <v>237</v>
      </c>
      <c r="B1695" s="43" t="s">
        <v>209</v>
      </c>
      <c r="C1695" s="43" t="s">
        <v>228</v>
      </c>
      <c r="D1695" s="43" t="str">
        <f t="shared" si="52"/>
        <v>CHEMI</v>
      </c>
      <c r="E1695" s="43" t="str">
        <f t="shared" si="53"/>
        <v>Industry_Rest</v>
      </c>
      <c r="F1695" s="43">
        <v>2011</v>
      </c>
      <c r="G1695" s="43">
        <v>6.3E-2</v>
      </c>
      <c r="H1695" s="43" t="str">
        <f>INDEX(Regions[Region], MATCH(A1695,Regions[State Name],0))</f>
        <v>WR</v>
      </c>
    </row>
    <row r="1696" spans="1:8" x14ac:dyDescent="0.25">
      <c r="A1696" s="43" t="s">
        <v>237</v>
      </c>
      <c r="B1696" s="43" t="s">
        <v>209</v>
      </c>
      <c r="C1696" s="43" t="s">
        <v>220</v>
      </c>
      <c r="D1696" s="43" t="str">
        <f t="shared" si="52"/>
        <v xml:space="preserve">PULP </v>
      </c>
      <c r="E1696" s="43" t="str">
        <f t="shared" si="53"/>
        <v>Industry_Rest</v>
      </c>
      <c r="F1696" s="43">
        <v>2011</v>
      </c>
      <c r="G1696" s="43">
        <v>4.0000000000000001E-3</v>
      </c>
      <c r="H1696" s="43" t="str">
        <f>INDEX(Regions[Region], MATCH(A1696,Regions[State Name],0))</f>
        <v>WR</v>
      </c>
    </row>
    <row r="1697" spans="1:8" x14ac:dyDescent="0.25">
      <c r="A1697" s="43" t="s">
        <v>237</v>
      </c>
      <c r="B1697" s="43" t="s">
        <v>209</v>
      </c>
      <c r="C1697" s="43" t="s">
        <v>223</v>
      </c>
      <c r="D1697" s="43" t="str">
        <f t="shared" si="52"/>
        <v>TEXTI</v>
      </c>
      <c r="E1697" s="43" t="str">
        <f t="shared" si="53"/>
        <v>Industry_Rest</v>
      </c>
      <c r="F1697" s="43">
        <v>2011</v>
      </c>
      <c r="G1697" s="43">
        <v>2.3E-2</v>
      </c>
      <c r="H1697" s="43" t="str">
        <f>INDEX(Regions[Region], MATCH(A1697,Regions[State Name],0))</f>
        <v>WR</v>
      </c>
    </row>
    <row r="1698" spans="1:8" x14ac:dyDescent="0.25">
      <c r="A1698" s="43" t="s">
        <v>237</v>
      </c>
      <c r="B1698" s="43" t="s">
        <v>209</v>
      </c>
      <c r="C1698" s="43" t="s">
        <v>208</v>
      </c>
      <c r="D1698" s="43" t="str">
        <f t="shared" si="52"/>
        <v>OTHER</v>
      </c>
      <c r="E1698" s="43" t="str">
        <f t="shared" si="53"/>
        <v>Industry_Rest</v>
      </c>
      <c r="F1698" s="43">
        <v>2011</v>
      </c>
      <c r="G1698" s="43">
        <v>0.27100000000000002</v>
      </c>
      <c r="H1698" s="43" t="str">
        <f>INDEX(Regions[Region], MATCH(A1698,Regions[State Name],0))</f>
        <v>WR</v>
      </c>
    </row>
    <row r="1699" spans="1:8" x14ac:dyDescent="0.25">
      <c r="A1699" s="43" t="s">
        <v>237</v>
      </c>
      <c r="B1699" s="43" t="s">
        <v>226</v>
      </c>
      <c r="C1699" s="43" t="s">
        <v>215</v>
      </c>
      <c r="D1699" s="43" t="str">
        <f t="shared" si="52"/>
        <v>POWER</v>
      </c>
      <c r="E1699" s="43" t="str">
        <f t="shared" si="53"/>
        <v>Power</v>
      </c>
      <c r="F1699" s="43">
        <v>2011</v>
      </c>
      <c r="G1699" s="43">
        <v>5.8239999999999998</v>
      </c>
      <c r="H1699" s="43" t="str">
        <f>INDEX(Regions[Region], MATCH(A1699,Regions[State Name],0))</f>
        <v>WR</v>
      </c>
    </row>
    <row r="1700" spans="1:8" x14ac:dyDescent="0.25">
      <c r="A1700" s="43" t="s">
        <v>237</v>
      </c>
      <c r="B1700" s="43" t="s">
        <v>226</v>
      </c>
      <c r="C1700" s="43" t="s">
        <v>213</v>
      </c>
      <c r="D1700" s="43" t="str">
        <f t="shared" si="52"/>
        <v>CEMEN</v>
      </c>
      <c r="E1700" s="43" t="str">
        <f t="shared" si="53"/>
        <v>Industry_Rest</v>
      </c>
      <c r="F1700" s="43">
        <v>2011</v>
      </c>
      <c r="G1700" s="43">
        <v>0.108</v>
      </c>
      <c r="H1700" s="43" t="str">
        <f>INDEX(Regions[Region], MATCH(A1700,Regions[State Name],0))</f>
        <v>WR</v>
      </c>
    </row>
    <row r="1701" spans="1:8" x14ac:dyDescent="0.25">
      <c r="A1701" s="43" t="s">
        <v>237</v>
      </c>
      <c r="B1701" s="43" t="s">
        <v>226</v>
      </c>
      <c r="C1701" s="43" t="s">
        <v>228</v>
      </c>
      <c r="D1701" s="43" t="str">
        <f t="shared" si="52"/>
        <v>CHEMI</v>
      </c>
      <c r="E1701" s="43" t="str">
        <f t="shared" si="53"/>
        <v>Industry_Rest</v>
      </c>
      <c r="F1701" s="43">
        <v>2011</v>
      </c>
      <c r="G1701" s="43">
        <v>1.1060000000000001</v>
      </c>
      <c r="H1701" s="43" t="str">
        <f>INDEX(Regions[Region], MATCH(A1701,Regions[State Name],0))</f>
        <v>WR</v>
      </c>
    </row>
    <row r="1702" spans="1:8" x14ac:dyDescent="0.25">
      <c r="A1702" s="43" t="s">
        <v>237</v>
      </c>
      <c r="B1702" s="43" t="s">
        <v>226</v>
      </c>
      <c r="C1702" s="43" t="s">
        <v>220</v>
      </c>
      <c r="D1702" s="43" t="str">
        <f t="shared" si="52"/>
        <v xml:space="preserve">PULP </v>
      </c>
      <c r="E1702" s="43" t="str">
        <f t="shared" si="53"/>
        <v>Industry_Rest</v>
      </c>
      <c r="F1702" s="43">
        <v>2011</v>
      </c>
      <c r="G1702" s="43">
        <v>2.5190000000000001</v>
      </c>
      <c r="H1702" s="43" t="str">
        <f>INDEX(Regions[Region], MATCH(A1702,Regions[State Name],0))</f>
        <v>WR</v>
      </c>
    </row>
    <row r="1703" spans="1:8" x14ac:dyDescent="0.25">
      <c r="A1703" s="43" t="s">
        <v>237</v>
      </c>
      <c r="B1703" s="43" t="s">
        <v>226</v>
      </c>
      <c r="C1703" s="43" t="s">
        <v>223</v>
      </c>
      <c r="D1703" s="43" t="str">
        <f t="shared" si="52"/>
        <v>TEXTI</v>
      </c>
      <c r="E1703" s="43" t="str">
        <f t="shared" si="53"/>
        <v>Industry_Rest</v>
      </c>
      <c r="F1703" s="43">
        <v>2011</v>
      </c>
      <c r="G1703" s="43">
        <v>1.028</v>
      </c>
      <c r="H1703" s="43" t="str">
        <f>INDEX(Regions[Region], MATCH(A1703,Regions[State Name],0))</f>
        <v>WR</v>
      </c>
    </row>
    <row r="1704" spans="1:8" x14ac:dyDescent="0.25">
      <c r="A1704" s="43" t="s">
        <v>237</v>
      </c>
      <c r="B1704" s="43" t="s">
        <v>226</v>
      </c>
      <c r="C1704" s="43" t="s">
        <v>229</v>
      </c>
      <c r="D1704" s="43" t="str">
        <f t="shared" si="52"/>
        <v>BRICK</v>
      </c>
      <c r="E1704" s="43" t="str">
        <f t="shared" si="53"/>
        <v>Industry_Rest</v>
      </c>
      <c r="F1704" s="43">
        <v>2011</v>
      </c>
      <c r="G1704" s="43">
        <v>0.52900000000000003</v>
      </c>
      <c r="H1704" s="43" t="str">
        <f>INDEX(Regions[Region], MATCH(A1704,Regions[State Name],0))</f>
        <v>WR</v>
      </c>
    </row>
    <row r="1705" spans="1:8" x14ac:dyDescent="0.25">
      <c r="A1705" s="43" t="s">
        <v>237</v>
      </c>
      <c r="B1705" s="43" t="s">
        <v>226</v>
      </c>
      <c r="C1705" s="43" t="s">
        <v>208</v>
      </c>
      <c r="D1705" s="43" t="str">
        <f t="shared" si="52"/>
        <v>OTHER</v>
      </c>
      <c r="E1705" s="43" t="str">
        <f t="shared" si="53"/>
        <v>Industry_Rest</v>
      </c>
      <c r="F1705" s="43">
        <v>2011</v>
      </c>
      <c r="G1705" s="43">
        <v>1.9650000000000001</v>
      </c>
      <c r="H1705" s="43" t="str">
        <f>INDEX(Regions[Region], MATCH(A1705,Regions[State Name],0))</f>
        <v>WR</v>
      </c>
    </row>
    <row r="1706" spans="1:8" x14ac:dyDescent="0.25">
      <c r="A1706" s="43" t="s">
        <v>237</v>
      </c>
      <c r="B1706" s="43" t="s">
        <v>209</v>
      </c>
      <c r="C1706" s="43" t="s">
        <v>215</v>
      </c>
      <c r="D1706" s="43" t="str">
        <f t="shared" si="52"/>
        <v>POWER</v>
      </c>
      <c r="E1706" s="43" t="str">
        <f t="shared" si="53"/>
        <v>Power</v>
      </c>
      <c r="F1706" s="43">
        <v>2012</v>
      </c>
      <c r="G1706" s="43">
        <v>18.114999999999998</v>
      </c>
      <c r="H1706" s="43" t="str">
        <f>INDEX(Regions[Region], MATCH(A1706,Regions[State Name],0))</f>
        <v>WR</v>
      </c>
    </row>
    <row r="1707" spans="1:8" x14ac:dyDescent="0.25">
      <c r="A1707" s="43" t="s">
        <v>237</v>
      </c>
      <c r="B1707" s="43" t="s">
        <v>209</v>
      </c>
      <c r="C1707" s="43" t="s">
        <v>210</v>
      </c>
      <c r="D1707" s="43" t="str">
        <f t="shared" si="52"/>
        <v>POWER</v>
      </c>
      <c r="E1707" s="43" t="str">
        <f t="shared" si="53"/>
        <v>Power</v>
      </c>
      <c r="F1707" s="43">
        <v>2012</v>
      </c>
      <c r="G1707" s="43">
        <v>0.45300000000000001</v>
      </c>
      <c r="H1707" s="43" t="str">
        <f>INDEX(Regions[Region], MATCH(A1707,Regions[State Name],0))</f>
        <v>WR</v>
      </c>
    </row>
    <row r="1708" spans="1:8" x14ac:dyDescent="0.25">
      <c r="A1708" s="43" t="s">
        <v>237</v>
      </c>
      <c r="B1708" s="43" t="s">
        <v>209</v>
      </c>
      <c r="C1708" s="43" t="s">
        <v>213</v>
      </c>
      <c r="D1708" s="43" t="str">
        <f t="shared" si="52"/>
        <v>CEMEN</v>
      </c>
      <c r="E1708" s="43" t="str">
        <f t="shared" si="53"/>
        <v>Industry_Rest</v>
      </c>
      <c r="F1708" s="43">
        <v>2012</v>
      </c>
      <c r="G1708" s="43">
        <v>0.104</v>
      </c>
      <c r="H1708" s="43" t="str">
        <f>INDEX(Regions[Region], MATCH(A1708,Regions[State Name],0))</f>
        <v>WR</v>
      </c>
    </row>
    <row r="1709" spans="1:8" x14ac:dyDescent="0.25">
      <c r="A1709" s="43" t="s">
        <v>237</v>
      </c>
      <c r="B1709" s="43" t="s">
        <v>209</v>
      </c>
      <c r="C1709" s="43" t="s">
        <v>225</v>
      </c>
      <c r="D1709" s="43" t="str">
        <f t="shared" si="52"/>
        <v>FERTI</v>
      </c>
      <c r="E1709" s="43" t="str">
        <f t="shared" si="53"/>
        <v>Industry_Rest</v>
      </c>
      <c r="F1709" s="43">
        <v>2012</v>
      </c>
      <c r="G1709" s="43">
        <v>0.39500000000000002</v>
      </c>
      <c r="H1709" s="43" t="str">
        <f>INDEX(Regions[Region], MATCH(A1709,Regions[State Name],0))</f>
        <v>WR</v>
      </c>
    </row>
    <row r="1710" spans="1:8" x14ac:dyDescent="0.25">
      <c r="A1710" s="43" t="s">
        <v>237</v>
      </c>
      <c r="B1710" s="43" t="s">
        <v>209</v>
      </c>
      <c r="C1710" s="43" t="s">
        <v>228</v>
      </c>
      <c r="D1710" s="43" t="str">
        <f t="shared" si="52"/>
        <v>CHEMI</v>
      </c>
      <c r="E1710" s="43" t="str">
        <f t="shared" si="53"/>
        <v>Industry_Rest</v>
      </c>
      <c r="F1710" s="43">
        <v>2012</v>
      </c>
      <c r="G1710" s="43">
        <v>6.6000000000000003E-2</v>
      </c>
      <c r="H1710" s="43" t="str">
        <f>INDEX(Regions[Region], MATCH(A1710,Regions[State Name],0))</f>
        <v>WR</v>
      </c>
    </row>
    <row r="1711" spans="1:8" x14ac:dyDescent="0.25">
      <c r="A1711" s="43" t="s">
        <v>237</v>
      </c>
      <c r="B1711" s="43" t="s">
        <v>209</v>
      </c>
      <c r="C1711" s="43" t="s">
        <v>220</v>
      </c>
      <c r="D1711" s="43" t="str">
        <f t="shared" si="52"/>
        <v xml:space="preserve">PULP </v>
      </c>
      <c r="E1711" s="43" t="str">
        <f t="shared" si="53"/>
        <v>Industry_Rest</v>
      </c>
      <c r="F1711" s="43">
        <v>2012</v>
      </c>
      <c r="G1711" s="43">
        <v>5.0000000000000001E-3</v>
      </c>
      <c r="H1711" s="43" t="str">
        <f>INDEX(Regions[Region], MATCH(A1711,Regions[State Name],0))</f>
        <v>WR</v>
      </c>
    </row>
    <row r="1712" spans="1:8" x14ac:dyDescent="0.25">
      <c r="A1712" s="43" t="s">
        <v>237</v>
      </c>
      <c r="B1712" s="43" t="s">
        <v>209</v>
      </c>
      <c r="C1712" s="43" t="s">
        <v>223</v>
      </c>
      <c r="D1712" s="43" t="str">
        <f t="shared" si="52"/>
        <v>TEXTI</v>
      </c>
      <c r="E1712" s="43" t="str">
        <f t="shared" si="53"/>
        <v>Industry_Rest</v>
      </c>
      <c r="F1712" s="43">
        <v>2012</v>
      </c>
      <c r="G1712" s="43">
        <v>0.03</v>
      </c>
      <c r="H1712" s="43" t="str">
        <f>INDEX(Regions[Region], MATCH(A1712,Regions[State Name],0))</f>
        <v>WR</v>
      </c>
    </row>
    <row r="1713" spans="1:8" x14ac:dyDescent="0.25">
      <c r="A1713" s="43" t="s">
        <v>237</v>
      </c>
      <c r="B1713" s="43" t="s">
        <v>209</v>
      </c>
      <c r="C1713" s="43" t="s">
        <v>208</v>
      </c>
      <c r="D1713" s="43" t="str">
        <f t="shared" si="52"/>
        <v>OTHER</v>
      </c>
      <c r="E1713" s="43" t="str">
        <f t="shared" si="53"/>
        <v>Industry_Rest</v>
      </c>
      <c r="F1713" s="43">
        <v>2012</v>
      </c>
      <c r="G1713" s="43">
        <v>0.29299999999999998</v>
      </c>
      <c r="H1713" s="43" t="str">
        <f>INDEX(Regions[Region], MATCH(A1713,Regions[State Name],0))</f>
        <v>WR</v>
      </c>
    </row>
    <row r="1714" spans="1:8" x14ac:dyDescent="0.25">
      <c r="A1714" s="43" t="s">
        <v>237</v>
      </c>
      <c r="B1714" s="43" t="s">
        <v>226</v>
      </c>
      <c r="C1714" s="43" t="s">
        <v>215</v>
      </c>
      <c r="D1714" s="43" t="str">
        <f t="shared" si="52"/>
        <v>POWER</v>
      </c>
      <c r="E1714" s="43" t="str">
        <f t="shared" si="53"/>
        <v>Power</v>
      </c>
      <c r="F1714" s="43">
        <v>2012</v>
      </c>
      <c r="G1714" s="43">
        <v>6.1740000000000004</v>
      </c>
      <c r="H1714" s="43" t="str">
        <f>INDEX(Regions[Region], MATCH(A1714,Regions[State Name],0))</f>
        <v>WR</v>
      </c>
    </row>
    <row r="1715" spans="1:8" x14ac:dyDescent="0.25">
      <c r="A1715" s="43" t="s">
        <v>237</v>
      </c>
      <c r="B1715" s="43" t="s">
        <v>226</v>
      </c>
      <c r="C1715" s="43" t="s">
        <v>213</v>
      </c>
      <c r="D1715" s="43" t="str">
        <f t="shared" si="52"/>
        <v>CEMEN</v>
      </c>
      <c r="E1715" s="43" t="str">
        <f t="shared" si="53"/>
        <v>Industry_Rest</v>
      </c>
      <c r="F1715" s="43">
        <v>2012</v>
      </c>
      <c r="G1715" s="43">
        <v>0.34</v>
      </c>
      <c r="H1715" s="43" t="str">
        <f>INDEX(Regions[Region], MATCH(A1715,Regions[State Name],0))</f>
        <v>WR</v>
      </c>
    </row>
    <row r="1716" spans="1:8" x14ac:dyDescent="0.25">
      <c r="A1716" s="43" t="s">
        <v>237</v>
      </c>
      <c r="B1716" s="43" t="s">
        <v>226</v>
      </c>
      <c r="C1716" s="43" t="s">
        <v>228</v>
      </c>
      <c r="D1716" s="43" t="str">
        <f t="shared" si="52"/>
        <v>CHEMI</v>
      </c>
      <c r="E1716" s="43" t="str">
        <f t="shared" si="53"/>
        <v>Industry_Rest</v>
      </c>
      <c r="F1716" s="43">
        <v>2012</v>
      </c>
      <c r="G1716" s="43">
        <v>0.83099999999999996</v>
      </c>
      <c r="H1716" s="43" t="str">
        <f>INDEX(Regions[Region], MATCH(A1716,Regions[State Name],0))</f>
        <v>WR</v>
      </c>
    </row>
    <row r="1717" spans="1:8" x14ac:dyDescent="0.25">
      <c r="A1717" s="43" t="s">
        <v>237</v>
      </c>
      <c r="B1717" s="43" t="s">
        <v>226</v>
      </c>
      <c r="C1717" s="43" t="s">
        <v>220</v>
      </c>
      <c r="D1717" s="43" t="str">
        <f t="shared" si="52"/>
        <v xml:space="preserve">PULP </v>
      </c>
      <c r="E1717" s="43" t="str">
        <f t="shared" si="53"/>
        <v>Industry_Rest</v>
      </c>
      <c r="F1717" s="43">
        <v>2012</v>
      </c>
      <c r="G1717" s="43">
        <v>0.57899999999999996</v>
      </c>
      <c r="H1717" s="43" t="str">
        <f>INDEX(Regions[Region], MATCH(A1717,Regions[State Name],0))</f>
        <v>WR</v>
      </c>
    </row>
    <row r="1718" spans="1:8" x14ac:dyDescent="0.25">
      <c r="A1718" s="43" t="s">
        <v>237</v>
      </c>
      <c r="B1718" s="43" t="s">
        <v>226</v>
      </c>
      <c r="C1718" s="43" t="s">
        <v>223</v>
      </c>
      <c r="D1718" s="43" t="str">
        <f t="shared" si="52"/>
        <v>TEXTI</v>
      </c>
      <c r="E1718" s="43" t="str">
        <f t="shared" si="53"/>
        <v>Industry_Rest</v>
      </c>
      <c r="F1718" s="43">
        <v>2012</v>
      </c>
      <c r="G1718" s="43">
        <v>3.536</v>
      </c>
      <c r="H1718" s="43" t="str">
        <f>INDEX(Regions[Region], MATCH(A1718,Regions[State Name],0))</f>
        <v>WR</v>
      </c>
    </row>
    <row r="1719" spans="1:8" x14ac:dyDescent="0.25">
      <c r="A1719" s="43" t="s">
        <v>237</v>
      </c>
      <c r="B1719" s="43" t="s">
        <v>226</v>
      </c>
      <c r="C1719" s="43" t="s">
        <v>229</v>
      </c>
      <c r="D1719" s="43" t="str">
        <f t="shared" si="52"/>
        <v>BRICK</v>
      </c>
      <c r="E1719" s="43" t="str">
        <f t="shared" si="53"/>
        <v>Industry_Rest</v>
      </c>
      <c r="F1719" s="43">
        <v>2012</v>
      </c>
      <c r="G1719" s="43">
        <v>0.91500000000000004</v>
      </c>
      <c r="H1719" s="43" t="str">
        <f>INDEX(Regions[Region], MATCH(A1719,Regions[State Name],0))</f>
        <v>WR</v>
      </c>
    </row>
    <row r="1720" spans="1:8" x14ac:dyDescent="0.25">
      <c r="A1720" s="43" t="s">
        <v>237</v>
      </c>
      <c r="B1720" s="43" t="s">
        <v>226</v>
      </c>
      <c r="C1720" s="43" t="s">
        <v>208</v>
      </c>
      <c r="D1720" s="43" t="str">
        <f t="shared" si="52"/>
        <v>OTHER</v>
      </c>
      <c r="E1720" s="43" t="str">
        <f t="shared" si="53"/>
        <v>Industry_Rest</v>
      </c>
      <c r="F1720" s="43">
        <v>2012</v>
      </c>
      <c r="G1720" s="43">
        <v>2.073</v>
      </c>
      <c r="H1720" s="43" t="str">
        <f>INDEX(Regions[Region], MATCH(A1720,Regions[State Name],0))</f>
        <v>WR</v>
      </c>
    </row>
    <row r="1721" spans="1:8" x14ac:dyDescent="0.25">
      <c r="A1721" s="43" t="s">
        <v>237</v>
      </c>
      <c r="B1721" s="43" t="s">
        <v>209</v>
      </c>
      <c r="C1721" s="43" t="s">
        <v>215</v>
      </c>
      <c r="D1721" s="43" t="str">
        <f t="shared" si="52"/>
        <v>POWER</v>
      </c>
      <c r="E1721" s="43" t="str">
        <f t="shared" si="53"/>
        <v>Power</v>
      </c>
      <c r="F1721" s="43">
        <v>2013</v>
      </c>
      <c r="G1721" s="43">
        <v>19.731999999999999</v>
      </c>
      <c r="H1721" s="43" t="str">
        <f>INDEX(Regions[Region], MATCH(A1721,Regions[State Name],0))</f>
        <v>WR</v>
      </c>
    </row>
    <row r="1722" spans="1:8" x14ac:dyDescent="0.25">
      <c r="A1722" s="43" t="s">
        <v>237</v>
      </c>
      <c r="B1722" s="43" t="s">
        <v>209</v>
      </c>
      <c r="C1722" s="43" t="s">
        <v>210</v>
      </c>
      <c r="D1722" s="43" t="str">
        <f t="shared" si="52"/>
        <v>POWER</v>
      </c>
      <c r="E1722" s="43" t="str">
        <f t="shared" si="53"/>
        <v>Power</v>
      </c>
      <c r="F1722" s="43">
        <v>2013</v>
      </c>
      <c r="G1722" s="43">
        <v>0.44700000000000001</v>
      </c>
      <c r="H1722" s="43" t="str">
        <f>INDEX(Regions[Region], MATCH(A1722,Regions[State Name],0))</f>
        <v>WR</v>
      </c>
    </row>
    <row r="1723" spans="1:8" x14ac:dyDescent="0.25">
      <c r="A1723" s="43" t="s">
        <v>237</v>
      </c>
      <c r="B1723" s="43" t="s">
        <v>209</v>
      </c>
      <c r="C1723" s="43" t="s">
        <v>213</v>
      </c>
      <c r="D1723" s="43" t="str">
        <f t="shared" si="52"/>
        <v>CEMEN</v>
      </c>
      <c r="E1723" s="43" t="str">
        <f t="shared" si="53"/>
        <v>Industry_Rest</v>
      </c>
      <c r="F1723" s="43">
        <v>2013</v>
      </c>
      <c r="G1723" s="43">
        <v>8.5999999999999993E-2</v>
      </c>
      <c r="H1723" s="43" t="str">
        <f>INDEX(Regions[Region], MATCH(A1723,Regions[State Name],0))</f>
        <v>WR</v>
      </c>
    </row>
    <row r="1724" spans="1:8" x14ac:dyDescent="0.25">
      <c r="A1724" s="43" t="s">
        <v>237</v>
      </c>
      <c r="B1724" s="43" t="s">
        <v>209</v>
      </c>
      <c r="C1724" s="43" t="s">
        <v>225</v>
      </c>
      <c r="D1724" s="43" t="str">
        <f t="shared" si="52"/>
        <v>FERTI</v>
      </c>
      <c r="E1724" s="43" t="str">
        <f t="shared" si="53"/>
        <v>Industry_Rest</v>
      </c>
      <c r="F1724" s="43">
        <v>2013</v>
      </c>
      <c r="G1724" s="43">
        <v>0.39900000000000002</v>
      </c>
      <c r="H1724" s="43" t="str">
        <f>INDEX(Regions[Region], MATCH(A1724,Regions[State Name],0))</f>
        <v>WR</v>
      </c>
    </row>
    <row r="1725" spans="1:8" x14ac:dyDescent="0.25">
      <c r="A1725" s="43" t="s">
        <v>237</v>
      </c>
      <c r="B1725" s="43" t="s">
        <v>209</v>
      </c>
      <c r="C1725" s="43" t="s">
        <v>228</v>
      </c>
      <c r="D1725" s="43" t="str">
        <f t="shared" si="52"/>
        <v>CHEMI</v>
      </c>
      <c r="E1725" s="43" t="str">
        <f t="shared" si="53"/>
        <v>Industry_Rest</v>
      </c>
      <c r="F1725" s="43">
        <v>2013</v>
      </c>
      <c r="G1725" s="43">
        <v>5.8999999999999997E-2</v>
      </c>
      <c r="H1725" s="43" t="str">
        <f>INDEX(Regions[Region], MATCH(A1725,Regions[State Name],0))</f>
        <v>WR</v>
      </c>
    </row>
    <row r="1726" spans="1:8" x14ac:dyDescent="0.25">
      <c r="A1726" s="43" t="s">
        <v>237</v>
      </c>
      <c r="B1726" s="43" t="s">
        <v>209</v>
      </c>
      <c r="C1726" s="43" t="s">
        <v>220</v>
      </c>
      <c r="D1726" s="43" t="str">
        <f t="shared" si="52"/>
        <v xml:space="preserve">PULP </v>
      </c>
      <c r="E1726" s="43" t="str">
        <f t="shared" si="53"/>
        <v>Industry_Rest</v>
      </c>
      <c r="F1726" s="43">
        <v>2013</v>
      </c>
      <c r="G1726" s="43">
        <v>4.0000000000000001E-3</v>
      </c>
      <c r="H1726" s="43" t="str">
        <f>INDEX(Regions[Region], MATCH(A1726,Regions[State Name],0))</f>
        <v>WR</v>
      </c>
    </row>
    <row r="1727" spans="1:8" x14ac:dyDescent="0.25">
      <c r="A1727" s="43" t="s">
        <v>237</v>
      </c>
      <c r="B1727" s="43" t="s">
        <v>209</v>
      </c>
      <c r="C1727" s="43" t="s">
        <v>223</v>
      </c>
      <c r="D1727" s="43" t="str">
        <f t="shared" si="52"/>
        <v>TEXTI</v>
      </c>
      <c r="E1727" s="43" t="str">
        <f t="shared" si="53"/>
        <v>Industry_Rest</v>
      </c>
      <c r="F1727" s="43">
        <v>2013</v>
      </c>
      <c r="G1727" s="43">
        <v>2.1999999999999999E-2</v>
      </c>
      <c r="H1727" s="43" t="str">
        <f>INDEX(Regions[Region], MATCH(A1727,Regions[State Name],0))</f>
        <v>WR</v>
      </c>
    </row>
    <row r="1728" spans="1:8" x14ac:dyDescent="0.25">
      <c r="A1728" s="43" t="s">
        <v>237</v>
      </c>
      <c r="B1728" s="43" t="s">
        <v>209</v>
      </c>
      <c r="C1728" s="43" t="s">
        <v>208</v>
      </c>
      <c r="D1728" s="43" t="str">
        <f t="shared" si="52"/>
        <v>OTHER</v>
      </c>
      <c r="E1728" s="43" t="str">
        <f t="shared" si="53"/>
        <v>Industry_Rest</v>
      </c>
      <c r="F1728" s="43">
        <v>2013</v>
      </c>
      <c r="G1728" s="43">
        <v>0.28299999999999997</v>
      </c>
      <c r="H1728" s="43" t="str">
        <f>INDEX(Regions[Region], MATCH(A1728,Regions[State Name],0))</f>
        <v>WR</v>
      </c>
    </row>
    <row r="1729" spans="1:8" x14ac:dyDescent="0.25">
      <c r="A1729" s="43" t="s">
        <v>237</v>
      </c>
      <c r="B1729" s="43" t="s">
        <v>226</v>
      </c>
      <c r="C1729" s="43" t="s">
        <v>215</v>
      </c>
      <c r="D1729" s="43" t="str">
        <f t="shared" si="52"/>
        <v>POWER</v>
      </c>
      <c r="E1729" s="43" t="str">
        <f t="shared" si="53"/>
        <v>Power</v>
      </c>
      <c r="F1729" s="43">
        <v>2013</v>
      </c>
      <c r="G1729" s="43">
        <v>7.2069999999999999</v>
      </c>
      <c r="H1729" s="43" t="str">
        <f>INDEX(Regions[Region], MATCH(A1729,Regions[State Name],0))</f>
        <v>WR</v>
      </c>
    </row>
    <row r="1730" spans="1:8" x14ac:dyDescent="0.25">
      <c r="A1730" s="43" t="s">
        <v>237</v>
      </c>
      <c r="B1730" s="43" t="s">
        <v>226</v>
      </c>
      <c r="C1730" s="43" t="s">
        <v>213</v>
      </c>
      <c r="D1730" s="43" t="str">
        <f t="shared" si="52"/>
        <v>CEMEN</v>
      </c>
      <c r="E1730" s="43" t="str">
        <f t="shared" si="53"/>
        <v>Industry_Rest</v>
      </c>
      <c r="F1730" s="43">
        <v>2013</v>
      </c>
      <c r="G1730" s="43">
        <v>0.254</v>
      </c>
      <c r="H1730" s="43" t="str">
        <f>INDEX(Regions[Region], MATCH(A1730,Regions[State Name],0))</f>
        <v>WR</v>
      </c>
    </row>
    <row r="1731" spans="1:8" x14ac:dyDescent="0.25">
      <c r="A1731" s="43" t="s">
        <v>237</v>
      </c>
      <c r="B1731" s="43" t="s">
        <v>226</v>
      </c>
      <c r="C1731" s="43" t="s">
        <v>225</v>
      </c>
      <c r="D1731" s="43" t="str">
        <f t="shared" ref="D1731:D1794" si="54">LEFT(C1731,5)</f>
        <v>FERTI</v>
      </c>
      <c r="E1731" s="43" t="str">
        <f t="shared" ref="E1731:E1794" si="55">IF(D1731="POWER","Power", IF(OR(D1731="STEEL",D1731="METAL"), "Industry_Steel", "Industry_Rest"))</f>
        <v>Industry_Rest</v>
      </c>
      <c r="F1731" s="43">
        <v>2013</v>
      </c>
      <c r="G1731" s="43">
        <v>1E-3</v>
      </c>
      <c r="H1731" s="43" t="str">
        <f>INDEX(Regions[Region], MATCH(A1731,Regions[State Name],0))</f>
        <v>WR</v>
      </c>
    </row>
    <row r="1732" spans="1:8" x14ac:dyDescent="0.25">
      <c r="A1732" s="43" t="s">
        <v>237</v>
      </c>
      <c r="B1732" s="43" t="s">
        <v>226</v>
      </c>
      <c r="C1732" s="43" t="s">
        <v>228</v>
      </c>
      <c r="D1732" s="43" t="str">
        <f t="shared" si="54"/>
        <v>CHEMI</v>
      </c>
      <c r="E1732" s="43" t="str">
        <f t="shared" si="55"/>
        <v>Industry_Rest</v>
      </c>
      <c r="F1732" s="43">
        <v>2013</v>
      </c>
      <c r="G1732" s="43">
        <v>0.56200000000000006</v>
      </c>
      <c r="H1732" s="43" t="str">
        <f>INDEX(Regions[Region], MATCH(A1732,Regions[State Name],0))</f>
        <v>WR</v>
      </c>
    </row>
    <row r="1733" spans="1:8" x14ac:dyDescent="0.25">
      <c r="A1733" s="43" t="s">
        <v>237</v>
      </c>
      <c r="B1733" s="43" t="s">
        <v>226</v>
      </c>
      <c r="C1733" s="43" t="s">
        <v>220</v>
      </c>
      <c r="D1733" s="43" t="str">
        <f t="shared" si="54"/>
        <v xml:space="preserve">PULP </v>
      </c>
      <c r="E1733" s="43" t="str">
        <f t="shared" si="55"/>
        <v>Industry_Rest</v>
      </c>
      <c r="F1733" s="43">
        <v>2013</v>
      </c>
      <c r="G1733" s="43">
        <v>0.66700000000000004</v>
      </c>
      <c r="H1733" s="43" t="str">
        <f>INDEX(Regions[Region], MATCH(A1733,Regions[State Name],0))</f>
        <v>WR</v>
      </c>
    </row>
    <row r="1734" spans="1:8" x14ac:dyDescent="0.25">
      <c r="A1734" s="43" t="s">
        <v>237</v>
      </c>
      <c r="B1734" s="43" t="s">
        <v>226</v>
      </c>
      <c r="C1734" s="43" t="s">
        <v>223</v>
      </c>
      <c r="D1734" s="43" t="str">
        <f t="shared" si="54"/>
        <v>TEXTI</v>
      </c>
      <c r="E1734" s="43" t="str">
        <f t="shared" si="55"/>
        <v>Industry_Rest</v>
      </c>
      <c r="F1734" s="43">
        <v>2013</v>
      </c>
      <c r="G1734" s="43">
        <v>3.4009999999999998</v>
      </c>
      <c r="H1734" s="43" t="str">
        <f>INDEX(Regions[Region], MATCH(A1734,Regions[State Name],0))</f>
        <v>WR</v>
      </c>
    </row>
    <row r="1735" spans="1:8" x14ac:dyDescent="0.25">
      <c r="A1735" s="43" t="s">
        <v>237</v>
      </c>
      <c r="B1735" s="43" t="s">
        <v>226</v>
      </c>
      <c r="C1735" s="43" t="s">
        <v>229</v>
      </c>
      <c r="D1735" s="43" t="str">
        <f t="shared" si="54"/>
        <v>BRICK</v>
      </c>
      <c r="E1735" s="43" t="str">
        <f t="shared" si="55"/>
        <v>Industry_Rest</v>
      </c>
      <c r="F1735" s="43">
        <v>2013</v>
      </c>
      <c r="G1735" s="43">
        <v>0.85699999999999998</v>
      </c>
      <c r="H1735" s="43" t="str">
        <f>INDEX(Regions[Region], MATCH(A1735,Regions[State Name],0))</f>
        <v>WR</v>
      </c>
    </row>
    <row r="1736" spans="1:8" x14ac:dyDescent="0.25">
      <c r="A1736" s="43" t="s">
        <v>237</v>
      </c>
      <c r="B1736" s="43" t="s">
        <v>226</v>
      </c>
      <c r="C1736" s="43" t="s">
        <v>208</v>
      </c>
      <c r="D1736" s="43" t="str">
        <f t="shared" si="54"/>
        <v>OTHER</v>
      </c>
      <c r="E1736" s="43" t="str">
        <f t="shared" si="55"/>
        <v>Industry_Rest</v>
      </c>
      <c r="F1736" s="43">
        <v>2013</v>
      </c>
      <c r="G1736" s="43">
        <v>1.7210000000000001</v>
      </c>
      <c r="H1736" s="43" t="str">
        <f>INDEX(Regions[Region], MATCH(A1736,Regions[State Name],0))</f>
        <v>WR</v>
      </c>
    </row>
    <row r="1737" spans="1:8" x14ac:dyDescent="0.25">
      <c r="A1737" s="43" t="s">
        <v>237</v>
      </c>
      <c r="B1737" s="43" t="s">
        <v>209</v>
      </c>
      <c r="C1737" s="43" t="s">
        <v>215</v>
      </c>
      <c r="D1737" s="43" t="str">
        <f t="shared" si="54"/>
        <v>POWER</v>
      </c>
      <c r="E1737" s="43" t="str">
        <f t="shared" si="55"/>
        <v>Power</v>
      </c>
      <c r="F1737" s="43">
        <v>2014</v>
      </c>
      <c r="G1737" s="43">
        <v>14.525</v>
      </c>
      <c r="H1737" s="43" t="str">
        <f>INDEX(Regions[Region], MATCH(A1737,Regions[State Name],0))</f>
        <v>WR</v>
      </c>
    </row>
    <row r="1738" spans="1:8" x14ac:dyDescent="0.25">
      <c r="A1738" s="43" t="s">
        <v>237</v>
      </c>
      <c r="B1738" s="43" t="s">
        <v>209</v>
      </c>
      <c r="C1738" s="43" t="s">
        <v>210</v>
      </c>
      <c r="D1738" s="43" t="str">
        <f t="shared" si="54"/>
        <v>POWER</v>
      </c>
      <c r="E1738" s="43" t="str">
        <f t="shared" si="55"/>
        <v>Power</v>
      </c>
      <c r="F1738" s="43">
        <v>2014</v>
      </c>
      <c r="G1738" s="43">
        <v>0.43099999999999999</v>
      </c>
      <c r="H1738" s="43" t="str">
        <f>INDEX(Regions[Region], MATCH(A1738,Regions[State Name],0))</f>
        <v>WR</v>
      </c>
    </row>
    <row r="1739" spans="1:8" x14ac:dyDescent="0.25">
      <c r="A1739" s="43" t="s">
        <v>237</v>
      </c>
      <c r="B1739" s="43" t="s">
        <v>209</v>
      </c>
      <c r="C1739" s="43" t="s">
        <v>213</v>
      </c>
      <c r="D1739" s="43" t="str">
        <f t="shared" si="54"/>
        <v>CEMEN</v>
      </c>
      <c r="E1739" s="43" t="str">
        <f t="shared" si="55"/>
        <v>Industry_Rest</v>
      </c>
      <c r="F1739" s="43">
        <v>2014</v>
      </c>
      <c r="G1739" s="43">
        <v>8.5999999999999993E-2</v>
      </c>
      <c r="H1739" s="43" t="str">
        <f>INDEX(Regions[Region], MATCH(A1739,Regions[State Name],0))</f>
        <v>WR</v>
      </c>
    </row>
    <row r="1740" spans="1:8" x14ac:dyDescent="0.25">
      <c r="A1740" s="43" t="s">
        <v>237</v>
      </c>
      <c r="B1740" s="43" t="s">
        <v>209</v>
      </c>
      <c r="C1740" s="43" t="s">
        <v>225</v>
      </c>
      <c r="D1740" s="43" t="str">
        <f t="shared" si="54"/>
        <v>FERTI</v>
      </c>
      <c r="E1740" s="43" t="str">
        <f t="shared" si="55"/>
        <v>Industry_Rest</v>
      </c>
      <c r="F1740" s="43">
        <v>2014</v>
      </c>
      <c r="G1740" s="43">
        <v>0.59599999999999997</v>
      </c>
      <c r="H1740" s="43" t="str">
        <f>INDEX(Regions[Region], MATCH(A1740,Regions[State Name],0))</f>
        <v>WR</v>
      </c>
    </row>
    <row r="1741" spans="1:8" x14ac:dyDescent="0.25">
      <c r="A1741" s="43" t="s">
        <v>237</v>
      </c>
      <c r="B1741" s="43" t="s">
        <v>209</v>
      </c>
      <c r="C1741" s="43" t="s">
        <v>228</v>
      </c>
      <c r="D1741" s="43" t="str">
        <f t="shared" si="54"/>
        <v>CHEMI</v>
      </c>
      <c r="E1741" s="43" t="str">
        <f t="shared" si="55"/>
        <v>Industry_Rest</v>
      </c>
      <c r="F1741" s="43">
        <v>2014</v>
      </c>
      <c r="G1741" s="43">
        <v>5.1999999999999998E-2</v>
      </c>
      <c r="H1741" s="43" t="str">
        <f>INDEX(Regions[Region], MATCH(A1741,Regions[State Name],0))</f>
        <v>WR</v>
      </c>
    </row>
    <row r="1742" spans="1:8" x14ac:dyDescent="0.25">
      <c r="A1742" s="43" t="s">
        <v>237</v>
      </c>
      <c r="B1742" s="43" t="s">
        <v>209</v>
      </c>
      <c r="C1742" s="43" t="s">
        <v>220</v>
      </c>
      <c r="D1742" s="43" t="str">
        <f t="shared" si="54"/>
        <v xml:space="preserve">PULP </v>
      </c>
      <c r="E1742" s="43" t="str">
        <f t="shared" si="55"/>
        <v>Industry_Rest</v>
      </c>
      <c r="F1742" s="43">
        <v>2014</v>
      </c>
      <c r="G1742" s="43">
        <v>5.0000000000000001E-3</v>
      </c>
      <c r="H1742" s="43" t="str">
        <f>INDEX(Regions[Region], MATCH(A1742,Regions[State Name],0))</f>
        <v>WR</v>
      </c>
    </row>
    <row r="1743" spans="1:8" x14ac:dyDescent="0.25">
      <c r="A1743" s="43" t="s">
        <v>237</v>
      </c>
      <c r="B1743" s="43" t="s">
        <v>209</v>
      </c>
      <c r="C1743" s="43" t="s">
        <v>223</v>
      </c>
      <c r="D1743" s="43" t="str">
        <f t="shared" si="54"/>
        <v>TEXTI</v>
      </c>
      <c r="E1743" s="43" t="str">
        <f t="shared" si="55"/>
        <v>Industry_Rest</v>
      </c>
      <c r="F1743" s="43">
        <v>2014</v>
      </c>
      <c r="G1743" s="43">
        <v>2.8000000000000001E-2</v>
      </c>
      <c r="H1743" s="43" t="str">
        <f>INDEX(Regions[Region], MATCH(A1743,Regions[State Name],0))</f>
        <v>WR</v>
      </c>
    </row>
    <row r="1744" spans="1:8" x14ac:dyDescent="0.25">
      <c r="A1744" s="43" t="s">
        <v>237</v>
      </c>
      <c r="B1744" s="43" t="s">
        <v>209</v>
      </c>
      <c r="C1744" s="43" t="s">
        <v>208</v>
      </c>
      <c r="D1744" s="43" t="str">
        <f t="shared" si="54"/>
        <v>OTHER</v>
      </c>
      <c r="E1744" s="43" t="str">
        <f t="shared" si="55"/>
        <v>Industry_Rest</v>
      </c>
      <c r="F1744" s="43">
        <v>2014</v>
      </c>
      <c r="G1744" s="43">
        <v>0.29399999999999998</v>
      </c>
      <c r="H1744" s="43" t="str">
        <f>INDEX(Regions[Region], MATCH(A1744,Regions[State Name],0))</f>
        <v>WR</v>
      </c>
    </row>
    <row r="1745" spans="1:8" x14ac:dyDescent="0.25">
      <c r="A1745" s="43" t="s">
        <v>237</v>
      </c>
      <c r="B1745" s="43" t="s">
        <v>226</v>
      </c>
      <c r="C1745" s="43" t="s">
        <v>215</v>
      </c>
      <c r="D1745" s="43" t="str">
        <f t="shared" si="54"/>
        <v>POWER</v>
      </c>
      <c r="E1745" s="43" t="str">
        <f t="shared" si="55"/>
        <v>Power</v>
      </c>
      <c r="F1745" s="43">
        <v>2014</v>
      </c>
      <c r="G1745" s="43">
        <v>6.2640000000000002</v>
      </c>
      <c r="H1745" s="43" t="str">
        <f>INDEX(Regions[Region], MATCH(A1745,Regions[State Name],0))</f>
        <v>WR</v>
      </c>
    </row>
    <row r="1746" spans="1:8" x14ac:dyDescent="0.25">
      <c r="A1746" s="43" t="s">
        <v>237</v>
      </c>
      <c r="B1746" s="43" t="s">
        <v>226</v>
      </c>
      <c r="C1746" s="43" t="s">
        <v>212</v>
      </c>
      <c r="D1746" s="43" t="str">
        <f t="shared" si="54"/>
        <v>STEEL</v>
      </c>
      <c r="E1746" s="43" t="str">
        <f t="shared" si="55"/>
        <v>Industry_Steel</v>
      </c>
      <c r="F1746" s="43">
        <v>2014</v>
      </c>
      <c r="G1746" s="43">
        <v>4.0000000000000001E-3</v>
      </c>
      <c r="H1746" s="43" t="str">
        <f>INDEX(Regions[Region], MATCH(A1746,Regions[State Name],0))</f>
        <v>WR</v>
      </c>
    </row>
    <row r="1747" spans="1:8" x14ac:dyDescent="0.25">
      <c r="A1747" s="43" t="s">
        <v>237</v>
      </c>
      <c r="B1747" s="43" t="s">
        <v>226</v>
      </c>
      <c r="C1747" s="43" t="s">
        <v>213</v>
      </c>
      <c r="D1747" s="43" t="str">
        <f t="shared" si="54"/>
        <v>CEMEN</v>
      </c>
      <c r="E1747" s="43" t="str">
        <f t="shared" si="55"/>
        <v>Industry_Rest</v>
      </c>
      <c r="F1747" s="43">
        <v>2014</v>
      </c>
      <c r="G1747" s="43">
        <v>0.32</v>
      </c>
      <c r="H1747" s="43" t="str">
        <f>INDEX(Regions[Region], MATCH(A1747,Regions[State Name],0))</f>
        <v>WR</v>
      </c>
    </row>
    <row r="1748" spans="1:8" x14ac:dyDescent="0.25">
      <c r="A1748" s="43" t="s">
        <v>237</v>
      </c>
      <c r="B1748" s="43" t="s">
        <v>226</v>
      </c>
      <c r="C1748" s="43" t="s">
        <v>225</v>
      </c>
      <c r="D1748" s="43" t="str">
        <f t="shared" si="54"/>
        <v>FERTI</v>
      </c>
      <c r="E1748" s="43" t="str">
        <f t="shared" si="55"/>
        <v>Industry_Rest</v>
      </c>
      <c r="F1748" s="43">
        <v>2014</v>
      </c>
      <c r="G1748" s="43">
        <v>3.0000000000000001E-3</v>
      </c>
      <c r="H1748" s="43" t="str">
        <f>INDEX(Regions[Region], MATCH(A1748,Regions[State Name],0))</f>
        <v>WR</v>
      </c>
    </row>
    <row r="1749" spans="1:8" x14ac:dyDescent="0.25">
      <c r="A1749" s="43" t="s">
        <v>237</v>
      </c>
      <c r="B1749" s="43" t="s">
        <v>226</v>
      </c>
      <c r="C1749" s="43" t="s">
        <v>228</v>
      </c>
      <c r="D1749" s="43" t="str">
        <f t="shared" si="54"/>
        <v>CHEMI</v>
      </c>
      <c r="E1749" s="43" t="str">
        <f t="shared" si="55"/>
        <v>Industry_Rest</v>
      </c>
      <c r="F1749" s="43">
        <v>2014</v>
      </c>
      <c r="G1749" s="43">
        <v>0.14799999999999999</v>
      </c>
      <c r="H1749" s="43" t="str">
        <f>INDEX(Regions[Region], MATCH(A1749,Regions[State Name],0))</f>
        <v>WR</v>
      </c>
    </row>
    <row r="1750" spans="1:8" x14ac:dyDescent="0.25">
      <c r="A1750" s="43" t="s">
        <v>237</v>
      </c>
      <c r="B1750" s="43" t="s">
        <v>226</v>
      </c>
      <c r="C1750" s="43" t="s">
        <v>220</v>
      </c>
      <c r="D1750" s="43" t="str">
        <f t="shared" si="54"/>
        <v xml:space="preserve">PULP </v>
      </c>
      <c r="E1750" s="43" t="str">
        <f t="shared" si="55"/>
        <v>Industry_Rest</v>
      </c>
      <c r="F1750" s="43">
        <v>2014</v>
      </c>
      <c r="G1750" s="43">
        <v>1.2150000000000001</v>
      </c>
      <c r="H1750" s="43" t="str">
        <f>INDEX(Regions[Region], MATCH(A1750,Regions[State Name],0))</f>
        <v>WR</v>
      </c>
    </row>
    <row r="1751" spans="1:8" x14ac:dyDescent="0.25">
      <c r="A1751" s="43" t="s">
        <v>237</v>
      </c>
      <c r="B1751" s="43" t="s">
        <v>226</v>
      </c>
      <c r="C1751" s="43" t="s">
        <v>223</v>
      </c>
      <c r="D1751" s="43" t="str">
        <f t="shared" si="54"/>
        <v>TEXTI</v>
      </c>
      <c r="E1751" s="43" t="str">
        <f t="shared" si="55"/>
        <v>Industry_Rest</v>
      </c>
      <c r="F1751" s="43">
        <v>2014</v>
      </c>
      <c r="G1751" s="43">
        <v>0.66400000000000003</v>
      </c>
      <c r="H1751" s="43" t="str">
        <f>INDEX(Regions[Region], MATCH(A1751,Regions[State Name],0))</f>
        <v>WR</v>
      </c>
    </row>
    <row r="1752" spans="1:8" x14ac:dyDescent="0.25">
      <c r="A1752" s="43" t="s">
        <v>237</v>
      </c>
      <c r="B1752" s="43" t="s">
        <v>226</v>
      </c>
      <c r="C1752" s="43" t="s">
        <v>229</v>
      </c>
      <c r="D1752" s="43" t="str">
        <f t="shared" si="54"/>
        <v>BRICK</v>
      </c>
      <c r="E1752" s="43" t="str">
        <f t="shared" si="55"/>
        <v>Industry_Rest</v>
      </c>
      <c r="F1752" s="43">
        <v>2014</v>
      </c>
      <c r="G1752" s="43">
        <v>0.99299999999999999</v>
      </c>
      <c r="H1752" s="43" t="str">
        <f>INDEX(Regions[Region], MATCH(A1752,Regions[State Name],0))</f>
        <v>WR</v>
      </c>
    </row>
    <row r="1753" spans="1:8" x14ac:dyDescent="0.25">
      <c r="A1753" s="43" t="s">
        <v>237</v>
      </c>
      <c r="B1753" s="43" t="s">
        <v>226</v>
      </c>
      <c r="C1753" s="43" t="s">
        <v>208</v>
      </c>
      <c r="D1753" s="43" t="str">
        <f t="shared" si="54"/>
        <v>OTHER</v>
      </c>
      <c r="E1753" s="43" t="str">
        <f t="shared" si="55"/>
        <v>Industry_Rest</v>
      </c>
      <c r="F1753" s="43">
        <v>2014</v>
      </c>
      <c r="G1753" s="43">
        <v>2.226</v>
      </c>
      <c r="H1753" s="43" t="str">
        <f>INDEX(Regions[Region], MATCH(A1753,Regions[State Name],0))</f>
        <v>WR</v>
      </c>
    </row>
    <row r="1754" spans="1:8" x14ac:dyDescent="0.25">
      <c r="A1754" s="43" t="s">
        <v>237</v>
      </c>
      <c r="B1754" s="43" t="s">
        <v>209</v>
      </c>
      <c r="C1754" s="43" t="s">
        <v>215</v>
      </c>
      <c r="D1754" s="43" t="str">
        <f t="shared" si="54"/>
        <v>POWER</v>
      </c>
      <c r="E1754" s="43" t="str">
        <f t="shared" si="55"/>
        <v>Power</v>
      </c>
      <c r="F1754" s="43">
        <v>2015</v>
      </c>
      <c r="G1754" s="43">
        <v>19.617000000000001</v>
      </c>
      <c r="H1754" s="43" t="str">
        <f>INDEX(Regions[Region], MATCH(A1754,Regions[State Name],0))</f>
        <v>WR</v>
      </c>
    </row>
    <row r="1755" spans="1:8" x14ac:dyDescent="0.25">
      <c r="A1755" s="43" t="s">
        <v>237</v>
      </c>
      <c r="B1755" s="43" t="s">
        <v>209</v>
      </c>
      <c r="C1755" s="43" t="s">
        <v>210</v>
      </c>
      <c r="D1755" s="43" t="str">
        <f t="shared" si="54"/>
        <v>POWER</v>
      </c>
      <c r="E1755" s="43" t="str">
        <f t="shared" si="55"/>
        <v>Power</v>
      </c>
      <c r="F1755" s="43">
        <v>2015</v>
      </c>
      <c r="G1755" s="43">
        <v>0.48499999999999999</v>
      </c>
      <c r="H1755" s="43" t="str">
        <f>INDEX(Regions[Region], MATCH(A1755,Regions[State Name],0))</f>
        <v>WR</v>
      </c>
    </row>
    <row r="1756" spans="1:8" x14ac:dyDescent="0.25">
      <c r="A1756" s="43" t="s">
        <v>237</v>
      </c>
      <c r="B1756" s="43" t="s">
        <v>209</v>
      </c>
      <c r="C1756" s="43" t="s">
        <v>213</v>
      </c>
      <c r="D1756" s="43" t="str">
        <f t="shared" si="54"/>
        <v>CEMEN</v>
      </c>
      <c r="E1756" s="43" t="str">
        <f t="shared" si="55"/>
        <v>Industry_Rest</v>
      </c>
      <c r="F1756" s="43">
        <v>2015</v>
      </c>
      <c r="G1756" s="43">
        <v>1.2E-2</v>
      </c>
      <c r="H1756" s="43" t="str">
        <f>INDEX(Regions[Region], MATCH(A1756,Regions[State Name],0))</f>
        <v>WR</v>
      </c>
    </row>
    <row r="1757" spans="1:8" x14ac:dyDescent="0.25">
      <c r="A1757" s="43" t="s">
        <v>237</v>
      </c>
      <c r="B1757" s="43" t="s">
        <v>209</v>
      </c>
      <c r="C1757" s="43" t="s">
        <v>225</v>
      </c>
      <c r="D1757" s="43" t="str">
        <f t="shared" si="54"/>
        <v>FERTI</v>
      </c>
      <c r="E1757" s="43" t="str">
        <f t="shared" si="55"/>
        <v>Industry_Rest</v>
      </c>
      <c r="F1757" s="43">
        <v>2015</v>
      </c>
      <c r="G1757" s="43">
        <v>0.78900000000000003</v>
      </c>
      <c r="H1757" s="43" t="str">
        <f>INDEX(Regions[Region], MATCH(A1757,Regions[State Name],0))</f>
        <v>WR</v>
      </c>
    </row>
    <row r="1758" spans="1:8" x14ac:dyDescent="0.25">
      <c r="A1758" s="43" t="s">
        <v>237</v>
      </c>
      <c r="B1758" s="43" t="s">
        <v>209</v>
      </c>
      <c r="C1758" s="43" t="s">
        <v>228</v>
      </c>
      <c r="D1758" s="43" t="str">
        <f t="shared" si="54"/>
        <v>CHEMI</v>
      </c>
      <c r="E1758" s="43" t="str">
        <f t="shared" si="55"/>
        <v>Industry_Rest</v>
      </c>
      <c r="F1758" s="43">
        <v>2015</v>
      </c>
      <c r="G1758" s="43">
        <v>7.1999999999999995E-2</v>
      </c>
      <c r="H1758" s="43" t="str">
        <f>INDEX(Regions[Region], MATCH(A1758,Regions[State Name],0))</f>
        <v>WR</v>
      </c>
    </row>
    <row r="1759" spans="1:8" x14ac:dyDescent="0.25">
      <c r="A1759" s="43" t="s">
        <v>237</v>
      </c>
      <c r="B1759" s="43" t="s">
        <v>209</v>
      </c>
      <c r="C1759" s="43" t="s">
        <v>220</v>
      </c>
      <c r="D1759" s="43" t="str">
        <f t="shared" si="54"/>
        <v xml:space="preserve">PULP </v>
      </c>
      <c r="E1759" s="43" t="str">
        <f t="shared" si="55"/>
        <v>Industry_Rest</v>
      </c>
      <c r="F1759" s="43">
        <v>2015</v>
      </c>
      <c r="G1759" s="43">
        <v>4.0000000000000001E-3</v>
      </c>
      <c r="H1759" s="43" t="str">
        <f>INDEX(Regions[Region], MATCH(A1759,Regions[State Name],0))</f>
        <v>WR</v>
      </c>
    </row>
    <row r="1760" spans="1:8" x14ac:dyDescent="0.25">
      <c r="A1760" s="43" t="s">
        <v>237</v>
      </c>
      <c r="B1760" s="43" t="s">
        <v>209</v>
      </c>
      <c r="C1760" s="43" t="s">
        <v>223</v>
      </c>
      <c r="D1760" s="43" t="str">
        <f t="shared" si="54"/>
        <v>TEXTI</v>
      </c>
      <c r="E1760" s="43" t="str">
        <f t="shared" si="55"/>
        <v>Industry_Rest</v>
      </c>
      <c r="F1760" s="43">
        <v>2015</v>
      </c>
      <c r="G1760" s="43">
        <v>2.5999999999999999E-2</v>
      </c>
      <c r="H1760" s="43" t="str">
        <f>INDEX(Regions[Region], MATCH(A1760,Regions[State Name],0))</f>
        <v>WR</v>
      </c>
    </row>
    <row r="1761" spans="1:8" x14ac:dyDescent="0.25">
      <c r="A1761" s="43" t="s">
        <v>237</v>
      </c>
      <c r="B1761" s="43" t="s">
        <v>209</v>
      </c>
      <c r="C1761" s="43" t="s">
        <v>208</v>
      </c>
      <c r="D1761" s="43" t="str">
        <f t="shared" si="54"/>
        <v>OTHER</v>
      </c>
      <c r="E1761" s="43" t="str">
        <f t="shared" si="55"/>
        <v>Industry_Rest</v>
      </c>
      <c r="F1761" s="43">
        <v>2015</v>
      </c>
      <c r="G1761" s="43">
        <v>0.19600000000000001</v>
      </c>
      <c r="H1761" s="43" t="str">
        <f>INDEX(Regions[Region], MATCH(A1761,Regions[State Name],0))</f>
        <v>WR</v>
      </c>
    </row>
    <row r="1762" spans="1:8" x14ac:dyDescent="0.25">
      <c r="A1762" s="43" t="s">
        <v>237</v>
      </c>
      <c r="B1762" s="43" t="s">
        <v>226</v>
      </c>
      <c r="C1762" s="43" t="s">
        <v>215</v>
      </c>
      <c r="D1762" s="43" t="str">
        <f t="shared" si="54"/>
        <v>POWER</v>
      </c>
      <c r="E1762" s="43" t="str">
        <f t="shared" si="55"/>
        <v>Power</v>
      </c>
      <c r="F1762" s="43">
        <v>2015</v>
      </c>
      <c r="G1762" s="43">
        <v>6.7750000000000004</v>
      </c>
      <c r="H1762" s="43" t="str">
        <f>INDEX(Regions[Region], MATCH(A1762,Regions[State Name],0))</f>
        <v>WR</v>
      </c>
    </row>
    <row r="1763" spans="1:8" x14ac:dyDescent="0.25">
      <c r="A1763" s="43" t="s">
        <v>237</v>
      </c>
      <c r="B1763" s="43" t="s">
        <v>226</v>
      </c>
      <c r="C1763" s="43" t="s">
        <v>213</v>
      </c>
      <c r="D1763" s="43" t="str">
        <f t="shared" si="54"/>
        <v>CEMEN</v>
      </c>
      <c r="E1763" s="43" t="str">
        <f t="shared" si="55"/>
        <v>Industry_Rest</v>
      </c>
      <c r="F1763" s="43">
        <v>2015</v>
      </c>
      <c r="G1763" s="43">
        <v>0.318</v>
      </c>
      <c r="H1763" s="43" t="str">
        <f>INDEX(Regions[Region], MATCH(A1763,Regions[State Name],0))</f>
        <v>WR</v>
      </c>
    </row>
    <row r="1764" spans="1:8" x14ac:dyDescent="0.25">
      <c r="A1764" s="43" t="s">
        <v>237</v>
      </c>
      <c r="B1764" s="43" t="s">
        <v>226</v>
      </c>
      <c r="C1764" s="43" t="s">
        <v>225</v>
      </c>
      <c r="D1764" s="43" t="str">
        <f t="shared" si="54"/>
        <v>FERTI</v>
      </c>
      <c r="E1764" s="43" t="str">
        <f t="shared" si="55"/>
        <v>Industry_Rest</v>
      </c>
      <c r="F1764" s="43">
        <v>2015</v>
      </c>
      <c r="G1764" s="43">
        <v>5.0000000000000001E-3</v>
      </c>
      <c r="H1764" s="43" t="str">
        <f>INDEX(Regions[Region], MATCH(A1764,Regions[State Name],0))</f>
        <v>WR</v>
      </c>
    </row>
    <row r="1765" spans="1:8" x14ac:dyDescent="0.25">
      <c r="A1765" s="43" t="s">
        <v>237</v>
      </c>
      <c r="B1765" s="43" t="s">
        <v>226</v>
      </c>
      <c r="C1765" s="43" t="s">
        <v>228</v>
      </c>
      <c r="D1765" s="43" t="str">
        <f t="shared" si="54"/>
        <v>CHEMI</v>
      </c>
      <c r="E1765" s="43" t="str">
        <f t="shared" si="55"/>
        <v>Industry_Rest</v>
      </c>
      <c r="F1765" s="43">
        <v>2015</v>
      </c>
      <c r="G1765" s="43">
        <v>0.32600000000000001</v>
      </c>
      <c r="H1765" s="43" t="str">
        <f>INDEX(Regions[Region], MATCH(A1765,Regions[State Name],0))</f>
        <v>WR</v>
      </c>
    </row>
    <row r="1766" spans="1:8" x14ac:dyDescent="0.25">
      <c r="A1766" s="43" t="s">
        <v>237</v>
      </c>
      <c r="B1766" s="43" t="s">
        <v>226</v>
      </c>
      <c r="C1766" s="43" t="s">
        <v>220</v>
      </c>
      <c r="D1766" s="43" t="str">
        <f t="shared" si="54"/>
        <v xml:space="preserve">PULP </v>
      </c>
      <c r="E1766" s="43" t="str">
        <f t="shared" si="55"/>
        <v>Industry_Rest</v>
      </c>
      <c r="F1766" s="43">
        <v>2015</v>
      </c>
      <c r="G1766" s="43">
        <v>0.55700000000000005</v>
      </c>
      <c r="H1766" s="43" t="str">
        <f>INDEX(Regions[Region], MATCH(A1766,Regions[State Name],0))</f>
        <v>WR</v>
      </c>
    </row>
    <row r="1767" spans="1:8" x14ac:dyDescent="0.25">
      <c r="A1767" s="43" t="s">
        <v>237</v>
      </c>
      <c r="B1767" s="43" t="s">
        <v>226</v>
      </c>
      <c r="C1767" s="43" t="s">
        <v>223</v>
      </c>
      <c r="D1767" s="43" t="str">
        <f t="shared" si="54"/>
        <v>TEXTI</v>
      </c>
      <c r="E1767" s="43" t="str">
        <f t="shared" si="55"/>
        <v>Industry_Rest</v>
      </c>
      <c r="F1767" s="43">
        <v>2015</v>
      </c>
      <c r="G1767" s="43">
        <v>2.8410000000000002</v>
      </c>
      <c r="H1767" s="43" t="str">
        <f>INDEX(Regions[Region], MATCH(A1767,Regions[State Name],0))</f>
        <v>WR</v>
      </c>
    </row>
    <row r="1768" spans="1:8" x14ac:dyDescent="0.25">
      <c r="A1768" s="43" t="s">
        <v>237</v>
      </c>
      <c r="B1768" s="43" t="s">
        <v>226</v>
      </c>
      <c r="C1768" s="43" t="s">
        <v>229</v>
      </c>
      <c r="D1768" s="43" t="str">
        <f t="shared" si="54"/>
        <v>BRICK</v>
      </c>
      <c r="E1768" s="43" t="str">
        <f t="shared" si="55"/>
        <v>Industry_Rest</v>
      </c>
      <c r="F1768" s="43">
        <v>2015</v>
      </c>
      <c r="G1768" s="43">
        <v>0.65800000000000003</v>
      </c>
      <c r="H1768" s="43" t="str">
        <f>INDEX(Regions[Region], MATCH(A1768,Regions[State Name],0))</f>
        <v>WR</v>
      </c>
    </row>
    <row r="1769" spans="1:8" x14ac:dyDescent="0.25">
      <c r="A1769" s="43" t="s">
        <v>237</v>
      </c>
      <c r="B1769" s="43" t="s">
        <v>226</v>
      </c>
      <c r="C1769" s="43" t="s">
        <v>208</v>
      </c>
      <c r="D1769" s="43" t="str">
        <f t="shared" si="54"/>
        <v>OTHER</v>
      </c>
      <c r="E1769" s="43" t="str">
        <f t="shared" si="55"/>
        <v>Industry_Rest</v>
      </c>
      <c r="F1769" s="43">
        <v>2015</v>
      </c>
      <c r="G1769" s="43">
        <v>0.88200000000000001</v>
      </c>
      <c r="H1769" s="43" t="str">
        <f>INDEX(Regions[Region], MATCH(A1769,Regions[State Name],0))</f>
        <v>WR</v>
      </c>
    </row>
    <row r="1770" spans="1:8" x14ac:dyDescent="0.25">
      <c r="A1770" s="43" t="s">
        <v>237</v>
      </c>
      <c r="B1770" s="43" t="s">
        <v>226</v>
      </c>
      <c r="C1770" s="43" t="s">
        <v>215</v>
      </c>
      <c r="D1770" s="43" t="str">
        <f t="shared" si="54"/>
        <v>POWER</v>
      </c>
      <c r="E1770" s="43" t="str">
        <f t="shared" si="55"/>
        <v>Power</v>
      </c>
      <c r="F1770" s="43">
        <v>2016</v>
      </c>
      <c r="G1770" s="43">
        <v>6.2919999999999998</v>
      </c>
      <c r="H1770" s="43" t="str">
        <f>INDEX(Regions[Region], MATCH(A1770,Regions[State Name],0))</f>
        <v>WR</v>
      </c>
    </row>
    <row r="1771" spans="1:8" x14ac:dyDescent="0.25">
      <c r="A1771" s="43" t="s">
        <v>237</v>
      </c>
      <c r="B1771" s="43" t="s">
        <v>226</v>
      </c>
      <c r="C1771" s="43" t="s">
        <v>212</v>
      </c>
      <c r="D1771" s="43" t="str">
        <f t="shared" si="54"/>
        <v>STEEL</v>
      </c>
      <c r="E1771" s="43" t="str">
        <f t="shared" si="55"/>
        <v>Industry_Steel</v>
      </c>
      <c r="F1771" s="43">
        <v>2016</v>
      </c>
      <c r="G1771" s="43">
        <v>0.114</v>
      </c>
      <c r="H1771" s="43" t="str">
        <f>INDEX(Regions[Region], MATCH(A1771,Regions[State Name],0))</f>
        <v>WR</v>
      </c>
    </row>
    <row r="1772" spans="1:8" x14ac:dyDescent="0.25">
      <c r="A1772" s="43" t="s">
        <v>237</v>
      </c>
      <c r="B1772" s="43" t="s">
        <v>226</v>
      </c>
      <c r="C1772" s="43" t="s">
        <v>213</v>
      </c>
      <c r="D1772" s="43" t="str">
        <f t="shared" si="54"/>
        <v>CEMEN</v>
      </c>
      <c r="E1772" s="43" t="str">
        <f t="shared" si="55"/>
        <v>Industry_Rest</v>
      </c>
      <c r="F1772" s="43">
        <v>2016</v>
      </c>
      <c r="G1772" s="43">
        <v>0.10299999999999999</v>
      </c>
      <c r="H1772" s="43" t="str">
        <f>INDEX(Regions[Region], MATCH(A1772,Regions[State Name],0))</f>
        <v>WR</v>
      </c>
    </row>
    <row r="1773" spans="1:8" x14ac:dyDescent="0.25">
      <c r="A1773" s="43" t="s">
        <v>237</v>
      </c>
      <c r="B1773" s="43" t="s">
        <v>226</v>
      </c>
      <c r="C1773" s="43" t="s">
        <v>225</v>
      </c>
      <c r="D1773" s="43" t="str">
        <f t="shared" si="54"/>
        <v>FERTI</v>
      </c>
      <c r="E1773" s="43" t="str">
        <f t="shared" si="55"/>
        <v>Industry_Rest</v>
      </c>
      <c r="F1773" s="43">
        <v>2016</v>
      </c>
      <c r="G1773" s="43">
        <v>3.0000000000000001E-3</v>
      </c>
      <c r="H1773" s="43" t="str">
        <f>INDEX(Regions[Region], MATCH(A1773,Regions[State Name],0))</f>
        <v>WR</v>
      </c>
    </row>
    <row r="1774" spans="1:8" x14ac:dyDescent="0.25">
      <c r="A1774" s="43" t="s">
        <v>237</v>
      </c>
      <c r="B1774" s="43" t="s">
        <v>226</v>
      </c>
      <c r="C1774" s="43" t="s">
        <v>228</v>
      </c>
      <c r="D1774" s="43" t="str">
        <f t="shared" si="54"/>
        <v>CHEMI</v>
      </c>
      <c r="E1774" s="43" t="str">
        <f t="shared" si="55"/>
        <v>Industry_Rest</v>
      </c>
      <c r="F1774" s="43">
        <v>2016</v>
      </c>
      <c r="G1774" s="43">
        <v>0.22700000000000001</v>
      </c>
      <c r="H1774" s="43" t="str">
        <f>INDEX(Regions[Region], MATCH(A1774,Regions[State Name],0))</f>
        <v>WR</v>
      </c>
    </row>
    <row r="1775" spans="1:8" x14ac:dyDescent="0.25">
      <c r="A1775" s="43" t="s">
        <v>237</v>
      </c>
      <c r="B1775" s="43" t="s">
        <v>226</v>
      </c>
      <c r="C1775" s="43" t="s">
        <v>220</v>
      </c>
      <c r="D1775" s="43" t="str">
        <f t="shared" si="54"/>
        <v xml:space="preserve">PULP </v>
      </c>
      <c r="E1775" s="43" t="str">
        <f t="shared" si="55"/>
        <v>Industry_Rest</v>
      </c>
      <c r="F1775" s="43">
        <v>2016</v>
      </c>
      <c r="G1775" s="43">
        <v>0.38400000000000001</v>
      </c>
      <c r="H1775" s="43" t="str">
        <f>INDEX(Regions[Region], MATCH(A1775,Regions[State Name],0))</f>
        <v>WR</v>
      </c>
    </row>
    <row r="1776" spans="1:8" x14ac:dyDescent="0.25">
      <c r="A1776" s="43" t="s">
        <v>237</v>
      </c>
      <c r="B1776" s="43" t="s">
        <v>226</v>
      </c>
      <c r="C1776" s="43" t="s">
        <v>223</v>
      </c>
      <c r="D1776" s="43" t="str">
        <f t="shared" si="54"/>
        <v>TEXTI</v>
      </c>
      <c r="E1776" s="43" t="str">
        <f t="shared" si="55"/>
        <v>Industry_Rest</v>
      </c>
      <c r="F1776" s="43">
        <v>2016</v>
      </c>
      <c r="G1776" s="43">
        <v>1.7230000000000001</v>
      </c>
      <c r="H1776" s="43" t="str">
        <f>INDEX(Regions[Region], MATCH(A1776,Regions[State Name],0))</f>
        <v>WR</v>
      </c>
    </row>
    <row r="1777" spans="1:8" x14ac:dyDescent="0.25">
      <c r="A1777" s="43" t="s">
        <v>237</v>
      </c>
      <c r="B1777" s="43" t="s">
        <v>226</v>
      </c>
      <c r="C1777" s="43" t="s">
        <v>229</v>
      </c>
      <c r="D1777" s="43" t="str">
        <f t="shared" si="54"/>
        <v>BRICK</v>
      </c>
      <c r="E1777" s="43" t="str">
        <f t="shared" si="55"/>
        <v>Industry_Rest</v>
      </c>
      <c r="F1777" s="43">
        <v>2016</v>
      </c>
      <c r="G1777" s="43">
        <v>0.38400000000000001</v>
      </c>
      <c r="H1777" s="43" t="str">
        <f>INDEX(Regions[Region], MATCH(A1777,Regions[State Name],0))</f>
        <v>WR</v>
      </c>
    </row>
    <row r="1778" spans="1:8" x14ac:dyDescent="0.25">
      <c r="A1778" s="43" t="s">
        <v>237</v>
      </c>
      <c r="B1778" s="43" t="s">
        <v>226</v>
      </c>
      <c r="C1778" s="43" t="s">
        <v>208</v>
      </c>
      <c r="D1778" s="43" t="str">
        <f t="shared" si="54"/>
        <v>OTHER</v>
      </c>
      <c r="E1778" s="43" t="str">
        <f t="shared" si="55"/>
        <v>Industry_Rest</v>
      </c>
      <c r="F1778" s="43">
        <v>2016</v>
      </c>
      <c r="G1778" s="43">
        <v>1.0089999999999999</v>
      </c>
      <c r="H1778" s="43" t="str">
        <f>INDEX(Regions[Region], MATCH(A1778,Regions[State Name],0))</f>
        <v>WR</v>
      </c>
    </row>
    <row r="1779" spans="1:8" x14ac:dyDescent="0.25">
      <c r="A1779" s="43" t="s">
        <v>237</v>
      </c>
      <c r="B1779" s="43" t="s">
        <v>209</v>
      </c>
      <c r="C1779" s="43" t="s">
        <v>215</v>
      </c>
      <c r="D1779" s="43" t="str">
        <f t="shared" si="54"/>
        <v>POWER</v>
      </c>
      <c r="E1779" s="43" t="str">
        <f t="shared" si="55"/>
        <v>Power</v>
      </c>
      <c r="F1779" s="43">
        <v>2016</v>
      </c>
      <c r="G1779" s="43">
        <v>16.166</v>
      </c>
      <c r="H1779" s="43" t="str">
        <f>INDEX(Regions[Region], MATCH(A1779,Regions[State Name],0))</f>
        <v>WR</v>
      </c>
    </row>
    <row r="1780" spans="1:8" x14ac:dyDescent="0.25">
      <c r="A1780" s="43" t="s">
        <v>237</v>
      </c>
      <c r="B1780" s="43" t="s">
        <v>209</v>
      </c>
      <c r="C1780" s="43" t="s">
        <v>210</v>
      </c>
      <c r="D1780" s="43" t="str">
        <f t="shared" si="54"/>
        <v>POWER</v>
      </c>
      <c r="E1780" s="43" t="str">
        <f t="shared" si="55"/>
        <v>Power</v>
      </c>
      <c r="F1780" s="43">
        <v>2016</v>
      </c>
      <c r="G1780" s="43">
        <v>0.45600000000000002</v>
      </c>
      <c r="H1780" s="43" t="str">
        <f>INDEX(Regions[Region], MATCH(A1780,Regions[State Name],0))</f>
        <v>WR</v>
      </c>
    </row>
    <row r="1781" spans="1:8" x14ac:dyDescent="0.25">
      <c r="A1781" s="43" t="s">
        <v>237</v>
      </c>
      <c r="B1781" s="43" t="s">
        <v>209</v>
      </c>
      <c r="C1781" s="43" t="s">
        <v>225</v>
      </c>
      <c r="D1781" s="43" t="str">
        <f t="shared" si="54"/>
        <v>FERTI</v>
      </c>
      <c r="E1781" s="43" t="str">
        <f t="shared" si="55"/>
        <v>Industry_Rest</v>
      </c>
      <c r="F1781" s="43">
        <v>2016</v>
      </c>
      <c r="G1781" s="43">
        <v>0.76600000000000001</v>
      </c>
      <c r="H1781" s="43" t="str">
        <f>INDEX(Regions[Region], MATCH(A1781,Regions[State Name],0))</f>
        <v>WR</v>
      </c>
    </row>
    <row r="1782" spans="1:8" x14ac:dyDescent="0.25">
      <c r="A1782" s="43" t="s">
        <v>237</v>
      </c>
      <c r="B1782" s="43" t="s">
        <v>209</v>
      </c>
      <c r="C1782" s="43" t="s">
        <v>228</v>
      </c>
      <c r="D1782" s="43" t="str">
        <f t="shared" si="54"/>
        <v>CHEMI</v>
      </c>
      <c r="E1782" s="43" t="str">
        <f t="shared" si="55"/>
        <v>Industry_Rest</v>
      </c>
      <c r="F1782" s="43">
        <v>2016</v>
      </c>
      <c r="G1782" s="43">
        <v>3.9E-2</v>
      </c>
      <c r="H1782" s="43" t="str">
        <f>INDEX(Regions[Region], MATCH(A1782,Regions[State Name],0))</f>
        <v>WR</v>
      </c>
    </row>
    <row r="1783" spans="1:8" x14ac:dyDescent="0.25">
      <c r="A1783" s="43" t="s">
        <v>237</v>
      </c>
      <c r="B1783" s="43" t="s">
        <v>209</v>
      </c>
      <c r="C1783" s="43" t="s">
        <v>220</v>
      </c>
      <c r="D1783" s="43" t="str">
        <f t="shared" si="54"/>
        <v xml:space="preserve">PULP </v>
      </c>
      <c r="E1783" s="43" t="str">
        <f t="shared" si="55"/>
        <v>Industry_Rest</v>
      </c>
      <c r="F1783" s="43">
        <v>2016</v>
      </c>
      <c r="G1783" s="43">
        <v>5.0000000000000001E-3</v>
      </c>
      <c r="H1783" s="43" t="str">
        <f>INDEX(Regions[Region], MATCH(A1783,Regions[State Name],0))</f>
        <v>WR</v>
      </c>
    </row>
    <row r="1784" spans="1:8" x14ac:dyDescent="0.25">
      <c r="A1784" s="43" t="s">
        <v>237</v>
      </c>
      <c r="B1784" s="43" t="s">
        <v>209</v>
      </c>
      <c r="C1784" s="43" t="s">
        <v>223</v>
      </c>
      <c r="D1784" s="43" t="str">
        <f t="shared" si="54"/>
        <v>TEXTI</v>
      </c>
      <c r="E1784" s="43" t="str">
        <f t="shared" si="55"/>
        <v>Industry_Rest</v>
      </c>
      <c r="F1784" s="43">
        <v>2016</v>
      </c>
      <c r="G1784" s="43">
        <v>2.8000000000000001E-2</v>
      </c>
      <c r="H1784" s="43" t="str">
        <f>INDEX(Regions[Region], MATCH(A1784,Regions[State Name],0))</f>
        <v>WR</v>
      </c>
    </row>
    <row r="1785" spans="1:8" x14ac:dyDescent="0.25">
      <c r="A1785" s="43" t="s">
        <v>237</v>
      </c>
      <c r="B1785" s="43" t="s">
        <v>209</v>
      </c>
      <c r="C1785" s="43" t="s">
        <v>208</v>
      </c>
      <c r="D1785" s="43" t="str">
        <f t="shared" si="54"/>
        <v>OTHER</v>
      </c>
      <c r="E1785" s="43" t="str">
        <f t="shared" si="55"/>
        <v>Industry_Rest</v>
      </c>
      <c r="F1785" s="43">
        <v>2016</v>
      </c>
      <c r="G1785" s="43">
        <v>0.16400000000000001</v>
      </c>
      <c r="H1785" s="43" t="str">
        <f>INDEX(Regions[Region], MATCH(A1785,Regions[State Name],0))</f>
        <v>WR</v>
      </c>
    </row>
    <row r="1786" spans="1:8" x14ac:dyDescent="0.25">
      <c r="A1786" s="43" t="s">
        <v>237</v>
      </c>
      <c r="B1786" s="43" t="s">
        <v>216</v>
      </c>
      <c r="C1786" s="43" t="s">
        <v>215</v>
      </c>
      <c r="D1786" s="43" t="str">
        <f t="shared" si="54"/>
        <v>POWER</v>
      </c>
      <c r="E1786" s="43" t="str">
        <f t="shared" si="55"/>
        <v>Power</v>
      </c>
      <c r="F1786" s="43">
        <v>2006</v>
      </c>
      <c r="G1786" s="43">
        <v>17.202000000000002</v>
      </c>
      <c r="H1786" s="43" t="str">
        <f>INDEX(Regions[Region], MATCH(A1786,Regions[State Name],0))</f>
        <v>WR</v>
      </c>
    </row>
    <row r="1787" spans="1:8" x14ac:dyDescent="0.25">
      <c r="A1787" s="43" t="s">
        <v>237</v>
      </c>
      <c r="B1787" s="43" t="s">
        <v>216</v>
      </c>
      <c r="C1787" s="43" t="s">
        <v>213</v>
      </c>
      <c r="D1787" s="43" t="str">
        <f t="shared" si="54"/>
        <v>CEMEN</v>
      </c>
      <c r="E1787" s="43" t="str">
        <f t="shared" si="55"/>
        <v>Industry_Rest</v>
      </c>
      <c r="F1787" s="43">
        <v>2006</v>
      </c>
      <c r="G1787" s="43">
        <v>0.159</v>
      </c>
      <c r="H1787" s="43" t="str">
        <f>INDEX(Regions[Region], MATCH(A1787,Regions[State Name],0))</f>
        <v>WR</v>
      </c>
    </row>
    <row r="1788" spans="1:8" x14ac:dyDescent="0.25">
      <c r="A1788" s="43" t="s">
        <v>237</v>
      </c>
      <c r="B1788" s="43" t="s">
        <v>216</v>
      </c>
      <c r="C1788" s="43" t="s">
        <v>225</v>
      </c>
      <c r="D1788" s="43" t="str">
        <f t="shared" si="54"/>
        <v>FERTI</v>
      </c>
      <c r="E1788" s="43" t="str">
        <f t="shared" si="55"/>
        <v>Industry_Rest</v>
      </c>
      <c r="F1788" s="43">
        <v>2006</v>
      </c>
      <c r="G1788" s="43">
        <v>0.26600000000000001</v>
      </c>
      <c r="H1788" s="43" t="str">
        <f>INDEX(Regions[Region], MATCH(A1788,Regions[State Name],0))</f>
        <v>WR</v>
      </c>
    </row>
    <row r="1789" spans="1:8" x14ac:dyDescent="0.25">
      <c r="A1789" s="43" t="s">
        <v>237</v>
      </c>
      <c r="B1789" s="43" t="s">
        <v>216</v>
      </c>
      <c r="C1789" s="43" t="s">
        <v>228</v>
      </c>
      <c r="D1789" s="43" t="str">
        <f t="shared" si="54"/>
        <v>CHEMI</v>
      </c>
      <c r="E1789" s="43" t="str">
        <f t="shared" si="55"/>
        <v>Industry_Rest</v>
      </c>
      <c r="F1789" s="43">
        <v>2006</v>
      </c>
      <c r="G1789" s="43">
        <v>0.254</v>
      </c>
      <c r="H1789" s="43" t="str">
        <f>INDEX(Regions[Region], MATCH(A1789,Regions[State Name],0))</f>
        <v>WR</v>
      </c>
    </row>
    <row r="1790" spans="1:8" x14ac:dyDescent="0.25">
      <c r="A1790" s="43" t="s">
        <v>237</v>
      </c>
      <c r="B1790" s="43" t="s">
        <v>216</v>
      </c>
      <c r="C1790" s="43" t="s">
        <v>220</v>
      </c>
      <c r="D1790" s="43" t="str">
        <f t="shared" si="54"/>
        <v xml:space="preserve">PULP </v>
      </c>
      <c r="E1790" s="43" t="str">
        <f t="shared" si="55"/>
        <v>Industry_Rest</v>
      </c>
      <c r="F1790" s="43">
        <v>2006</v>
      </c>
      <c r="G1790" s="43">
        <v>5.5E-2</v>
      </c>
      <c r="H1790" s="43" t="str">
        <f>INDEX(Regions[Region], MATCH(A1790,Regions[State Name],0))</f>
        <v>WR</v>
      </c>
    </row>
    <row r="1791" spans="1:8" x14ac:dyDescent="0.25">
      <c r="A1791" s="43" t="s">
        <v>237</v>
      </c>
      <c r="B1791" s="43" t="s">
        <v>216</v>
      </c>
      <c r="C1791" s="43" t="s">
        <v>223</v>
      </c>
      <c r="D1791" s="43" t="str">
        <f t="shared" si="54"/>
        <v>TEXTI</v>
      </c>
      <c r="E1791" s="43" t="str">
        <f t="shared" si="55"/>
        <v>Industry_Rest</v>
      </c>
      <c r="F1791" s="43">
        <v>2006</v>
      </c>
      <c r="G1791" s="43">
        <v>3.0000000000000001E-3</v>
      </c>
      <c r="H1791" s="43" t="str">
        <f>INDEX(Regions[Region], MATCH(A1791,Regions[State Name],0))</f>
        <v>WR</v>
      </c>
    </row>
    <row r="1792" spans="1:8" x14ac:dyDescent="0.25">
      <c r="A1792" s="43" t="s">
        <v>237</v>
      </c>
      <c r="B1792" s="43" t="s">
        <v>226</v>
      </c>
      <c r="C1792" s="43" t="s">
        <v>215</v>
      </c>
      <c r="D1792" s="43" t="str">
        <f t="shared" si="54"/>
        <v>POWER</v>
      </c>
      <c r="E1792" s="43" t="str">
        <f t="shared" si="55"/>
        <v>Power</v>
      </c>
      <c r="F1792" s="43">
        <v>2006</v>
      </c>
      <c r="G1792" s="43">
        <v>2.7160000000000002</v>
      </c>
      <c r="H1792" s="43" t="str">
        <f>INDEX(Regions[Region], MATCH(A1792,Regions[State Name],0))</f>
        <v>WR</v>
      </c>
    </row>
    <row r="1793" spans="1:8" x14ac:dyDescent="0.25">
      <c r="A1793" s="43" t="s">
        <v>237</v>
      </c>
      <c r="B1793" s="43" t="s">
        <v>226</v>
      </c>
      <c r="C1793" s="43" t="s">
        <v>212</v>
      </c>
      <c r="D1793" s="43" t="str">
        <f t="shared" si="54"/>
        <v>STEEL</v>
      </c>
      <c r="E1793" s="43" t="str">
        <f t="shared" si="55"/>
        <v>Industry_Steel</v>
      </c>
      <c r="F1793" s="43">
        <v>2006</v>
      </c>
      <c r="G1793" s="43">
        <v>2.9000000000000001E-2</v>
      </c>
      <c r="H1793" s="43" t="str">
        <f>INDEX(Regions[Region], MATCH(A1793,Regions[State Name],0))</f>
        <v>WR</v>
      </c>
    </row>
    <row r="1794" spans="1:8" x14ac:dyDescent="0.25">
      <c r="A1794" s="43" t="s">
        <v>237</v>
      </c>
      <c r="B1794" s="43" t="s">
        <v>226</v>
      </c>
      <c r="C1794" s="43" t="s">
        <v>213</v>
      </c>
      <c r="D1794" s="43" t="str">
        <f t="shared" si="54"/>
        <v>CEMEN</v>
      </c>
      <c r="E1794" s="43" t="str">
        <f t="shared" si="55"/>
        <v>Industry_Rest</v>
      </c>
      <c r="F1794" s="43">
        <v>2006</v>
      </c>
      <c r="G1794" s="43">
        <v>0.65400000000000003</v>
      </c>
      <c r="H1794" s="43" t="str">
        <f>INDEX(Regions[Region], MATCH(A1794,Regions[State Name],0))</f>
        <v>WR</v>
      </c>
    </row>
    <row r="1795" spans="1:8" x14ac:dyDescent="0.25">
      <c r="A1795" s="43" t="s">
        <v>237</v>
      </c>
      <c r="B1795" s="43" t="s">
        <v>226</v>
      </c>
      <c r="C1795" s="43" t="s">
        <v>228</v>
      </c>
      <c r="D1795" s="43" t="str">
        <f t="shared" ref="D1795:D1858" si="56">LEFT(C1795,5)</f>
        <v>CHEMI</v>
      </c>
      <c r="E1795" s="43" t="str">
        <f t="shared" ref="E1795:E1858" si="57">IF(D1795="POWER","Power", IF(OR(D1795="STEEL",D1795="METAL"), "Industry_Steel", "Industry_Rest"))</f>
        <v>Industry_Rest</v>
      </c>
      <c r="F1795" s="43">
        <v>2006</v>
      </c>
      <c r="G1795" s="43">
        <v>0.97499999999999998</v>
      </c>
      <c r="H1795" s="43" t="str">
        <f>INDEX(Regions[Region], MATCH(A1795,Regions[State Name],0))</f>
        <v>WR</v>
      </c>
    </row>
    <row r="1796" spans="1:8" x14ac:dyDescent="0.25">
      <c r="A1796" s="43" t="s">
        <v>237</v>
      </c>
      <c r="B1796" s="43" t="s">
        <v>226</v>
      </c>
      <c r="C1796" s="43" t="s">
        <v>220</v>
      </c>
      <c r="D1796" s="43" t="str">
        <f t="shared" si="56"/>
        <v xml:space="preserve">PULP </v>
      </c>
      <c r="E1796" s="43" t="str">
        <f t="shared" si="57"/>
        <v>Industry_Rest</v>
      </c>
      <c r="F1796" s="43">
        <v>2006</v>
      </c>
      <c r="G1796" s="43">
        <v>0.17899999999999999</v>
      </c>
      <c r="H1796" s="43" t="str">
        <f>INDEX(Regions[Region], MATCH(A1796,Regions[State Name],0))</f>
        <v>WR</v>
      </c>
    </row>
    <row r="1797" spans="1:8" x14ac:dyDescent="0.25">
      <c r="A1797" s="43" t="s">
        <v>237</v>
      </c>
      <c r="B1797" s="43" t="s">
        <v>226</v>
      </c>
      <c r="C1797" s="43" t="s">
        <v>223</v>
      </c>
      <c r="D1797" s="43" t="str">
        <f t="shared" si="56"/>
        <v>TEXTI</v>
      </c>
      <c r="E1797" s="43" t="str">
        <f t="shared" si="57"/>
        <v>Industry_Rest</v>
      </c>
      <c r="F1797" s="43">
        <v>2006</v>
      </c>
      <c r="G1797" s="43">
        <v>0.92</v>
      </c>
      <c r="H1797" s="43" t="str">
        <f>INDEX(Regions[Region], MATCH(A1797,Regions[State Name],0))</f>
        <v>WR</v>
      </c>
    </row>
    <row r="1798" spans="1:8" x14ac:dyDescent="0.25">
      <c r="A1798" s="43" t="s">
        <v>237</v>
      </c>
      <c r="B1798" s="43" t="s">
        <v>226</v>
      </c>
      <c r="C1798" s="43" t="s">
        <v>229</v>
      </c>
      <c r="D1798" s="43" t="str">
        <f t="shared" si="56"/>
        <v>BRICK</v>
      </c>
      <c r="E1798" s="43" t="str">
        <f t="shared" si="57"/>
        <v>Industry_Rest</v>
      </c>
      <c r="F1798" s="43">
        <v>2006</v>
      </c>
      <c r="G1798" s="43">
        <v>0.159</v>
      </c>
      <c r="H1798" s="43" t="str">
        <f>INDEX(Regions[Region], MATCH(A1798,Regions[State Name],0))</f>
        <v>WR</v>
      </c>
    </row>
    <row r="1799" spans="1:8" x14ac:dyDescent="0.25">
      <c r="A1799" s="43" t="s">
        <v>237</v>
      </c>
      <c r="B1799" s="43" t="s">
        <v>226</v>
      </c>
      <c r="C1799" s="43" t="s">
        <v>208</v>
      </c>
      <c r="D1799" s="43" t="str">
        <f t="shared" si="56"/>
        <v>OTHER</v>
      </c>
      <c r="E1799" s="43" t="str">
        <f t="shared" si="57"/>
        <v>Industry_Rest</v>
      </c>
      <c r="F1799" s="43">
        <v>2006</v>
      </c>
      <c r="G1799" s="43">
        <v>3.3119999999999998</v>
      </c>
      <c r="H1799" s="43" t="str">
        <f>INDEX(Regions[Region], MATCH(A1799,Regions[State Name],0))</f>
        <v>WR</v>
      </c>
    </row>
    <row r="1800" spans="1:8" x14ac:dyDescent="0.25">
      <c r="A1800" s="43" t="s">
        <v>237</v>
      </c>
      <c r="B1800" s="43" t="s">
        <v>226</v>
      </c>
      <c r="C1800" s="43" t="s">
        <v>225</v>
      </c>
      <c r="D1800" s="43" t="str">
        <f t="shared" si="56"/>
        <v>FERTI</v>
      </c>
      <c r="E1800" s="43" t="str">
        <f t="shared" si="57"/>
        <v>Industry_Rest</v>
      </c>
      <c r="F1800" s="43">
        <v>2019</v>
      </c>
      <c r="G1800" s="43">
        <v>1E-3</v>
      </c>
      <c r="H1800" s="43" t="str">
        <f>INDEX(Regions[Region], MATCH(A1800,Regions[State Name],0))</f>
        <v>WR</v>
      </c>
    </row>
    <row r="1801" spans="1:8" x14ac:dyDescent="0.25">
      <c r="A1801" s="43" t="s">
        <v>237</v>
      </c>
      <c r="B1801" s="43" t="s">
        <v>226</v>
      </c>
      <c r="C1801" s="43" t="s">
        <v>179</v>
      </c>
      <c r="D1801" s="43" t="str">
        <f t="shared" si="56"/>
        <v>SPONG</v>
      </c>
      <c r="E1801" s="43" t="str">
        <f t="shared" si="57"/>
        <v>Industry_Rest</v>
      </c>
      <c r="F1801" s="43">
        <v>2019</v>
      </c>
      <c r="G1801" s="43">
        <v>4.8000000000000001E-2</v>
      </c>
      <c r="H1801" s="43" t="str">
        <f>INDEX(Regions[Region], MATCH(A1801,Regions[State Name],0))</f>
        <v>WR</v>
      </c>
    </row>
    <row r="1802" spans="1:8" x14ac:dyDescent="0.25">
      <c r="A1802" s="43" t="s">
        <v>237</v>
      </c>
      <c r="B1802" s="43" t="s">
        <v>226</v>
      </c>
      <c r="C1802" s="43" t="s">
        <v>213</v>
      </c>
      <c r="D1802" s="43" t="str">
        <f t="shared" si="56"/>
        <v>CEMEN</v>
      </c>
      <c r="E1802" s="43" t="str">
        <f t="shared" si="57"/>
        <v>Industry_Rest</v>
      </c>
      <c r="F1802" s="43">
        <v>2019</v>
      </c>
      <c r="G1802" s="43">
        <v>0.28599999999999998</v>
      </c>
      <c r="H1802" s="43" t="str">
        <f>INDEX(Regions[Region], MATCH(A1802,Regions[State Name],0))</f>
        <v>WR</v>
      </c>
    </row>
    <row r="1803" spans="1:8" x14ac:dyDescent="0.25">
      <c r="A1803" s="43" t="s">
        <v>237</v>
      </c>
      <c r="B1803" s="43" t="s">
        <v>226</v>
      </c>
      <c r="C1803" s="43" t="s">
        <v>228</v>
      </c>
      <c r="D1803" s="43" t="str">
        <f t="shared" si="56"/>
        <v>CHEMI</v>
      </c>
      <c r="E1803" s="43" t="str">
        <f t="shared" si="57"/>
        <v>Industry_Rest</v>
      </c>
      <c r="F1803" s="43">
        <v>2019</v>
      </c>
      <c r="G1803" s="43">
        <v>0.32400000000000001</v>
      </c>
      <c r="H1803" s="43" t="str">
        <f>INDEX(Regions[Region], MATCH(A1803,Regions[State Name],0))</f>
        <v>WR</v>
      </c>
    </row>
    <row r="1804" spans="1:8" x14ac:dyDescent="0.25">
      <c r="A1804" s="43" t="s">
        <v>237</v>
      </c>
      <c r="B1804" s="43" t="s">
        <v>226</v>
      </c>
      <c r="C1804" s="43" t="s">
        <v>220</v>
      </c>
      <c r="D1804" s="43" t="str">
        <f t="shared" si="56"/>
        <v xml:space="preserve">PULP </v>
      </c>
      <c r="E1804" s="43" t="str">
        <f t="shared" si="57"/>
        <v>Industry_Rest</v>
      </c>
      <c r="F1804" s="43">
        <v>2019</v>
      </c>
      <c r="G1804" s="43">
        <v>0.46300000000000002</v>
      </c>
      <c r="H1804" s="43" t="str">
        <f>INDEX(Regions[Region], MATCH(A1804,Regions[State Name],0))</f>
        <v>WR</v>
      </c>
    </row>
    <row r="1805" spans="1:8" x14ac:dyDescent="0.25">
      <c r="A1805" s="43" t="s">
        <v>237</v>
      </c>
      <c r="B1805" s="43" t="s">
        <v>226</v>
      </c>
      <c r="C1805" s="43" t="s">
        <v>229</v>
      </c>
      <c r="D1805" s="43" t="str">
        <f t="shared" si="56"/>
        <v>BRICK</v>
      </c>
      <c r="E1805" s="43" t="str">
        <f t="shared" si="57"/>
        <v>Industry_Rest</v>
      </c>
      <c r="F1805" s="43">
        <v>2019</v>
      </c>
      <c r="G1805" s="43">
        <v>0.623</v>
      </c>
      <c r="H1805" s="43" t="str">
        <f>INDEX(Regions[Region], MATCH(A1805,Regions[State Name],0))</f>
        <v>WR</v>
      </c>
    </row>
    <row r="1806" spans="1:8" x14ac:dyDescent="0.25">
      <c r="A1806" s="43" t="s">
        <v>237</v>
      </c>
      <c r="B1806" s="43" t="s">
        <v>226</v>
      </c>
      <c r="C1806" s="43" t="s">
        <v>208</v>
      </c>
      <c r="D1806" s="43" t="str">
        <f t="shared" si="56"/>
        <v>OTHER</v>
      </c>
      <c r="E1806" s="43" t="str">
        <f t="shared" si="57"/>
        <v>Industry_Rest</v>
      </c>
      <c r="F1806" s="43">
        <v>2019</v>
      </c>
      <c r="G1806" s="43">
        <v>0.95899999999999996</v>
      </c>
      <c r="H1806" s="43" t="str">
        <f>INDEX(Regions[Region], MATCH(A1806,Regions[State Name],0))</f>
        <v>WR</v>
      </c>
    </row>
    <row r="1807" spans="1:8" x14ac:dyDescent="0.25">
      <c r="A1807" s="43" t="s">
        <v>237</v>
      </c>
      <c r="B1807" s="43" t="s">
        <v>226</v>
      </c>
      <c r="C1807" s="43" t="s">
        <v>223</v>
      </c>
      <c r="D1807" s="43" t="str">
        <f t="shared" si="56"/>
        <v>TEXTI</v>
      </c>
      <c r="E1807" s="43" t="str">
        <f t="shared" si="57"/>
        <v>Industry_Rest</v>
      </c>
      <c r="F1807" s="43">
        <v>2019</v>
      </c>
      <c r="G1807" s="43">
        <v>2.5569999999999999</v>
      </c>
      <c r="H1807" s="43" t="str">
        <f>INDEX(Regions[Region], MATCH(A1807,Regions[State Name],0))</f>
        <v>WR</v>
      </c>
    </row>
    <row r="1808" spans="1:8" x14ac:dyDescent="0.25">
      <c r="A1808" s="43" t="s">
        <v>237</v>
      </c>
      <c r="B1808" s="43" t="s">
        <v>226</v>
      </c>
      <c r="C1808" s="43" t="s">
        <v>210</v>
      </c>
      <c r="D1808" s="43" t="str">
        <f t="shared" si="56"/>
        <v>POWER</v>
      </c>
      <c r="E1808" s="43" t="str">
        <f t="shared" si="57"/>
        <v>Power</v>
      </c>
      <c r="F1808" s="43">
        <v>2019</v>
      </c>
      <c r="G1808" s="43">
        <v>7.2939999999999996</v>
      </c>
      <c r="H1808" s="43" t="str">
        <f>INDEX(Regions[Region], MATCH(A1808,Regions[State Name],0))</f>
        <v>WR</v>
      </c>
    </row>
    <row r="1809" spans="1:8" x14ac:dyDescent="0.25">
      <c r="A1809" s="43" t="s">
        <v>237</v>
      </c>
      <c r="B1809" s="43" t="s">
        <v>209</v>
      </c>
      <c r="C1809" s="43" t="s">
        <v>223</v>
      </c>
      <c r="D1809" s="43" t="str">
        <f t="shared" si="56"/>
        <v>TEXTI</v>
      </c>
      <c r="E1809" s="43" t="str">
        <f t="shared" si="57"/>
        <v>Industry_Rest</v>
      </c>
      <c r="F1809" s="43">
        <v>2019</v>
      </c>
      <c r="G1809" s="43">
        <v>2.5999999999999999E-2</v>
      </c>
      <c r="H1809" s="43" t="str">
        <f>INDEX(Regions[Region], MATCH(A1809,Regions[State Name],0))</f>
        <v>WR</v>
      </c>
    </row>
    <row r="1810" spans="1:8" x14ac:dyDescent="0.25">
      <c r="A1810" s="43" t="s">
        <v>237</v>
      </c>
      <c r="B1810" s="43" t="s">
        <v>209</v>
      </c>
      <c r="C1810" s="43" t="s">
        <v>220</v>
      </c>
      <c r="D1810" s="43" t="str">
        <f t="shared" si="56"/>
        <v xml:space="preserve">PULP </v>
      </c>
      <c r="E1810" s="43" t="str">
        <f t="shared" si="57"/>
        <v>Industry_Rest</v>
      </c>
      <c r="F1810" s="43">
        <v>2019</v>
      </c>
      <c r="G1810" s="43">
        <v>0.04</v>
      </c>
      <c r="H1810" s="43" t="str">
        <f>INDEX(Regions[Region], MATCH(A1810,Regions[State Name],0))</f>
        <v>WR</v>
      </c>
    </row>
    <row r="1811" spans="1:8" x14ac:dyDescent="0.25">
      <c r="A1811" s="43" t="s">
        <v>237</v>
      </c>
      <c r="B1811" s="43" t="s">
        <v>209</v>
      </c>
      <c r="C1811" s="43" t="s">
        <v>208</v>
      </c>
      <c r="D1811" s="43" t="str">
        <f t="shared" si="56"/>
        <v>OTHER</v>
      </c>
      <c r="E1811" s="43" t="str">
        <f t="shared" si="57"/>
        <v>Industry_Rest</v>
      </c>
      <c r="F1811" s="43">
        <v>2019</v>
      </c>
      <c r="G1811" s="43">
        <v>0.25600000000000001</v>
      </c>
      <c r="H1811" s="43" t="str">
        <f>INDEX(Regions[Region], MATCH(A1811,Regions[State Name],0))</f>
        <v>WR</v>
      </c>
    </row>
    <row r="1812" spans="1:8" x14ac:dyDescent="0.25">
      <c r="A1812" s="43" t="s">
        <v>237</v>
      </c>
      <c r="B1812" s="43" t="s">
        <v>209</v>
      </c>
      <c r="C1812" s="43" t="s">
        <v>210</v>
      </c>
      <c r="D1812" s="43" t="str">
        <f t="shared" si="56"/>
        <v>POWER</v>
      </c>
      <c r="E1812" s="43" t="str">
        <f t="shared" si="57"/>
        <v>Power</v>
      </c>
      <c r="F1812" s="43">
        <v>2019</v>
      </c>
      <c r="G1812" s="43">
        <v>0.47</v>
      </c>
      <c r="H1812" s="43" t="str">
        <f>INDEX(Regions[Region], MATCH(A1812,Regions[State Name],0))</f>
        <v>WR</v>
      </c>
    </row>
    <row r="1813" spans="1:8" x14ac:dyDescent="0.25">
      <c r="A1813" s="43" t="s">
        <v>237</v>
      </c>
      <c r="B1813" s="43" t="s">
        <v>209</v>
      </c>
      <c r="C1813" s="43" t="s">
        <v>225</v>
      </c>
      <c r="D1813" s="43" t="str">
        <f t="shared" si="56"/>
        <v>FERTI</v>
      </c>
      <c r="E1813" s="43" t="str">
        <f t="shared" si="57"/>
        <v>Industry_Rest</v>
      </c>
      <c r="F1813" s="43">
        <v>2019</v>
      </c>
      <c r="G1813" s="43">
        <v>0.47799999999999998</v>
      </c>
      <c r="H1813" s="43" t="str">
        <f>INDEX(Regions[Region], MATCH(A1813,Regions[State Name],0))</f>
        <v>WR</v>
      </c>
    </row>
    <row r="1814" spans="1:8" x14ac:dyDescent="0.25">
      <c r="A1814" s="43" t="s">
        <v>237</v>
      </c>
      <c r="B1814" s="43" t="s">
        <v>209</v>
      </c>
      <c r="C1814" s="43" t="s">
        <v>215</v>
      </c>
      <c r="D1814" s="43" t="str">
        <f t="shared" si="56"/>
        <v>POWER</v>
      </c>
      <c r="E1814" s="43" t="str">
        <f t="shared" si="57"/>
        <v>Power</v>
      </c>
      <c r="F1814" s="43">
        <v>2019</v>
      </c>
      <c r="G1814" s="43">
        <v>20.2</v>
      </c>
      <c r="H1814" s="43" t="str">
        <f>INDEX(Regions[Region], MATCH(A1814,Regions[State Name],0))</f>
        <v>WR</v>
      </c>
    </row>
    <row r="1815" spans="1:8" x14ac:dyDescent="0.25">
      <c r="A1815" s="43" t="s">
        <v>237</v>
      </c>
      <c r="B1815" s="43" t="s">
        <v>209</v>
      </c>
      <c r="C1815" s="43" t="s">
        <v>220</v>
      </c>
      <c r="D1815" s="43" t="str">
        <f t="shared" si="56"/>
        <v xml:space="preserve">PULP </v>
      </c>
      <c r="E1815" s="43" t="str">
        <f t="shared" si="57"/>
        <v>Industry_Rest</v>
      </c>
      <c r="F1815" s="43">
        <v>2017</v>
      </c>
      <c r="G1815" s="43">
        <v>2E-3</v>
      </c>
      <c r="H1815" s="43" t="str">
        <f>INDEX(Regions[Region], MATCH(A1815,Regions[State Name],0))</f>
        <v>WR</v>
      </c>
    </row>
    <row r="1816" spans="1:8" x14ac:dyDescent="0.25">
      <c r="A1816" s="43" t="s">
        <v>237</v>
      </c>
      <c r="B1816" s="43" t="s">
        <v>209</v>
      </c>
      <c r="C1816" s="43" t="s">
        <v>223</v>
      </c>
      <c r="D1816" s="43" t="str">
        <f t="shared" si="56"/>
        <v>TEXTI</v>
      </c>
      <c r="E1816" s="43" t="str">
        <f t="shared" si="57"/>
        <v>Industry_Rest</v>
      </c>
      <c r="F1816" s="43">
        <v>2017</v>
      </c>
      <c r="G1816" s="43">
        <v>2.5000000000000001E-2</v>
      </c>
      <c r="H1816" s="43" t="str">
        <f>INDEX(Regions[Region], MATCH(A1816,Regions[State Name],0))</f>
        <v>WR</v>
      </c>
    </row>
    <row r="1817" spans="1:8" x14ac:dyDescent="0.25">
      <c r="A1817" s="43" t="s">
        <v>237</v>
      </c>
      <c r="B1817" s="43" t="s">
        <v>209</v>
      </c>
      <c r="C1817" s="43" t="s">
        <v>228</v>
      </c>
      <c r="D1817" s="43" t="str">
        <f t="shared" si="56"/>
        <v>CHEMI</v>
      </c>
      <c r="E1817" s="43" t="str">
        <f t="shared" si="57"/>
        <v>Industry_Rest</v>
      </c>
      <c r="F1817" s="43">
        <v>2017</v>
      </c>
      <c r="G1817" s="43">
        <v>0.03</v>
      </c>
      <c r="H1817" s="43" t="str">
        <f>INDEX(Regions[Region], MATCH(A1817,Regions[State Name],0))</f>
        <v>WR</v>
      </c>
    </row>
    <row r="1818" spans="1:8" x14ac:dyDescent="0.25">
      <c r="A1818" s="43" t="s">
        <v>237</v>
      </c>
      <c r="B1818" s="43" t="s">
        <v>209</v>
      </c>
      <c r="C1818" s="43" t="s">
        <v>210</v>
      </c>
      <c r="D1818" s="43" t="str">
        <f t="shared" si="56"/>
        <v>POWER</v>
      </c>
      <c r="E1818" s="43" t="str">
        <f t="shared" si="57"/>
        <v>Power</v>
      </c>
      <c r="F1818" s="43">
        <v>2017</v>
      </c>
      <c r="G1818" s="43">
        <v>6.5000000000000002E-2</v>
      </c>
      <c r="H1818" s="43" t="str">
        <f>INDEX(Regions[Region], MATCH(A1818,Regions[State Name],0))</f>
        <v>WR</v>
      </c>
    </row>
    <row r="1819" spans="1:8" x14ac:dyDescent="0.25">
      <c r="A1819" s="43" t="s">
        <v>237</v>
      </c>
      <c r="B1819" s="43" t="s">
        <v>209</v>
      </c>
      <c r="C1819" s="43" t="s">
        <v>225</v>
      </c>
      <c r="D1819" s="43" t="str">
        <f t="shared" si="56"/>
        <v>FERTI</v>
      </c>
      <c r="E1819" s="43" t="str">
        <f t="shared" si="57"/>
        <v>Industry_Rest</v>
      </c>
      <c r="F1819" s="43">
        <v>2017</v>
      </c>
      <c r="G1819" s="43">
        <v>0.502</v>
      </c>
      <c r="H1819" s="43" t="str">
        <f>INDEX(Regions[Region], MATCH(A1819,Regions[State Name],0))</f>
        <v>WR</v>
      </c>
    </row>
    <row r="1820" spans="1:8" x14ac:dyDescent="0.25">
      <c r="A1820" s="43" t="s">
        <v>237</v>
      </c>
      <c r="B1820" s="43" t="s">
        <v>209</v>
      </c>
      <c r="C1820" s="43" t="s">
        <v>208</v>
      </c>
      <c r="D1820" s="43" t="str">
        <f t="shared" si="56"/>
        <v>OTHER</v>
      </c>
      <c r="E1820" s="43" t="str">
        <f t="shared" si="57"/>
        <v>Industry_Rest</v>
      </c>
      <c r="F1820" s="43">
        <v>2017</v>
      </c>
      <c r="G1820" s="43">
        <v>1.0169999999999999</v>
      </c>
      <c r="H1820" s="43" t="str">
        <f>INDEX(Regions[Region], MATCH(A1820,Regions[State Name],0))</f>
        <v>WR</v>
      </c>
    </row>
    <row r="1821" spans="1:8" x14ac:dyDescent="0.25">
      <c r="A1821" s="43" t="s">
        <v>237</v>
      </c>
      <c r="B1821" s="43" t="s">
        <v>209</v>
      </c>
      <c r="C1821" s="43" t="s">
        <v>215</v>
      </c>
      <c r="D1821" s="43" t="str">
        <f t="shared" si="56"/>
        <v>POWER</v>
      </c>
      <c r="E1821" s="43" t="str">
        <f t="shared" si="57"/>
        <v>Power</v>
      </c>
      <c r="F1821" s="43">
        <v>2017</v>
      </c>
      <c r="G1821" s="43">
        <v>12.763</v>
      </c>
      <c r="H1821" s="43" t="str">
        <f>INDEX(Regions[Region], MATCH(A1821,Regions[State Name],0))</f>
        <v>WR</v>
      </c>
    </row>
    <row r="1822" spans="1:8" x14ac:dyDescent="0.25">
      <c r="A1822" s="43" t="s">
        <v>237</v>
      </c>
      <c r="B1822" s="43" t="s">
        <v>226</v>
      </c>
      <c r="C1822" s="43" t="s">
        <v>229</v>
      </c>
      <c r="D1822" s="43" t="str">
        <f t="shared" si="56"/>
        <v>BRICK</v>
      </c>
      <c r="E1822" s="43" t="str">
        <f t="shared" si="57"/>
        <v>Industry_Rest</v>
      </c>
      <c r="F1822" s="43">
        <v>2017</v>
      </c>
      <c r="G1822" s="43">
        <v>0.40600000000000003</v>
      </c>
      <c r="H1822" s="43" t="str">
        <f>INDEX(Regions[Region], MATCH(A1822,Regions[State Name],0))</f>
        <v>WR</v>
      </c>
    </row>
    <row r="1823" spans="1:8" x14ac:dyDescent="0.25">
      <c r="A1823" s="43" t="s">
        <v>237</v>
      </c>
      <c r="B1823" s="43" t="s">
        <v>226</v>
      </c>
      <c r="C1823" s="43" t="s">
        <v>213</v>
      </c>
      <c r="D1823" s="43" t="str">
        <f t="shared" si="56"/>
        <v>CEMEN</v>
      </c>
      <c r="E1823" s="43" t="str">
        <f t="shared" si="57"/>
        <v>Industry_Rest</v>
      </c>
      <c r="F1823" s="43">
        <v>2017</v>
      </c>
      <c r="G1823" s="43">
        <v>0.19</v>
      </c>
      <c r="H1823" s="43" t="str">
        <f>INDEX(Regions[Region], MATCH(A1823,Regions[State Name],0))</f>
        <v>WR</v>
      </c>
    </row>
    <row r="1824" spans="1:8" x14ac:dyDescent="0.25">
      <c r="A1824" s="43" t="s">
        <v>237</v>
      </c>
      <c r="B1824" s="43" t="s">
        <v>226</v>
      </c>
      <c r="C1824" s="43" t="s">
        <v>228</v>
      </c>
      <c r="D1824" s="43" t="str">
        <f t="shared" si="56"/>
        <v>CHEMI</v>
      </c>
      <c r="E1824" s="43" t="str">
        <f t="shared" si="57"/>
        <v>Industry_Rest</v>
      </c>
      <c r="F1824" s="43">
        <v>2017</v>
      </c>
      <c r="G1824" s="43">
        <v>0.19400000000000001</v>
      </c>
      <c r="H1824" s="43" t="str">
        <f>INDEX(Regions[Region], MATCH(A1824,Regions[State Name],0))</f>
        <v>WR</v>
      </c>
    </row>
    <row r="1825" spans="1:8" x14ac:dyDescent="0.25">
      <c r="A1825" s="43" t="s">
        <v>237</v>
      </c>
      <c r="B1825" s="43" t="s">
        <v>226</v>
      </c>
      <c r="C1825" s="43" t="s">
        <v>225</v>
      </c>
      <c r="D1825" s="43" t="str">
        <f t="shared" si="56"/>
        <v>FERTI</v>
      </c>
      <c r="E1825" s="43" t="str">
        <f t="shared" si="57"/>
        <v>Industry_Rest</v>
      </c>
      <c r="F1825" s="43">
        <v>2017</v>
      </c>
      <c r="G1825" s="43">
        <v>0</v>
      </c>
      <c r="H1825" s="43" t="str">
        <f>INDEX(Regions[Region], MATCH(A1825,Regions[State Name],0))</f>
        <v>WR</v>
      </c>
    </row>
    <row r="1826" spans="1:8" x14ac:dyDescent="0.25">
      <c r="A1826" s="43" t="s">
        <v>237</v>
      </c>
      <c r="B1826" s="43" t="s">
        <v>226</v>
      </c>
      <c r="C1826" s="43" t="s">
        <v>208</v>
      </c>
      <c r="D1826" s="43" t="str">
        <f t="shared" si="56"/>
        <v>OTHER</v>
      </c>
      <c r="E1826" s="43" t="str">
        <f t="shared" si="57"/>
        <v>Industry_Rest</v>
      </c>
      <c r="F1826" s="43">
        <v>2017</v>
      </c>
      <c r="G1826" s="43">
        <v>1.0509999999999999</v>
      </c>
      <c r="H1826" s="43" t="str">
        <f>INDEX(Regions[Region], MATCH(A1826,Regions[State Name],0))</f>
        <v>WR</v>
      </c>
    </row>
    <row r="1827" spans="1:8" x14ac:dyDescent="0.25">
      <c r="A1827" s="43" t="s">
        <v>237</v>
      </c>
      <c r="B1827" s="43" t="s">
        <v>226</v>
      </c>
      <c r="C1827" s="43" t="s">
        <v>220</v>
      </c>
      <c r="D1827" s="43" t="str">
        <f t="shared" si="56"/>
        <v xml:space="preserve">PULP </v>
      </c>
      <c r="E1827" s="43" t="str">
        <f t="shared" si="57"/>
        <v>Industry_Rest</v>
      </c>
      <c r="F1827" s="43">
        <v>2017</v>
      </c>
      <c r="G1827" s="43">
        <v>0.48399999999999999</v>
      </c>
      <c r="H1827" s="43" t="str">
        <f>INDEX(Regions[Region], MATCH(A1827,Regions[State Name],0))</f>
        <v>WR</v>
      </c>
    </row>
    <row r="1828" spans="1:8" x14ac:dyDescent="0.25">
      <c r="A1828" s="43" t="s">
        <v>237</v>
      </c>
      <c r="B1828" s="43" t="s">
        <v>226</v>
      </c>
      <c r="C1828" s="43" t="s">
        <v>210</v>
      </c>
      <c r="D1828" s="43" t="str">
        <f t="shared" si="56"/>
        <v>POWER</v>
      </c>
      <c r="E1828" s="43" t="str">
        <f t="shared" si="57"/>
        <v>Power</v>
      </c>
      <c r="F1828" s="43">
        <v>2017</v>
      </c>
      <c r="G1828" s="43">
        <v>6.89</v>
      </c>
      <c r="H1828" s="43" t="str">
        <f>INDEX(Regions[Region], MATCH(A1828,Regions[State Name],0))</f>
        <v>WR</v>
      </c>
    </row>
    <row r="1829" spans="1:8" x14ac:dyDescent="0.25">
      <c r="A1829" s="43" t="s">
        <v>237</v>
      </c>
      <c r="B1829" s="43" t="s">
        <v>226</v>
      </c>
      <c r="C1829" s="43" t="s">
        <v>179</v>
      </c>
      <c r="D1829" s="43" t="str">
        <f t="shared" si="56"/>
        <v>SPONG</v>
      </c>
      <c r="E1829" s="43" t="str">
        <f t="shared" si="57"/>
        <v>Industry_Rest</v>
      </c>
      <c r="F1829" s="43">
        <v>2017</v>
      </c>
      <c r="G1829" s="43">
        <v>3.7999999999999999E-2</v>
      </c>
      <c r="H1829" s="43" t="str">
        <f>INDEX(Regions[Region], MATCH(A1829,Regions[State Name],0))</f>
        <v>WR</v>
      </c>
    </row>
    <row r="1830" spans="1:8" x14ac:dyDescent="0.25">
      <c r="A1830" s="43" t="s">
        <v>237</v>
      </c>
      <c r="B1830" s="43" t="s">
        <v>226</v>
      </c>
      <c r="C1830" s="43" t="s">
        <v>223</v>
      </c>
      <c r="D1830" s="43" t="str">
        <f t="shared" si="56"/>
        <v>TEXTI</v>
      </c>
      <c r="E1830" s="43" t="str">
        <f t="shared" si="57"/>
        <v>Industry_Rest</v>
      </c>
      <c r="F1830" s="43">
        <v>2017</v>
      </c>
      <c r="G1830" s="43">
        <v>1.292</v>
      </c>
      <c r="H1830" s="43" t="str">
        <f>INDEX(Regions[Region], MATCH(A1830,Regions[State Name],0))</f>
        <v>WR</v>
      </c>
    </row>
    <row r="1831" spans="1:8" x14ac:dyDescent="0.25">
      <c r="A1831" s="43" t="s">
        <v>237</v>
      </c>
      <c r="B1831" s="43" t="s">
        <v>209</v>
      </c>
      <c r="C1831" s="43" t="s">
        <v>213</v>
      </c>
      <c r="D1831" s="43" t="str">
        <f t="shared" si="56"/>
        <v>CEMEN</v>
      </c>
      <c r="E1831" s="43" t="str">
        <f t="shared" si="57"/>
        <v>Industry_Rest</v>
      </c>
      <c r="F1831" s="43">
        <v>2018</v>
      </c>
      <c r="G1831" s="43">
        <v>4.0000000000000001E-3</v>
      </c>
      <c r="H1831" s="43" t="str">
        <f>INDEX(Regions[Region], MATCH(A1831,Regions[State Name],0))</f>
        <v>WR</v>
      </c>
    </row>
    <row r="1832" spans="1:8" x14ac:dyDescent="0.25">
      <c r="A1832" s="43" t="s">
        <v>237</v>
      </c>
      <c r="B1832" s="43" t="s">
        <v>209</v>
      </c>
      <c r="C1832" s="43" t="s">
        <v>223</v>
      </c>
      <c r="D1832" s="43" t="str">
        <f t="shared" si="56"/>
        <v>TEXTI</v>
      </c>
      <c r="E1832" s="43" t="str">
        <f t="shared" si="57"/>
        <v>Industry_Rest</v>
      </c>
      <c r="F1832" s="43">
        <v>2018</v>
      </c>
      <c r="G1832" s="43">
        <v>2.8000000000000001E-2</v>
      </c>
      <c r="H1832" s="43" t="str">
        <f>INDEX(Regions[Region], MATCH(A1832,Regions[State Name],0))</f>
        <v>WR</v>
      </c>
    </row>
    <row r="1833" spans="1:8" x14ac:dyDescent="0.25">
      <c r="A1833" s="43" t="s">
        <v>237</v>
      </c>
      <c r="B1833" s="43" t="s">
        <v>209</v>
      </c>
      <c r="C1833" s="43" t="s">
        <v>220</v>
      </c>
      <c r="D1833" s="43" t="str">
        <f t="shared" si="56"/>
        <v xml:space="preserve">PULP </v>
      </c>
      <c r="E1833" s="43" t="str">
        <f t="shared" si="57"/>
        <v>Industry_Rest</v>
      </c>
      <c r="F1833" s="43">
        <v>2018</v>
      </c>
      <c r="G1833" s="43">
        <v>4.9000000000000002E-2</v>
      </c>
      <c r="H1833" s="43" t="str">
        <f>INDEX(Regions[Region], MATCH(A1833,Regions[State Name],0))</f>
        <v>WR</v>
      </c>
    </row>
    <row r="1834" spans="1:8" x14ac:dyDescent="0.25">
      <c r="A1834" s="43" t="s">
        <v>237</v>
      </c>
      <c r="B1834" s="43" t="s">
        <v>209</v>
      </c>
      <c r="C1834" s="43" t="s">
        <v>211</v>
      </c>
      <c r="D1834" s="43" t="str">
        <f t="shared" si="56"/>
        <v>METAL</v>
      </c>
      <c r="E1834" s="43" t="str">
        <f t="shared" si="57"/>
        <v>Industry_Steel</v>
      </c>
      <c r="F1834" s="43">
        <v>2018</v>
      </c>
      <c r="G1834" s="43">
        <v>5.1999999999999998E-2</v>
      </c>
      <c r="H1834" s="43" t="str">
        <f>INDEX(Regions[Region], MATCH(A1834,Regions[State Name],0))</f>
        <v>WR</v>
      </c>
    </row>
    <row r="1835" spans="1:8" x14ac:dyDescent="0.25">
      <c r="A1835" s="43" t="s">
        <v>237</v>
      </c>
      <c r="B1835" s="43" t="s">
        <v>209</v>
      </c>
      <c r="C1835" s="43" t="s">
        <v>208</v>
      </c>
      <c r="D1835" s="43" t="str">
        <f t="shared" si="56"/>
        <v>OTHER</v>
      </c>
      <c r="E1835" s="43" t="str">
        <f t="shared" si="57"/>
        <v>Industry_Rest</v>
      </c>
      <c r="F1835" s="43">
        <v>2018</v>
      </c>
      <c r="G1835" s="43">
        <v>6.3E-2</v>
      </c>
      <c r="H1835" s="43" t="str">
        <f>INDEX(Regions[Region], MATCH(A1835,Regions[State Name],0))</f>
        <v>WR</v>
      </c>
    </row>
    <row r="1836" spans="1:8" x14ac:dyDescent="0.25">
      <c r="A1836" s="43" t="s">
        <v>237</v>
      </c>
      <c r="B1836" s="43" t="s">
        <v>209</v>
      </c>
      <c r="C1836" s="43" t="s">
        <v>210</v>
      </c>
      <c r="D1836" s="43" t="str">
        <f t="shared" si="56"/>
        <v>POWER</v>
      </c>
      <c r="E1836" s="43" t="str">
        <f t="shared" si="57"/>
        <v>Power</v>
      </c>
      <c r="F1836" s="43">
        <v>2018</v>
      </c>
      <c r="G1836" s="43">
        <v>0.41499999999999998</v>
      </c>
      <c r="H1836" s="43" t="str">
        <f>INDEX(Regions[Region], MATCH(A1836,Regions[State Name],0))</f>
        <v>WR</v>
      </c>
    </row>
    <row r="1837" spans="1:8" x14ac:dyDescent="0.25">
      <c r="A1837" s="43" t="s">
        <v>237</v>
      </c>
      <c r="B1837" s="43" t="s">
        <v>209</v>
      </c>
      <c r="C1837" s="43" t="s">
        <v>225</v>
      </c>
      <c r="D1837" s="43" t="str">
        <f t="shared" si="56"/>
        <v>FERTI</v>
      </c>
      <c r="E1837" s="43" t="str">
        <f t="shared" si="57"/>
        <v>Industry_Rest</v>
      </c>
      <c r="F1837" s="43">
        <v>2018</v>
      </c>
      <c r="G1837" s="43">
        <v>0.54800000000000004</v>
      </c>
      <c r="H1837" s="43" t="str">
        <f>INDEX(Regions[Region], MATCH(A1837,Regions[State Name],0))</f>
        <v>WR</v>
      </c>
    </row>
    <row r="1838" spans="1:8" x14ac:dyDescent="0.25">
      <c r="A1838" s="43" t="s">
        <v>237</v>
      </c>
      <c r="B1838" s="43" t="s">
        <v>209</v>
      </c>
      <c r="C1838" s="43" t="s">
        <v>215</v>
      </c>
      <c r="D1838" s="43" t="str">
        <f t="shared" si="56"/>
        <v>POWER</v>
      </c>
      <c r="E1838" s="43" t="str">
        <f t="shared" si="57"/>
        <v>Power</v>
      </c>
      <c r="F1838" s="43">
        <v>2018</v>
      </c>
      <c r="G1838" s="43">
        <v>16.088999999999999</v>
      </c>
      <c r="H1838" s="43" t="str">
        <f>INDEX(Regions[Region], MATCH(A1838,Regions[State Name],0))</f>
        <v>WR</v>
      </c>
    </row>
    <row r="1839" spans="1:8" x14ac:dyDescent="0.25">
      <c r="A1839" s="43" t="s">
        <v>237</v>
      </c>
      <c r="B1839" s="43" t="s">
        <v>226</v>
      </c>
      <c r="C1839" s="43" t="s">
        <v>229</v>
      </c>
      <c r="D1839" s="43" t="str">
        <f t="shared" si="56"/>
        <v>BRICK</v>
      </c>
      <c r="E1839" s="43" t="str">
        <f t="shared" si="57"/>
        <v>Industry_Rest</v>
      </c>
      <c r="F1839" s="43">
        <v>2018</v>
      </c>
      <c r="G1839" s="43">
        <v>0.371</v>
      </c>
      <c r="H1839" s="43" t="str">
        <f>INDEX(Regions[Region], MATCH(A1839,Regions[State Name],0))</f>
        <v>WR</v>
      </c>
    </row>
    <row r="1840" spans="1:8" x14ac:dyDescent="0.25">
      <c r="A1840" s="43" t="s">
        <v>237</v>
      </c>
      <c r="B1840" s="43" t="s">
        <v>226</v>
      </c>
      <c r="C1840" s="43" t="s">
        <v>213</v>
      </c>
      <c r="D1840" s="43" t="str">
        <f t="shared" si="56"/>
        <v>CEMEN</v>
      </c>
      <c r="E1840" s="43" t="str">
        <f t="shared" si="57"/>
        <v>Industry_Rest</v>
      </c>
      <c r="F1840" s="43">
        <v>2018</v>
      </c>
      <c r="G1840" s="43">
        <v>0.60199999999999998</v>
      </c>
      <c r="H1840" s="43" t="str">
        <f>INDEX(Regions[Region], MATCH(A1840,Regions[State Name],0))</f>
        <v>WR</v>
      </c>
    </row>
    <row r="1841" spans="1:8" x14ac:dyDescent="0.25">
      <c r="A1841" s="43" t="s">
        <v>237</v>
      </c>
      <c r="B1841" s="43" t="s">
        <v>226</v>
      </c>
      <c r="C1841" s="43" t="s">
        <v>228</v>
      </c>
      <c r="D1841" s="43" t="str">
        <f t="shared" si="56"/>
        <v>CHEMI</v>
      </c>
      <c r="E1841" s="43" t="str">
        <f t="shared" si="57"/>
        <v>Industry_Rest</v>
      </c>
      <c r="F1841" s="43">
        <v>2018</v>
      </c>
      <c r="G1841" s="43">
        <v>0.222</v>
      </c>
      <c r="H1841" s="43" t="str">
        <f>INDEX(Regions[Region], MATCH(A1841,Regions[State Name],0))</f>
        <v>WR</v>
      </c>
    </row>
    <row r="1842" spans="1:8" x14ac:dyDescent="0.25">
      <c r="A1842" s="43" t="s">
        <v>237</v>
      </c>
      <c r="B1842" s="43" t="s">
        <v>226</v>
      </c>
      <c r="C1842" s="43" t="s">
        <v>225</v>
      </c>
      <c r="D1842" s="43" t="str">
        <f t="shared" si="56"/>
        <v>FERTI</v>
      </c>
      <c r="E1842" s="43" t="str">
        <f t="shared" si="57"/>
        <v>Industry_Rest</v>
      </c>
      <c r="F1842" s="43">
        <v>2018</v>
      </c>
      <c r="G1842" s="43">
        <v>1E-3</v>
      </c>
      <c r="H1842" s="43" t="str">
        <f>INDEX(Regions[Region], MATCH(A1842,Regions[State Name],0))</f>
        <v>WR</v>
      </c>
    </row>
    <row r="1843" spans="1:8" x14ac:dyDescent="0.25">
      <c r="A1843" s="43" t="s">
        <v>237</v>
      </c>
      <c r="B1843" s="43" t="s">
        <v>226</v>
      </c>
      <c r="C1843" s="43" t="s">
        <v>208</v>
      </c>
      <c r="D1843" s="43" t="str">
        <f t="shared" si="56"/>
        <v>OTHER</v>
      </c>
      <c r="E1843" s="43" t="str">
        <f t="shared" si="57"/>
        <v>Industry_Rest</v>
      </c>
      <c r="F1843" s="43">
        <v>2018</v>
      </c>
      <c r="G1843" s="43">
        <v>1.5229999999999999</v>
      </c>
      <c r="H1843" s="43" t="str">
        <f>INDEX(Regions[Region], MATCH(A1843,Regions[State Name],0))</f>
        <v>WR</v>
      </c>
    </row>
    <row r="1844" spans="1:8" x14ac:dyDescent="0.25">
      <c r="A1844" s="43" t="s">
        <v>237</v>
      </c>
      <c r="B1844" s="43" t="s">
        <v>226</v>
      </c>
      <c r="C1844" s="43" t="s">
        <v>220</v>
      </c>
      <c r="D1844" s="43" t="str">
        <f t="shared" si="56"/>
        <v xml:space="preserve">PULP </v>
      </c>
      <c r="E1844" s="43" t="str">
        <f t="shared" si="57"/>
        <v>Industry_Rest</v>
      </c>
      <c r="F1844" s="43">
        <v>2018</v>
      </c>
      <c r="G1844" s="43">
        <v>0.70399999999999996</v>
      </c>
      <c r="H1844" s="43" t="str">
        <f>INDEX(Regions[Region], MATCH(A1844,Regions[State Name],0))</f>
        <v>WR</v>
      </c>
    </row>
    <row r="1845" spans="1:8" x14ac:dyDescent="0.25">
      <c r="A1845" s="43" t="s">
        <v>237</v>
      </c>
      <c r="B1845" s="43" t="s">
        <v>226</v>
      </c>
      <c r="C1845" s="43" t="s">
        <v>210</v>
      </c>
      <c r="D1845" s="43" t="str">
        <f t="shared" si="56"/>
        <v>POWER</v>
      </c>
      <c r="E1845" s="43" t="str">
        <f t="shared" si="57"/>
        <v>Power</v>
      </c>
      <c r="F1845" s="43">
        <v>2018</v>
      </c>
      <c r="G1845" s="43">
        <v>7.8109999999999999</v>
      </c>
      <c r="H1845" s="43" t="str">
        <f>INDEX(Regions[Region], MATCH(A1845,Regions[State Name],0))</f>
        <v>WR</v>
      </c>
    </row>
    <row r="1846" spans="1:8" x14ac:dyDescent="0.25">
      <c r="A1846" s="43" t="s">
        <v>237</v>
      </c>
      <c r="B1846" s="43" t="s">
        <v>226</v>
      </c>
      <c r="C1846" s="43" t="s">
        <v>179</v>
      </c>
      <c r="D1846" s="43" t="str">
        <f t="shared" si="56"/>
        <v>SPONG</v>
      </c>
      <c r="E1846" s="43" t="str">
        <f t="shared" si="57"/>
        <v>Industry_Rest</v>
      </c>
      <c r="F1846" s="43">
        <v>2018</v>
      </c>
      <c r="G1846" s="43">
        <v>9.2999999999999999E-2</v>
      </c>
      <c r="H1846" s="43" t="str">
        <f>INDEX(Regions[Region], MATCH(A1846,Regions[State Name],0))</f>
        <v>WR</v>
      </c>
    </row>
    <row r="1847" spans="1:8" x14ac:dyDescent="0.25">
      <c r="A1847" s="43" t="s">
        <v>237</v>
      </c>
      <c r="B1847" s="43" t="s">
        <v>226</v>
      </c>
      <c r="C1847" s="43" t="s">
        <v>223</v>
      </c>
      <c r="D1847" s="43" t="str">
        <f t="shared" si="56"/>
        <v>TEXTI</v>
      </c>
      <c r="E1847" s="43" t="str">
        <f t="shared" si="57"/>
        <v>Industry_Rest</v>
      </c>
      <c r="F1847" s="43">
        <v>2018</v>
      </c>
      <c r="G1847" s="43">
        <v>2.452</v>
      </c>
      <c r="H1847" s="43" t="str">
        <f>INDEX(Regions[Region], MATCH(A1847,Regions[State Name],0))</f>
        <v>WR</v>
      </c>
    </row>
    <row r="1848" spans="1:8" x14ac:dyDescent="0.25">
      <c r="A1848" s="43" t="s">
        <v>236</v>
      </c>
      <c r="B1848" s="43" t="s">
        <v>209</v>
      </c>
      <c r="C1848" s="43" t="s">
        <v>213</v>
      </c>
      <c r="D1848" s="43" t="str">
        <f t="shared" si="56"/>
        <v>CEMEN</v>
      </c>
      <c r="E1848" s="43" t="str">
        <f t="shared" si="57"/>
        <v>Industry_Rest</v>
      </c>
      <c r="F1848" s="43">
        <v>2007</v>
      </c>
      <c r="G1848" s="43">
        <v>7.1999999999999995E-2</v>
      </c>
      <c r="H1848" s="43" t="str">
        <f>INDEX(Regions[Region], MATCH(A1848,Regions[State Name],0))</f>
        <v>NR</v>
      </c>
    </row>
    <row r="1849" spans="1:8" x14ac:dyDescent="0.25">
      <c r="A1849" s="43" t="s">
        <v>236</v>
      </c>
      <c r="B1849" s="43" t="s">
        <v>209</v>
      </c>
      <c r="C1849" s="43" t="s">
        <v>228</v>
      </c>
      <c r="D1849" s="43" t="str">
        <f t="shared" si="56"/>
        <v>CHEMI</v>
      </c>
      <c r="E1849" s="43" t="str">
        <f t="shared" si="57"/>
        <v>Industry_Rest</v>
      </c>
      <c r="F1849" s="43">
        <v>2007</v>
      </c>
      <c r="G1849" s="43">
        <v>6.0000000000000001E-3</v>
      </c>
      <c r="H1849" s="43" t="str">
        <f>INDEX(Regions[Region], MATCH(A1849,Regions[State Name],0))</f>
        <v>NR</v>
      </c>
    </row>
    <row r="1850" spans="1:8" x14ac:dyDescent="0.25">
      <c r="A1850" s="43" t="s">
        <v>236</v>
      </c>
      <c r="B1850" s="43" t="s">
        <v>209</v>
      </c>
      <c r="C1850" s="43" t="s">
        <v>229</v>
      </c>
      <c r="D1850" s="43" t="str">
        <f t="shared" si="56"/>
        <v>BRICK</v>
      </c>
      <c r="E1850" s="43" t="str">
        <f t="shared" si="57"/>
        <v>Industry_Rest</v>
      </c>
      <c r="F1850" s="43">
        <v>2007</v>
      </c>
      <c r="G1850" s="43">
        <v>2E-3</v>
      </c>
      <c r="H1850" s="43" t="str">
        <f>INDEX(Regions[Region], MATCH(A1850,Regions[State Name],0))</f>
        <v>NR</v>
      </c>
    </row>
    <row r="1851" spans="1:8" x14ac:dyDescent="0.25">
      <c r="A1851" s="43" t="s">
        <v>236</v>
      </c>
      <c r="B1851" s="43" t="s">
        <v>209</v>
      </c>
      <c r="C1851" s="43" t="s">
        <v>208</v>
      </c>
      <c r="D1851" s="43" t="str">
        <f t="shared" si="56"/>
        <v>OTHER</v>
      </c>
      <c r="E1851" s="43" t="str">
        <f t="shared" si="57"/>
        <v>Industry_Rest</v>
      </c>
      <c r="F1851" s="43">
        <v>2007</v>
      </c>
      <c r="G1851" s="43">
        <v>3.1E-2</v>
      </c>
      <c r="H1851" s="43" t="str">
        <f>INDEX(Regions[Region], MATCH(A1851,Regions[State Name],0))</f>
        <v>NR</v>
      </c>
    </row>
    <row r="1852" spans="1:8" x14ac:dyDescent="0.25">
      <c r="A1852" s="43" t="s">
        <v>236</v>
      </c>
      <c r="B1852" s="43" t="s">
        <v>209</v>
      </c>
      <c r="C1852" s="43" t="s">
        <v>213</v>
      </c>
      <c r="D1852" s="43" t="str">
        <f t="shared" si="56"/>
        <v>CEMEN</v>
      </c>
      <c r="E1852" s="43" t="str">
        <f t="shared" si="57"/>
        <v>Industry_Rest</v>
      </c>
      <c r="F1852" s="43">
        <v>2008</v>
      </c>
      <c r="G1852" s="43">
        <v>5.2999999999999999E-2</v>
      </c>
      <c r="H1852" s="43" t="str">
        <f>INDEX(Regions[Region], MATCH(A1852,Regions[State Name],0))</f>
        <v>NR</v>
      </c>
    </row>
    <row r="1853" spans="1:8" x14ac:dyDescent="0.25">
      <c r="A1853" s="43" t="s">
        <v>236</v>
      </c>
      <c r="B1853" s="43" t="s">
        <v>209</v>
      </c>
      <c r="C1853" s="43" t="s">
        <v>208</v>
      </c>
      <c r="D1853" s="43" t="str">
        <f t="shared" si="56"/>
        <v>OTHER</v>
      </c>
      <c r="E1853" s="43" t="str">
        <f t="shared" si="57"/>
        <v>Industry_Rest</v>
      </c>
      <c r="F1853" s="43">
        <v>2008</v>
      </c>
      <c r="G1853" s="43">
        <v>7.5999999999999998E-2</v>
      </c>
      <c r="H1853" s="43" t="str">
        <f>INDEX(Regions[Region], MATCH(A1853,Regions[State Name],0))</f>
        <v>NR</v>
      </c>
    </row>
    <row r="1854" spans="1:8" x14ac:dyDescent="0.25">
      <c r="A1854" s="43" t="s">
        <v>236</v>
      </c>
      <c r="B1854" s="43" t="s">
        <v>209</v>
      </c>
      <c r="C1854" s="43" t="s">
        <v>213</v>
      </c>
      <c r="D1854" s="43" t="str">
        <f t="shared" si="56"/>
        <v>CEMEN</v>
      </c>
      <c r="E1854" s="43" t="str">
        <f t="shared" si="57"/>
        <v>Industry_Rest</v>
      </c>
      <c r="F1854" s="43">
        <v>2009</v>
      </c>
      <c r="G1854" s="43">
        <v>0.06</v>
      </c>
      <c r="H1854" s="43" t="str">
        <f>INDEX(Regions[Region], MATCH(A1854,Regions[State Name],0))</f>
        <v>NR</v>
      </c>
    </row>
    <row r="1855" spans="1:8" x14ac:dyDescent="0.25">
      <c r="A1855" s="43" t="s">
        <v>236</v>
      </c>
      <c r="B1855" s="43" t="s">
        <v>209</v>
      </c>
      <c r="C1855" s="43" t="s">
        <v>208</v>
      </c>
      <c r="D1855" s="43" t="str">
        <f t="shared" si="56"/>
        <v>OTHER</v>
      </c>
      <c r="E1855" s="43" t="str">
        <f t="shared" si="57"/>
        <v>Industry_Rest</v>
      </c>
      <c r="F1855" s="43">
        <v>2009</v>
      </c>
      <c r="G1855" s="43">
        <v>6.6000000000000003E-2</v>
      </c>
      <c r="H1855" s="43" t="str">
        <f>INDEX(Regions[Region], MATCH(A1855,Regions[State Name],0))</f>
        <v>NR</v>
      </c>
    </row>
    <row r="1856" spans="1:8" x14ac:dyDescent="0.25">
      <c r="A1856" s="43" t="s">
        <v>236</v>
      </c>
      <c r="B1856" s="43" t="s">
        <v>209</v>
      </c>
      <c r="C1856" s="43" t="s">
        <v>213</v>
      </c>
      <c r="D1856" s="43" t="str">
        <f t="shared" si="56"/>
        <v>CEMEN</v>
      </c>
      <c r="E1856" s="43" t="str">
        <f t="shared" si="57"/>
        <v>Industry_Rest</v>
      </c>
      <c r="F1856" s="43">
        <v>2010</v>
      </c>
      <c r="G1856" s="43">
        <v>5.7000000000000002E-2</v>
      </c>
      <c r="H1856" s="43" t="str">
        <f>INDEX(Regions[Region], MATCH(A1856,Regions[State Name],0))</f>
        <v>NR</v>
      </c>
    </row>
    <row r="1857" spans="1:8" x14ac:dyDescent="0.25">
      <c r="A1857" s="43" t="s">
        <v>236</v>
      </c>
      <c r="B1857" s="43" t="s">
        <v>209</v>
      </c>
      <c r="C1857" s="43" t="s">
        <v>229</v>
      </c>
      <c r="D1857" s="43" t="str">
        <f t="shared" si="56"/>
        <v>BRICK</v>
      </c>
      <c r="E1857" s="43" t="str">
        <f t="shared" si="57"/>
        <v>Industry_Rest</v>
      </c>
      <c r="F1857" s="43">
        <v>2010</v>
      </c>
      <c r="G1857" s="43">
        <v>1.4E-2</v>
      </c>
      <c r="H1857" s="43" t="str">
        <f>INDEX(Regions[Region], MATCH(A1857,Regions[State Name],0))</f>
        <v>NR</v>
      </c>
    </row>
    <row r="1858" spans="1:8" x14ac:dyDescent="0.25">
      <c r="A1858" s="43" t="s">
        <v>236</v>
      </c>
      <c r="B1858" s="43" t="s">
        <v>209</v>
      </c>
      <c r="C1858" s="43" t="s">
        <v>208</v>
      </c>
      <c r="D1858" s="43" t="str">
        <f t="shared" si="56"/>
        <v>OTHER</v>
      </c>
      <c r="E1858" s="43" t="str">
        <f t="shared" si="57"/>
        <v>Industry_Rest</v>
      </c>
      <c r="F1858" s="43">
        <v>2010</v>
      </c>
      <c r="G1858" s="43">
        <v>0.104</v>
      </c>
      <c r="H1858" s="43" t="str">
        <f>INDEX(Regions[Region], MATCH(A1858,Regions[State Name],0))</f>
        <v>NR</v>
      </c>
    </row>
    <row r="1859" spans="1:8" x14ac:dyDescent="0.25">
      <c r="A1859" s="43" t="s">
        <v>236</v>
      </c>
      <c r="B1859" s="43" t="s">
        <v>209</v>
      </c>
      <c r="C1859" s="43" t="s">
        <v>213</v>
      </c>
      <c r="D1859" s="43" t="str">
        <f t="shared" ref="D1859:D1922" si="58">LEFT(C1859,5)</f>
        <v>CEMEN</v>
      </c>
      <c r="E1859" s="43" t="str">
        <f t="shared" ref="E1859:E1922" si="59">IF(D1859="POWER","Power", IF(OR(D1859="STEEL",D1859="METAL"), "Industry_Steel", "Industry_Rest"))</f>
        <v>Industry_Rest</v>
      </c>
      <c r="F1859" s="43">
        <v>2011</v>
      </c>
      <c r="G1859" s="43">
        <v>5.0999999999999997E-2</v>
      </c>
      <c r="H1859" s="43" t="str">
        <f>INDEX(Regions[Region], MATCH(A1859,Regions[State Name],0))</f>
        <v>NR</v>
      </c>
    </row>
    <row r="1860" spans="1:8" x14ac:dyDescent="0.25">
      <c r="A1860" s="43" t="s">
        <v>236</v>
      </c>
      <c r="B1860" s="43" t="s">
        <v>209</v>
      </c>
      <c r="C1860" s="43" t="s">
        <v>208</v>
      </c>
      <c r="D1860" s="43" t="str">
        <f t="shared" si="58"/>
        <v>OTHER</v>
      </c>
      <c r="E1860" s="43" t="str">
        <f t="shared" si="59"/>
        <v>Industry_Rest</v>
      </c>
      <c r="F1860" s="43">
        <v>2011</v>
      </c>
      <c r="G1860" s="43">
        <v>0.108</v>
      </c>
      <c r="H1860" s="43" t="str">
        <f>INDEX(Regions[Region], MATCH(A1860,Regions[State Name],0))</f>
        <v>NR</v>
      </c>
    </row>
    <row r="1861" spans="1:8" x14ac:dyDescent="0.25">
      <c r="A1861" s="43" t="s">
        <v>236</v>
      </c>
      <c r="B1861" s="43" t="s">
        <v>209</v>
      </c>
      <c r="C1861" s="43" t="s">
        <v>213</v>
      </c>
      <c r="D1861" s="43" t="str">
        <f t="shared" si="58"/>
        <v>CEMEN</v>
      </c>
      <c r="E1861" s="43" t="str">
        <f t="shared" si="59"/>
        <v>Industry_Rest</v>
      </c>
      <c r="F1861" s="43">
        <v>2012</v>
      </c>
      <c r="G1861" s="43">
        <v>0.03</v>
      </c>
      <c r="H1861" s="43" t="str">
        <f>INDEX(Regions[Region], MATCH(A1861,Regions[State Name],0))</f>
        <v>NR</v>
      </c>
    </row>
    <row r="1862" spans="1:8" x14ac:dyDescent="0.25">
      <c r="A1862" s="43" t="s">
        <v>236</v>
      </c>
      <c r="B1862" s="43" t="s">
        <v>209</v>
      </c>
      <c r="C1862" s="43" t="s">
        <v>223</v>
      </c>
      <c r="D1862" s="43" t="str">
        <f t="shared" si="58"/>
        <v>TEXTI</v>
      </c>
      <c r="E1862" s="43" t="str">
        <f t="shared" si="59"/>
        <v>Industry_Rest</v>
      </c>
      <c r="F1862" s="43">
        <v>2012</v>
      </c>
      <c r="G1862" s="43">
        <v>1E-3</v>
      </c>
      <c r="H1862" s="43" t="str">
        <f>INDEX(Regions[Region], MATCH(A1862,Regions[State Name],0))</f>
        <v>NR</v>
      </c>
    </row>
    <row r="1863" spans="1:8" x14ac:dyDescent="0.25">
      <c r="A1863" s="43" t="s">
        <v>236</v>
      </c>
      <c r="B1863" s="43" t="s">
        <v>209</v>
      </c>
      <c r="C1863" s="43" t="s">
        <v>229</v>
      </c>
      <c r="D1863" s="43" t="str">
        <f t="shared" si="58"/>
        <v>BRICK</v>
      </c>
      <c r="E1863" s="43" t="str">
        <f t="shared" si="59"/>
        <v>Industry_Rest</v>
      </c>
      <c r="F1863" s="43">
        <v>2012</v>
      </c>
      <c r="G1863" s="43">
        <v>1.7000000000000001E-2</v>
      </c>
      <c r="H1863" s="43" t="str">
        <f>INDEX(Regions[Region], MATCH(A1863,Regions[State Name],0))</f>
        <v>NR</v>
      </c>
    </row>
    <row r="1864" spans="1:8" x14ac:dyDescent="0.25">
      <c r="A1864" s="43" t="s">
        <v>236</v>
      </c>
      <c r="B1864" s="43" t="s">
        <v>209</v>
      </c>
      <c r="C1864" s="43" t="s">
        <v>208</v>
      </c>
      <c r="D1864" s="43" t="str">
        <f t="shared" si="58"/>
        <v>OTHER</v>
      </c>
      <c r="E1864" s="43" t="str">
        <f t="shared" si="59"/>
        <v>Industry_Rest</v>
      </c>
      <c r="F1864" s="43">
        <v>2012</v>
      </c>
      <c r="G1864" s="43">
        <v>4.3999999999999997E-2</v>
      </c>
      <c r="H1864" s="43" t="str">
        <f>INDEX(Regions[Region], MATCH(A1864,Regions[State Name],0))</f>
        <v>NR</v>
      </c>
    </row>
    <row r="1865" spans="1:8" x14ac:dyDescent="0.25">
      <c r="A1865" s="43" t="s">
        <v>236</v>
      </c>
      <c r="B1865" s="43" t="s">
        <v>209</v>
      </c>
      <c r="C1865" s="43" t="s">
        <v>213</v>
      </c>
      <c r="D1865" s="43" t="str">
        <f t="shared" si="58"/>
        <v>CEMEN</v>
      </c>
      <c r="E1865" s="43" t="str">
        <f t="shared" si="59"/>
        <v>Industry_Rest</v>
      </c>
      <c r="F1865" s="43">
        <v>2014</v>
      </c>
      <c r="G1865" s="43">
        <v>1.4999999999999999E-2</v>
      </c>
      <c r="H1865" s="43" t="str">
        <f>INDEX(Regions[Region], MATCH(A1865,Regions[State Name],0))</f>
        <v>NR</v>
      </c>
    </row>
    <row r="1866" spans="1:8" x14ac:dyDescent="0.25">
      <c r="A1866" s="43" t="s">
        <v>236</v>
      </c>
      <c r="B1866" s="43" t="s">
        <v>209</v>
      </c>
      <c r="C1866" s="43" t="s">
        <v>220</v>
      </c>
      <c r="D1866" s="43" t="str">
        <f t="shared" si="58"/>
        <v xml:space="preserve">PULP </v>
      </c>
      <c r="E1866" s="43" t="str">
        <f t="shared" si="59"/>
        <v>Industry_Rest</v>
      </c>
      <c r="F1866" s="43">
        <v>2014</v>
      </c>
      <c r="G1866" s="43">
        <v>8.0000000000000002E-3</v>
      </c>
      <c r="H1866" s="43" t="str">
        <f>INDEX(Regions[Region], MATCH(A1866,Regions[State Name],0))</f>
        <v>NR</v>
      </c>
    </row>
    <row r="1867" spans="1:8" x14ac:dyDescent="0.25">
      <c r="A1867" s="43" t="s">
        <v>236</v>
      </c>
      <c r="B1867" s="43" t="s">
        <v>209</v>
      </c>
      <c r="C1867" s="43" t="s">
        <v>223</v>
      </c>
      <c r="D1867" s="43" t="str">
        <f t="shared" si="58"/>
        <v>TEXTI</v>
      </c>
      <c r="E1867" s="43" t="str">
        <f t="shared" si="59"/>
        <v>Industry_Rest</v>
      </c>
      <c r="F1867" s="43">
        <v>2014</v>
      </c>
      <c r="G1867" s="43">
        <v>1E-3</v>
      </c>
      <c r="H1867" s="43" t="str">
        <f>INDEX(Regions[Region], MATCH(A1867,Regions[State Name],0))</f>
        <v>NR</v>
      </c>
    </row>
    <row r="1868" spans="1:8" x14ac:dyDescent="0.25">
      <c r="A1868" s="43" t="s">
        <v>236</v>
      </c>
      <c r="B1868" s="43" t="s">
        <v>209</v>
      </c>
      <c r="C1868" s="43" t="s">
        <v>229</v>
      </c>
      <c r="D1868" s="43" t="str">
        <f t="shared" si="58"/>
        <v>BRICK</v>
      </c>
      <c r="E1868" s="43" t="str">
        <f t="shared" si="59"/>
        <v>Industry_Rest</v>
      </c>
      <c r="F1868" s="43">
        <v>2014</v>
      </c>
      <c r="G1868" s="43">
        <v>1.0999999999999999E-2</v>
      </c>
      <c r="H1868" s="43" t="str">
        <f>INDEX(Regions[Region], MATCH(A1868,Regions[State Name],0))</f>
        <v>NR</v>
      </c>
    </row>
    <row r="1869" spans="1:8" x14ac:dyDescent="0.25">
      <c r="A1869" s="43" t="s">
        <v>236</v>
      </c>
      <c r="B1869" s="43" t="s">
        <v>209</v>
      </c>
      <c r="C1869" s="43" t="s">
        <v>208</v>
      </c>
      <c r="D1869" s="43" t="str">
        <f t="shared" si="58"/>
        <v>OTHER</v>
      </c>
      <c r="E1869" s="43" t="str">
        <f t="shared" si="59"/>
        <v>Industry_Rest</v>
      </c>
      <c r="F1869" s="43">
        <v>2014</v>
      </c>
      <c r="G1869" s="43">
        <v>1.2E-2</v>
      </c>
      <c r="H1869" s="43" t="str">
        <f>INDEX(Regions[Region], MATCH(A1869,Regions[State Name],0))</f>
        <v>NR</v>
      </c>
    </row>
    <row r="1870" spans="1:8" x14ac:dyDescent="0.25">
      <c r="A1870" s="43" t="s">
        <v>236</v>
      </c>
      <c r="B1870" s="43" t="s">
        <v>209</v>
      </c>
      <c r="C1870" s="43" t="s">
        <v>213</v>
      </c>
      <c r="D1870" s="43" t="str">
        <f t="shared" si="58"/>
        <v>CEMEN</v>
      </c>
      <c r="E1870" s="43" t="str">
        <f t="shared" si="59"/>
        <v>Industry_Rest</v>
      </c>
      <c r="F1870" s="43">
        <v>2015</v>
      </c>
      <c r="G1870" s="43">
        <v>2.3E-2</v>
      </c>
      <c r="H1870" s="43" t="str">
        <f>INDEX(Regions[Region], MATCH(A1870,Regions[State Name],0))</f>
        <v>NR</v>
      </c>
    </row>
    <row r="1871" spans="1:8" x14ac:dyDescent="0.25">
      <c r="A1871" s="43" t="s">
        <v>236</v>
      </c>
      <c r="B1871" s="43" t="s">
        <v>209</v>
      </c>
      <c r="C1871" s="43" t="s">
        <v>220</v>
      </c>
      <c r="D1871" s="43" t="str">
        <f t="shared" si="58"/>
        <v xml:space="preserve">PULP </v>
      </c>
      <c r="E1871" s="43" t="str">
        <f t="shared" si="59"/>
        <v>Industry_Rest</v>
      </c>
      <c r="F1871" s="43">
        <v>2015</v>
      </c>
      <c r="G1871" s="43">
        <v>8.9999999999999993E-3</v>
      </c>
      <c r="H1871" s="43" t="str">
        <f>INDEX(Regions[Region], MATCH(A1871,Regions[State Name],0))</f>
        <v>NR</v>
      </c>
    </row>
    <row r="1872" spans="1:8" x14ac:dyDescent="0.25">
      <c r="A1872" s="43" t="s">
        <v>236</v>
      </c>
      <c r="B1872" s="43" t="s">
        <v>209</v>
      </c>
      <c r="C1872" s="43" t="s">
        <v>223</v>
      </c>
      <c r="D1872" s="43" t="str">
        <f t="shared" si="58"/>
        <v>TEXTI</v>
      </c>
      <c r="E1872" s="43" t="str">
        <f t="shared" si="59"/>
        <v>Industry_Rest</v>
      </c>
      <c r="F1872" s="43">
        <v>2015</v>
      </c>
      <c r="G1872" s="43">
        <v>1E-3</v>
      </c>
      <c r="H1872" s="43" t="str">
        <f>INDEX(Regions[Region], MATCH(A1872,Regions[State Name],0))</f>
        <v>NR</v>
      </c>
    </row>
    <row r="1873" spans="1:8" x14ac:dyDescent="0.25">
      <c r="A1873" s="43" t="s">
        <v>236</v>
      </c>
      <c r="B1873" s="43" t="s">
        <v>209</v>
      </c>
      <c r="C1873" s="43" t="s">
        <v>229</v>
      </c>
      <c r="D1873" s="43" t="str">
        <f t="shared" si="58"/>
        <v>BRICK</v>
      </c>
      <c r="E1873" s="43" t="str">
        <f t="shared" si="59"/>
        <v>Industry_Rest</v>
      </c>
      <c r="F1873" s="43">
        <v>2015</v>
      </c>
      <c r="G1873" s="43">
        <v>1.0999999999999999E-2</v>
      </c>
      <c r="H1873" s="43" t="str">
        <f>INDEX(Regions[Region], MATCH(A1873,Regions[State Name],0))</f>
        <v>NR</v>
      </c>
    </row>
    <row r="1874" spans="1:8" x14ac:dyDescent="0.25">
      <c r="A1874" s="43" t="s">
        <v>236</v>
      </c>
      <c r="B1874" s="43" t="s">
        <v>209</v>
      </c>
      <c r="C1874" s="43" t="s">
        <v>208</v>
      </c>
      <c r="D1874" s="43" t="str">
        <f t="shared" si="58"/>
        <v>OTHER</v>
      </c>
      <c r="E1874" s="43" t="str">
        <f t="shared" si="59"/>
        <v>Industry_Rest</v>
      </c>
      <c r="F1874" s="43">
        <v>2015</v>
      </c>
      <c r="G1874" s="43">
        <v>1.2E-2</v>
      </c>
      <c r="H1874" s="43" t="str">
        <f>INDEX(Regions[Region], MATCH(A1874,Regions[State Name],0))</f>
        <v>NR</v>
      </c>
    </row>
    <row r="1875" spans="1:8" x14ac:dyDescent="0.25">
      <c r="A1875" s="43" t="s">
        <v>236</v>
      </c>
      <c r="B1875" s="43" t="s">
        <v>209</v>
      </c>
      <c r="C1875" s="43" t="s">
        <v>213</v>
      </c>
      <c r="D1875" s="43" t="str">
        <f t="shared" si="58"/>
        <v>CEMEN</v>
      </c>
      <c r="E1875" s="43" t="str">
        <f t="shared" si="59"/>
        <v>Industry_Rest</v>
      </c>
      <c r="F1875" s="43">
        <v>2016</v>
      </c>
      <c r="G1875" s="43">
        <v>3.1E-2</v>
      </c>
      <c r="H1875" s="43" t="str">
        <f>INDEX(Regions[Region], MATCH(A1875,Regions[State Name],0))</f>
        <v>NR</v>
      </c>
    </row>
    <row r="1876" spans="1:8" x14ac:dyDescent="0.25">
      <c r="A1876" s="43" t="s">
        <v>236</v>
      </c>
      <c r="B1876" s="43" t="s">
        <v>209</v>
      </c>
      <c r="C1876" s="43" t="s">
        <v>223</v>
      </c>
      <c r="D1876" s="43" t="str">
        <f t="shared" si="58"/>
        <v>TEXTI</v>
      </c>
      <c r="E1876" s="43" t="str">
        <f t="shared" si="59"/>
        <v>Industry_Rest</v>
      </c>
      <c r="F1876" s="43">
        <v>2016</v>
      </c>
      <c r="G1876" s="43">
        <v>1E-3</v>
      </c>
      <c r="H1876" s="43" t="str">
        <f>INDEX(Regions[Region], MATCH(A1876,Regions[State Name],0))</f>
        <v>NR</v>
      </c>
    </row>
    <row r="1877" spans="1:8" x14ac:dyDescent="0.25">
      <c r="A1877" s="43" t="s">
        <v>236</v>
      </c>
      <c r="B1877" s="43" t="s">
        <v>209</v>
      </c>
      <c r="C1877" s="43" t="s">
        <v>229</v>
      </c>
      <c r="D1877" s="43" t="str">
        <f t="shared" si="58"/>
        <v>BRICK</v>
      </c>
      <c r="E1877" s="43" t="str">
        <f t="shared" si="59"/>
        <v>Industry_Rest</v>
      </c>
      <c r="F1877" s="43">
        <v>2016</v>
      </c>
      <c r="G1877" s="43">
        <v>8.9999999999999993E-3</v>
      </c>
      <c r="H1877" s="43" t="str">
        <f>INDEX(Regions[Region], MATCH(A1877,Regions[State Name],0))</f>
        <v>NR</v>
      </c>
    </row>
    <row r="1878" spans="1:8" x14ac:dyDescent="0.25">
      <c r="A1878" s="43" t="s">
        <v>236</v>
      </c>
      <c r="B1878" s="43" t="s">
        <v>216</v>
      </c>
      <c r="C1878" s="43" t="s">
        <v>213</v>
      </c>
      <c r="D1878" s="43" t="str">
        <f t="shared" si="58"/>
        <v>CEMEN</v>
      </c>
      <c r="E1878" s="43" t="str">
        <f t="shared" si="59"/>
        <v>Industry_Rest</v>
      </c>
      <c r="F1878" s="43">
        <v>2006</v>
      </c>
      <c r="G1878" s="43">
        <v>0.06</v>
      </c>
      <c r="H1878" s="43" t="str">
        <f>INDEX(Regions[Region], MATCH(A1878,Regions[State Name],0))</f>
        <v>NR</v>
      </c>
    </row>
    <row r="1879" spans="1:8" x14ac:dyDescent="0.25">
      <c r="A1879" s="43" t="s">
        <v>236</v>
      </c>
      <c r="B1879" s="43" t="s">
        <v>216</v>
      </c>
      <c r="C1879" s="43" t="s">
        <v>223</v>
      </c>
      <c r="D1879" s="43" t="str">
        <f t="shared" si="58"/>
        <v>TEXTI</v>
      </c>
      <c r="E1879" s="43" t="str">
        <f t="shared" si="59"/>
        <v>Industry_Rest</v>
      </c>
      <c r="F1879" s="43">
        <v>2006</v>
      </c>
      <c r="G1879" s="43">
        <v>2E-3</v>
      </c>
      <c r="H1879" s="43" t="str">
        <f>INDEX(Regions[Region], MATCH(A1879,Regions[State Name],0))</f>
        <v>NR</v>
      </c>
    </row>
    <row r="1880" spans="1:8" x14ac:dyDescent="0.25">
      <c r="A1880" s="43" t="s">
        <v>236</v>
      </c>
      <c r="B1880" s="43" t="s">
        <v>216</v>
      </c>
      <c r="C1880" s="43" t="s">
        <v>229</v>
      </c>
      <c r="D1880" s="43" t="str">
        <f t="shared" si="58"/>
        <v>BRICK</v>
      </c>
      <c r="E1880" s="43" t="str">
        <f t="shared" si="59"/>
        <v>Industry_Rest</v>
      </c>
      <c r="F1880" s="43">
        <v>2006</v>
      </c>
      <c r="G1880" s="43">
        <v>0.01</v>
      </c>
      <c r="H1880" s="43" t="str">
        <f>INDEX(Regions[Region], MATCH(A1880,Regions[State Name],0))</f>
        <v>NR</v>
      </c>
    </row>
    <row r="1881" spans="1:8" x14ac:dyDescent="0.25">
      <c r="A1881" s="43" t="s">
        <v>236</v>
      </c>
      <c r="B1881" s="43" t="s">
        <v>216</v>
      </c>
      <c r="C1881" s="43" t="s">
        <v>208</v>
      </c>
      <c r="D1881" s="43" t="str">
        <f t="shared" si="58"/>
        <v>OTHER</v>
      </c>
      <c r="E1881" s="43" t="str">
        <f t="shared" si="59"/>
        <v>Industry_Rest</v>
      </c>
      <c r="F1881" s="43">
        <v>2006</v>
      </c>
      <c r="G1881" s="43">
        <v>3.3000000000000002E-2</v>
      </c>
      <c r="H1881" s="43" t="str">
        <f>INDEX(Regions[Region], MATCH(A1881,Regions[State Name],0))</f>
        <v>NR</v>
      </c>
    </row>
    <row r="1882" spans="1:8" x14ac:dyDescent="0.25">
      <c r="A1882" s="43" t="s">
        <v>236</v>
      </c>
      <c r="B1882" s="43" t="s">
        <v>209</v>
      </c>
      <c r="C1882" s="43" t="s">
        <v>213</v>
      </c>
      <c r="D1882" s="43" t="str">
        <f t="shared" si="58"/>
        <v>CEMEN</v>
      </c>
      <c r="E1882" s="43" t="str">
        <f t="shared" si="59"/>
        <v>Industry_Rest</v>
      </c>
      <c r="F1882" s="43">
        <v>2019</v>
      </c>
      <c r="G1882" s="43">
        <v>1.0999999999999999E-2</v>
      </c>
      <c r="H1882" s="43" t="str">
        <f>INDEX(Regions[Region], MATCH(A1882,Regions[State Name],0))</f>
        <v>NR</v>
      </c>
    </row>
    <row r="1883" spans="1:8" x14ac:dyDescent="0.25">
      <c r="A1883" s="43" t="s">
        <v>236</v>
      </c>
      <c r="B1883" s="43" t="s">
        <v>209</v>
      </c>
      <c r="C1883" s="43" t="s">
        <v>208</v>
      </c>
      <c r="D1883" s="43" t="str">
        <f t="shared" si="58"/>
        <v>OTHER</v>
      </c>
      <c r="E1883" s="43" t="str">
        <f t="shared" si="59"/>
        <v>Industry_Rest</v>
      </c>
      <c r="F1883" s="43">
        <v>2019</v>
      </c>
      <c r="G1883" s="43">
        <v>2.4E-2</v>
      </c>
      <c r="H1883" s="43" t="str">
        <f>INDEX(Regions[Region], MATCH(A1883,Regions[State Name],0))</f>
        <v>NR</v>
      </c>
    </row>
    <row r="1884" spans="1:8" x14ac:dyDescent="0.25">
      <c r="A1884" s="43" t="s">
        <v>236</v>
      </c>
      <c r="B1884" s="43" t="s">
        <v>209</v>
      </c>
      <c r="C1884" s="43" t="s">
        <v>208</v>
      </c>
      <c r="D1884" s="43" t="str">
        <f t="shared" si="58"/>
        <v>OTHER</v>
      </c>
      <c r="E1884" s="43" t="str">
        <f t="shared" si="59"/>
        <v>Industry_Rest</v>
      </c>
      <c r="F1884" s="43">
        <v>2017</v>
      </c>
      <c r="G1884" s="43">
        <v>1E-3</v>
      </c>
      <c r="H1884" s="43" t="str">
        <f>INDEX(Regions[Region], MATCH(A1884,Regions[State Name],0))</f>
        <v>NR</v>
      </c>
    </row>
    <row r="1885" spans="1:8" x14ac:dyDescent="0.25">
      <c r="A1885" s="43" t="s">
        <v>236</v>
      </c>
      <c r="B1885" s="43" t="s">
        <v>209</v>
      </c>
      <c r="C1885" s="43" t="s">
        <v>229</v>
      </c>
      <c r="D1885" s="43" t="str">
        <f t="shared" si="58"/>
        <v>BRICK</v>
      </c>
      <c r="E1885" s="43" t="str">
        <f t="shared" si="59"/>
        <v>Industry_Rest</v>
      </c>
      <c r="F1885" s="43">
        <v>2017</v>
      </c>
      <c r="G1885" s="43">
        <v>8.0000000000000002E-3</v>
      </c>
      <c r="H1885" s="43" t="str">
        <f>INDEX(Regions[Region], MATCH(A1885,Regions[State Name],0))</f>
        <v>NR</v>
      </c>
    </row>
    <row r="1886" spans="1:8" x14ac:dyDescent="0.25">
      <c r="A1886" s="43" t="s">
        <v>236</v>
      </c>
      <c r="B1886" s="43" t="s">
        <v>209</v>
      </c>
      <c r="C1886" s="43" t="s">
        <v>213</v>
      </c>
      <c r="D1886" s="43" t="str">
        <f t="shared" si="58"/>
        <v>CEMEN</v>
      </c>
      <c r="E1886" s="43" t="str">
        <f t="shared" si="59"/>
        <v>Industry_Rest</v>
      </c>
      <c r="F1886" s="43">
        <v>2017</v>
      </c>
      <c r="G1886" s="43">
        <v>8.9999999999999993E-3</v>
      </c>
      <c r="H1886" s="43" t="str">
        <f>INDEX(Regions[Region], MATCH(A1886,Regions[State Name],0))</f>
        <v>NR</v>
      </c>
    </row>
    <row r="1887" spans="1:8" x14ac:dyDescent="0.25">
      <c r="A1887" s="43" t="s">
        <v>236</v>
      </c>
      <c r="B1887" s="43" t="s">
        <v>209</v>
      </c>
      <c r="C1887" s="43" t="s">
        <v>213</v>
      </c>
      <c r="D1887" s="43" t="str">
        <f t="shared" si="58"/>
        <v>CEMEN</v>
      </c>
      <c r="E1887" s="43" t="str">
        <f t="shared" si="59"/>
        <v>Industry_Rest</v>
      </c>
      <c r="F1887" s="43">
        <v>2018</v>
      </c>
      <c r="G1887" s="43">
        <v>2.7E-2</v>
      </c>
      <c r="H1887" s="43" t="str">
        <f>INDEX(Regions[Region], MATCH(A1887,Regions[State Name],0))</f>
        <v>NR</v>
      </c>
    </row>
    <row r="1888" spans="1:8" x14ac:dyDescent="0.25">
      <c r="A1888" s="43" t="s">
        <v>236</v>
      </c>
      <c r="B1888" s="43" t="s">
        <v>209</v>
      </c>
      <c r="C1888" s="43" t="s">
        <v>208</v>
      </c>
      <c r="D1888" s="43" t="str">
        <f t="shared" si="58"/>
        <v>OTHER</v>
      </c>
      <c r="E1888" s="43" t="str">
        <f t="shared" si="59"/>
        <v>Industry_Rest</v>
      </c>
      <c r="F1888" s="43">
        <v>2018</v>
      </c>
      <c r="G1888" s="43">
        <v>3.9E-2</v>
      </c>
      <c r="H1888" s="43" t="str">
        <f>INDEX(Regions[Region], MATCH(A1888,Regions[State Name],0))</f>
        <v>NR</v>
      </c>
    </row>
    <row r="1889" spans="1:8" x14ac:dyDescent="0.25">
      <c r="A1889" s="43" t="s">
        <v>235</v>
      </c>
      <c r="B1889" s="43" t="s">
        <v>209</v>
      </c>
      <c r="C1889" s="43" t="s">
        <v>213</v>
      </c>
      <c r="D1889" s="43" t="str">
        <f t="shared" si="58"/>
        <v>CEMEN</v>
      </c>
      <c r="E1889" s="43" t="str">
        <f t="shared" si="59"/>
        <v>Industry_Rest</v>
      </c>
      <c r="F1889" s="43">
        <v>2007</v>
      </c>
      <c r="G1889" s="43">
        <v>0.05</v>
      </c>
      <c r="H1889" s="43" t="str">
        <f>INDEX(Regions[Region], MATCH(A1889,Regions[State Name],0))</f>
        <v>SR</v>
      </c>
    </row>
    <row r="1890" spans="1:8" x14ac:dyDescent="0.25">
      <c r="A1890" s="43" t="s">
        <v>235</v>
      </c>
      <c r="B1890" s="43" t="s">
        <v>209</v>
      </c>
      <c r="C1890" s="43" t="s">
        <v>213</v>
      </c>
      <c r="D1890" s="43" t="str">
        <f t="shared" si="58"/>
        <v>CEMEN</v>
      </c>
      <c r="E1890" s="43" t="str">
        <f t="shared" si="59"/>
        <v>Industry_Rest</v>
      </c>
      <c r="F1890" s="43">
        <v>2008</v>
      </c>
      <c r="G1890" s="43">
        <v>4.8000000000000001E-2</v>
      </c>
      <c r="H1890" s="43" t="str">
        <f>INDEX(Regions[Region], MATCH(A1890,Regions[State Name],0))</f>
        <v>SR</v>
      </c>
    </row>
    <row r="1891" spans="1:8" x14ac:dyDescent="0.25">
      <c r="A1891" s="43" t="s">
        <v>235</v>
      </c>
      <c r="B1891" s="43" t="s">
        <v>209</v>
      </c>
      <c r="C1891" s="43" t="s">
        <v>213</v>
      </c>
      <c r="D1891" s="43" t="str">
        <f t="shared" si="58"/>
        <v>CEMEN</v>
      </c>
      <c r="E1891" s="43" t="str">
        <f t="shared" si="59"/>
        <v>Industry_Rest</v>
      </c>
      <c r="F1891" s="43">
        <v>2009</v>
      </c>
      <c r="G1891" s="43">
        <v>5.1999999999999998E-2</v>
      </c>
      <c r="H1891" s="43" t="str">
        <f>INDEX(Regions[Region], MATCH(A1891,Regions[State Name],0))</f>
        <v>SR</v>
      </c>
    </row>
    <row r="1892" spans="1:8" x14ac:dyDescent="0.25">
      <c r="A1892" s="43" t="s">
        <v>235</v>
      </c>
      <c r="B1892" s="43" t="s">
        <v>209</v>
      </c>
      <c r="C1892" s="43" t="s">
        <v>220</v>
      </c>
      <c r="D1892" s="43" t="str">
        <f t="shared" si="58"/>
        <v xml:space="preserve">PULP </v>
      </c>
      <c r="E1892" s="43" t="str">
        <f t="shared" si="59"/>
        <v>Industry_Rest</v>
      </c>
      <c r="F1892" s="43">
        <v>2009</v>
      </c>
      <c r="G1892" s="43">
        <v>7.8E-2</v>
      </c>
      <c r="H1892" s="43" t="str">
        <f>INDEX(Regions[Region], MATCH(A1892,Regions[State Name],0))</f>
        <v>SR</v>
      </c>
    </row>
    <row r="1893" spans="1:8" x14ac:dyDescent="0.25">
      <c r="A1893" s="43" t="s">
        <v>235</v>
      </c>
      <c r="B1893" s="43" t="s">
        <v>209</v>
      </c>
      <c r="C1893" s="43" t="s">
        <v>213</v>
      </c>
      <c r="D1893" s="43" t="str">
        <f t="shared" si="58"/>
        <v>CEMEN</v>
      </c>
      <c r="E1893" s="43" t="str">
        <f t="shared" si="59"/>
        <v>Industry_Rest</v>
      </c>
      <c r="F1893" s="43">
        <v>2010</v>
      </c>
      <c r="G1893" s="43">
        <v>4.4999999999999998E-2</v>
      </c>
      <c r="H1893" s="43" t="str">
        <f>INDEX(Regions[Region], MATCH(A1893,Regions[State Name],0))</f>
        <v>SR</v>
      </c>
    </row>
    <row r="1894" spans="1:8" x14ac:dyDescent="0.25">
      <c r="A1894" s="43" t="s">
        <v>235</v>
      </c>
      <c r="B1894" s="43" t="s">
        <v>209</v>
      </c>
      <c r="C1894" s="43" t="s">
        <v>228</v>
      </c>
      <c r="D1894" s="43" t="str">
        <f t="shared" si="58"/>
        <v>CHEMI</v>
      </c>
      <c r="E1894" s="43" t="str">
        <f t="shared" si="59"/>
        <v>Industry_Rest</v>
      </c>
      <c r="F1894" s="43">
        <v>2010</v>
      </c>
      <c r="G1894" s="43">
        <v>1E-3</v>
      </c>
      <c r="H1894" s="43" t="str">
        <f>INDEX(Regions[Region], MATCH(A1894,Regions[State Name],0))</f>
        <v>SR</v>
      </c>
    </row>
    <row r="1895" spans="1:8" x14ac:dyDescent="0.25">
      <c r="A1895" s="43" t="s">
        <v>235</v>
      </c>
      <c r="B1895" s="43" t="s">
        <v>209</v>
      </c>
      <c r="C1895" s="43" t="s">
        <v>220</v>
      </c>
      <c r="D1895" s="43" t="str">
        <f t="shared" si="58"/>
        <v xml:space="preserve">PULP </v>
      </c>
      <c r="E1895" s="43" t="str">
        <f t="shared" si="59"/>
        <v>Industry_Rest</v>
      </c>
      <c r="F1895" s="43">
        <v>2010</v>
      </c>
      <c r="G1895" s="43">
        <v>0.08</v>
      </c>
      <c r="H1895" s="43" t="str">
        <f>INDEX(Regions[Region], MATCH(A1895,Regions[State Name],0))</f>
        <v>SR</v>
      </c>
    </row>
    <row r="1896" spans="1:8" x14ac:dyDescent="0.25">
      <c r="A1896" s="43" t="s">
        <v>235</v>
      </c>
      <c r="B1896" s="43" t="s">
        <v>209</v>
      </c>
      <c r="C1896" s="43" t="s">
        <v>213</v>
      </c>
      <c r="D1896" s="43" t="str">
        <f t="shared" si="58"/>
        <v>CEMEN</v>
      </c>
      <c r="E1896" s="43" t="str">
        <f t="shared" si="59"/>
        <v>Industry_Rest</v>
      </c>
      <c r="F1896" s="43">
        <v>2011</v>
      </c>
      <c r="G1896" s="43">
        <v>3.4000000000000002E-2</v>
      </c>
      <c r="H1896" s="43" t="str">
        <f>INDEX(Regions[Region], MATCH(A1896,Regions[State Name],0))</f>
        <v>SR</v>
      </c>
    </row>
    <row r="1897" spans="1:8" x14ac:dyDescent="0.25">
      <c r="A1897" s="43" t="s">
        <v>235</v>
      </c>
      <c r="B1897" s="43" t="s">
        <v>209</v>
      </c>
      <c r="C1897" s="43" t="s">
        <v>220</v>
      </c>
      <c r="D1897" s="43" t="str">
        <f t="shared" si="58"/>
        <v xml:space="preserve">PULP </v>
      </c>
      <c r="E1897" s="43" t="str">
        <f t="shared" si="59"/>
        <v>Industry_Rest</v>
      </c>
      <c r="F1897" s="43">
        <v>2011</v>
      </c>
      <c r="G1897" s="43">
        <v>0.17899999999999999</v>
      </c>
      <c r="H1897" s="43" t="str">
        <f>INDEX(Regions[Region], MATCH(A1897,Regions[State Name],0))</f>
        <v>SR</v>
      </c>
    </row>
    <row r="1898" spans="1:8" x14ac:dyDescent="0.25">
      <c r="A1898" s="43" t="s">
        <v>235</v>
      </c>
      <c r="B1898" s="43" t="s">
        <v>209</v>
      </c>
      <c r="C1898" s="43" t="s">
        <v>213</v>
      </c>
      <c r="D1898" s="43" t="str">
        <f t="shared" si="58"/>
        <v>CEMEN</v>
      </c>
      <c r="E1898" s="43" t="str">
        <f t="shared" si="59"/>
        <v>Industry_Rest</v>
      </c>
      <c r="F1898" s="43">
        <v>2012</v>
      </c>
      <c r="G1898" s="43">
        <v>2.5999999999999999E-2</v>
      </c>
      <c r="H1898" s="43" t="str">
        <f>INDEX(Regions[Region], MATCH(A1898,Regions[State Name],0))</f>
        <v>SR</v>
      </c>
    </row>
    <row r="1899" spans="1:8" x14ac:dyDescent="0.25">
      <c r="A1899" s="43" t="s">
        <v>235</v>
      </c>
      <c r="B1899" s="43" t="s">
        <v>209</v>
      </c>
      <c r="C1899" s="43" t="s">
        <v>220</v>
      </c>
      <c r="D1899" s="43" t="str">
        <f t="shared" si="58"/>
        <v xml:space="preserve">PULP </v>
      </c>
      <c r="E1899" s="43" t="str">
        <f t="shared" si="59"/>
        <v>Industry_Rest</v>
      </c>
      <c r="F1899" s="43">
        <v>2012</v>
      </c>
      <c r="G1899" s="43">
        <v>0.1</v>
      </c>
      <c r="H1899" s="43" t="str">
        <f>INDEX(Regions[Region], MATCH(A1899,Regions[State Name],0))</f>
        <v>SR</v>
      </c>
    </row>
    <row r="1900" spans="1:8" x14ac:dyDescent="0.25">
      <c r="A1900" s="43" t="s">
        <v>235</v>
      </c>
      <c r="B1900" s="43" t="s">
        <v>209</v>
      </c>
      <c r="C1900" s="43" t="s">
        <v>213</v>
      </c>
      <c r="D1900" s="43" t="str">
        <f t="shared" si="58"/>
        <v>CEMEN</v>
      </c>
      <c r="E1900" s="43" t="str">
        <f t="shared" si="59"/>
        <v>Industry_Rest</v>
      </c>
      <c r="F1900" s="43">
        <v>2013</v>
      </c>
      <c r="G1900" s="43">
        <v>4.4999999999999998E-2</v>
      </c>
      <c r="H1900" s="43" t="str">
        <f>INDEX(Regions[Region], MATCH(A1900,Regions[State Name],0))</f>
        <v>SR</v>
      </c>
    </row>
    <row r="1901" spans="1:8" x14ac:dyDescent="0.25">
      <c r="A1901" s="43" t="s">
        <v>235</v>
      </c>
      <c r="B1901" s="43" t="s">
        <v>209</v>
      </c>
      <c r="C1901" s="43" t="s">
        <v>220</v>
      </c>
      <c r="D1901" s="43" t="str">
        <f t="shared" si="58"/>
        <v xml:space="preserve">PULP </v>
      </c>
      <c r="E1901" s="43" t="str">
        <f t="shared" si="59"/>
        <v>Industry_Rest</v>
      </c>
      <c r="F1901" s="43">
        <v>2013</v>
      </c>
      <c r="G1901" s="43">
        <v>8.7999999999999995E-2</v>
      </c>
      <c r="H1901" s="43" t="str">
        <f>INDEX(Regions[Region], MATCH(A1901,Regions[State Name],0))</f>
        <v>SR</v>
      </c>
    </row>
    <row r="1902" spans="1:8" x14ac:dyDescent="0.25">
      <c r="A1902" s="43" t="s">
        <v>235</v>
      </c>
      <c r="B1902" s="43" t="s">
        <v>209</v>
      </c>
      <c r="C1902" s="43" t="s">
        <v>213</v>
      </c>
      <c r="D1902" s="43" t="str">
        <f t="shared" si="58"/>
        <v>CEMEN</v>
      </c>
      <c r="E1902" s="43" t="str">
        <f t="shared" si="59"/>
        <v>Industry_Rest</v>
      </c>
      <c r="F1902" s="43">
        <v>2014</v>
      </c>
      <c r="G1902" s="43">
        <v>3.1E-2</v>
      </c>
      <c r="H1902" s="43" t="str">
        <f>INDEX(Regions[Region], MATCH(A1902,Regions[State Name],0))</f>
        <v>SR</v>
      </c>
    </row>
    <row r="1903" spans="1:8" x14ac:dyDescent="0.25">
      <c r="A1903" s="43" t="s">
        <v>235</v>
      </c>
      <c r="B1903" s="43" t="s">
        <v>209</v>
      </c>
      <c r="C1903" s="43" t="s">
        <v>220</v>
      </c>
      <c r="D1903" s="43" t="str">
        <f t="shared" si="58"/>
        <v xml:space="preserve">PULP </v>
      </c>
      <c r="E1903" s="43" t="str">
        <f t="shared" si="59"/>
        <v>Industry_Rest</v>
      </c>
      <c r="F1903" s="43">
        <v>2014</v>
      </c>
      <c r="G1903" s="43">
        <v>5.1999999999999998E-2</v>
      </c>
      <c r="H1903" s="43" t="str">
        <f>INDEX(Regions[Region], MATCH(A1903,Regions[State Name],0))</f>
        <v>SR</v>
      </c>
    </row>
    <row r="1904" spans="1:8" x14ac:dyDescent="0.25">
      <c r="A1904" s="43" t="s">
        <v>235</v>
      </c>
      <c r="B1904" s="43" t="s">
        <v>209</v>
      </c>
      <c r="C1904" s="43" t="s">
        <v>220</v>
      </c>
      <c r="D1904" s="43" t="str">
        <f t="shared" si="58"/>
        <v xml:space="preserve">PULP </v>
      </c>
      <c r="E1904" s="43" t="str">
        <f t="shared" si="59"/>
        <v>Industry_Rest</v>
      </c>
      <c r="F1904" s="43">
        <v>2015</v>
      </c>
      <c r="G1904" s="43">
        <v>7.2999999999999995E-2</v>
      </c>
      <c r="H1904" s="43" t="str">
        <f>INDEX(Regions[Region], MATCH(A1904,Regions[State Name],0))</f>
        <v>SR</v>
      </c>
    </row>
    <row r="1905" spans="1:8" x14ac:dyDescent="0.25">
      <c r="A1905" s="43" t="s">
        <v>235</v>
      </c>
      <c r="B1905" s="43" t="s">
        <v>209</v>
      </c>
      <c r="C1905" s="43" t="s">
        <v>208</v>
      </c>
      <c r="D1905" s="43" t="str">
        <f t="shared" si="58"/>
        <v>OTHER</v>
      </c>
      <c r="E1905" s="43" t="str">
        <f t="shared" si="59"/>
        <v>Industry_Rest</v>
      </c>
      <c r="F1905" s="43">
        <v>2015</v>
      </c>
      <c r="G1905" s="43">
        <v>2.7E-2</v>
      </c>
      <c r="H1905" s="43" t="str">
        <f>INDEX(Regions[Region], MATCH(A1905,Regions[State Name],0))</f>
        <v>SR</v>
      </c>
    </row>
    <row r="1906" spans="1:8" x14ac:dyDescent="0.25">
      <c r="A1906" s="43" t="s">
        <v>235</v>
      </c>
      <c r="B1906" s="43" t="s">
        <v>209</v>
      </c>
      <c r="C1906" s="43" t="s">
        <v>213</v>
      </c>
      <c r="D1906" s="43" t="str">
        <f t="shared" si="58"/>
        <v>CEMEN</v>
      </c>
      <c r="E1906" s="43" t="str">
        <f t="shared" si="59"/>
        <v>Industry_Rest</v>
      </c>
      <c r="F1906" s="43">
        <v>2016</v>
      </c>
      <c r="G1906" s="43">
        <v>3.5000000000000003E-2</v>
      </c>
      <c r="H1906" s="43" t="str">
        <f>INDEX(Regions[Region], MATCH(A1906,Regions[State Name],0))</f>
        <v>SR</v>
      </c>
    </row>
    <row r="1907" spans="1:8" x14ac:dyDescent="0.25">
      <c r="A1907" s="43" t="s">
        <v>235</v>
      </c>
      <c r="B1907" s="43" t="s">
        <v>209</v>
      </c>
      <c r="C1907" s="43" t="s">
        <v>220</v>
      </c>
      <c r="D1907" s="43" t="str">
        <f t="shared" si="58"/>
        <v xml:space="preserve">PULP </v>
      </c>
      <c r="E1907" s="43" t="str">
        <f t="shared" si="59"/>
        <v>Industry_Rest</v>
      </c>
      <c r="F1907" s="43">
        <v>2016</v>
      </c>
      <c r="G1907" s="43">
        <v>4.5999999999999999E-2</v>
      </c>
      <c r="H1907" s="43" t="str">
        <f>INDEX(Regions[Region], MATCH(A1907,Regions[State Name],0))</f>
        <v>SR</v>
      </c>
    </row>
    <row r="1908" spans="1:8" x14ac:dyDescent="0.25">
      <c r="A1908" s="43" t="s">
        <v>235</v>
      </c>
      <c r="B1908" s="43" t="s">
        <v>216</v>
      </c>
      <c r="C1908" s="43" t="s">
        <v>213</v>
      </c>
      <c r="D1908" s="43" t="str">
        <f t="shared" si="58"/>
        <v>CEMEN</v>
      </c>
      <c r="E1908" s="43" t="str">
        <f t="shared" si="59"/>
        <v>Industry_Rest</v>
      </c>
      <c r="F1908" s="43">
        <v>2006</v>
      </c>
      <c r="G1908" s="43">
        <v>5.2999999999999999E-2</v>
      </c>
      <c r="H1908" s="43" t="str">
        <f>INDEX(Regions[Region], MATCH(A1908,Regions[State Name],0))</f>
        <v>SR</v>
      </c>
    </row>
    <row r="1909" spans="1:8" x14ac:dyDescent="0.25">
      <c r="A1909" s="43" t="s">
        <v>235</v>
      </c>
      <c r="B1909" s="43" t="s">
        <v>216</v>
      </c>
      <c r="C1909" s="43" t="s">
        <v>220</v>
      </c>
      <c r="D1909" s="43" t="str">
        <f t="shared" si="58"/>
        <v xml:space="preserve">PULP </v>
      </c>
      <c r="E1909" s="43" t="str">
        <f t="shared" si="59"/>
        <v>Industry_Rest</v>
      </c>
      <c r="F1909" s="43">
        <v>2006</v>
      </c>
      <c r="G1909" s="43">
        <v>9.4E-2</v>
      </c>
      <c r="H1909" s="43" t="str">
        <f>INDEX(Regions[Region], MATCH(A1909,Regions[State Name],0))</f>
        <v>SR</v>
      </c>
    </row>
    <row r="1910" spans="1:8" x14ac:dyDescent="0.25">
      <c r="A1910" s="43" t="s">
        <v>235</v>
      </c>
      <c r="B1910" s="43" t="s">
        <v>209</v>
      </c>
      <c r="C1910" s="43" t="s">
        <v>213</v>
      </c>
      <c r="D1910" s="43" t="str">
        <f t="shared" si="58"/>
        <v>CEMEN</v>
      </c>
      <c r="E1910" s="43" t="str">
        <f t="shared" si="59"/>
        <v>Industry_Rest</v>
      </c>
      <c r="F1910" s="43">
        <v>2019</v>
      </c>
      <c r="G1910" s="43">
        <v>0.04</v>
      </c>
      <c r="H1910" s="43" t="str">
        <f>INDEX(Regions[Region], MATCH(A1910,Regions[State Name],0))</f>
        <v>SR</v>
      </c>
    </row>
    <row r="1911" spans="1:8" x14ac:dyDescent="0.25">
      <c r="A1911" s="43" t="s">
        <v>235</v>
      </c>
      <c r="B1911" s="43" t="s">
        <v>209</v>
      </c>
      <c r="C1911" s="43" t="s">
        <v>210</v>
      </c>
      <c r="D1911" s="43" t="str">
        <f t="shared" si="58"/>
        <v>POWER</v>
      </c>
      <c r="E1911" s="43" t="str">
        <f t="shared" si="59"/>
        <v>Power</v>
      </c>
      <c r="F1911" s="43">
        <v>2017</v>
      </c>
      <c r="G1911" s="43">
        <v>1.7999999999999999E-2</v>
      </c>
      <c r="H1911" s="43" t="str">
        <f>INDEX(Regions[Region], MATCH(A1911,Regions[State Name],0))</f>
        <v>SR</v>
      </c>
    </row>
    <row r="1912" spans="1:8" x14ac:dyDescent="0.25">
      <c r="A1912" s="43" t="s">
        <v>235</v>
      </c>
      <c r="B1912" s="43" t="s">
        <v>209</v>
      </c>
      <c r="C1912" s="43" t="s">
        <v>220</v>
      </c>
      <c r="D1912" s="43" t="str">
        <f t="shared" si="58"/>
        <v xml:space="preserve">PULP </v>
      </c>
      <c r="E1912" s="43" t="str">
        <f t="shared" si="59"/>
        <v>Industry_Rest</v>
      </c>
      <c r="F1912" s="43">
        <v>2017</v>
      </c>
      <c r="G1912" s="43">
        <v>2.7E-2</v>
      </c>
      <c r="H1912" s="43" t="str">
        <f>INDEX(Regions[Region], MATCH(A1912,Regions[State Name],0))</f>
        <v>SR</v>
      </c>
    </row>
    <row r="1913" spans="1:8" x14ac:dyDescent="0.25">
      <c r="A1913" s="43" t="s">
        <v>235</v>
      </c>
      <c r="B1913" s="43" t="s">
        <v>209</v>
      </c>
      <c r="C1913" s="43" t="s">
        <v>213</v>
      </c>
      <c r="D1913" s="43" t="str">
        <f t="shared" si="58"/>
        <v>CEMEN</v>
      </c>
      <c r="E1913" s="43" t="str">
        <f t="shared" si="59"/>
        <v>Industry_Rest</v>
      </c>
      <c r="F1913" s="43">
        <v>2017</v>
      </c>
      <c r="G1913" s="43">
        <v>3.1E-2</v>
      </c>
      <c r="H1913" s="43" t="str">
        <f>INDEX(Regions[Region], MATCH(A1913,Regions[State Name],0))</f>
        <v>SR</v>
      </c>
    </row>
    <row r="1914" spans="1:8" x14ac:dyDescent="0.25">
      <c r="A1914" s="43" t="s">
        <v>235</v>
      </c>
      <c r="B1914" s="43" t="s">
        <v>209</v>
      </c>
      <c r="C1914" s="43" t="s">
        <v>220</v>
      </c>
      <c r="D1914" s="43" t="str">
        <f t="shared" si="58"/>
        <v xml:space="preserve">PULP </v>
      </c>
      <c r="E1914" s="43" t="str">
        <f t="shared" si="59"/>
        <v>Industry_Rest</v>
      </c>
      <c r="F1914" s="43">
        <v>2018</v>
      </c>
      <c r="G1914" s="43">
        <v>2.7E-2</v>
      </c>
      <c r="H1914" s="43" t="str">
        <f>INDEX(Regions[Region], MATCH(A1914,Regions[State Name],0))</f>
        <v>SR</v>
      </c>
    </row>
    <row r="1915" spans="1:8" x14ac:dyDescent="0.25">
      <c r="A1915" s="43" t="s">
        <v>235</v>
      </c>
      <c r="B1915" s="43" t="s">
        <v>209</v>
      </c>
      <c r="C1915" s="43" t="s">
        <v>213</v>
      </c>
      <c r="D1915" s="43" t="str">
        <f t="shared" si="58"/>
        <v>CEMEN</v>
      </c>
      <c r="E1915" s="43" t="str">
        <f t="shared" si="59"/>
        <v>Industry_Rest</v>
      </c>
      <c r="F1915" s="43">
        <v>2018</v>
      </c>
      <c r="G1915" s="43">
        <v>4.2999999999999997E-2</v>
      </c>
      <c r="H1915" s="43" t="str">
        <f>INDEX(Regions[Region], MATCH(A1915,Regions[State Name],0))</f>
        <v>SR</v>
      </c>
    </row>
    <row r="1916" spans="1:8" x14ac:dyDescent="0.25">
      <c r="A1916" s="43" t="s">
        <v>234</v>
      </c>
      <c r="B1916" s="43" t="s">
        <v>209</v>
      </c>
      <c r="C1916" s="43" t="s">
        <v>215</v>
      </c>
      <c r="D1916" s="43" t="str">
        <f t="shared" si="58"/>
        <v>POWER</v>
      </c>
      <c r="E1916" s="43" t="str">
        <f t="shared" si="59"/>
        <v>Power</v>
      </c>
      <c r="F1916" s="43">
        <v>2007</v>
      </c>
      <c r="G1916" s="43">
        <v>11.321</v>
      </c>
      <c r="H1916" s="43" t="str">
        <f>INDEX(Regions[Region], MATCH(A1916,Regions[State Name],0))</f>
        <v>NR</v>
      </c>
    </row>
    <row r="1917" spans="1:8" x14ac:dyDescent="0.25">
      <c r="A1917" s="43" t="s">
        <v>234</v>
      </c>
      <c r="B1917" s="43" t="s">
        <v>209</v>
      </c>
      <c r="C1917" s="43" t="s">
        <v>210</v>
      </c>
      <c r="D1917" s="43" t="str">
        <f t="shared" si="58"/>
        <v>POWER</v>
      </c>
      <c r="E1917" s="43" t="str">
        <f t="shared" si="59"/>
        <v>Power</v>
      </c>
      <c r="F1917" s="43">
        <v>2007</v>
      </c>
      <c r="G1917" s="43">
        <v>0.44500000000000001</v>
      </c>
      <c r="H1917" s="43" t="str">
        <f>INDEX(Regions[Region], MATCH(A1917,Regions[State Name],0))</f>
        <v>NR</v>
      </c>
    </row>
    <row r="1918" spans="1:8" x14ac:dyDescent="0.25">
      <c r="A1918" s="43" t="s">
        <v>234</v>
      </c>
      <c r="B1918" s="43" t="s">
        <v>209</v>
      </c>
      <c r="C1918" s="43" t="s">
        <v>213</v>
      </c>
      <c r="D1918" s="43" t="str">
        <f t="shared" si="58"/>
        <v>CEMEN</v>
      </c>
      <c r="E1918" s="43" t="str">
        <f t="shared" si="59"/>
        <v>Industry_Rest</v>
      </c>
      <c r="F1918" s="43">
        <v>2007</v>
      </c>
      <c r="G1918" s="43">
        <v>1.0960000000000001</v>
      </c>
      <c r="H1918" s="43" t="str">
        <f>INDEX(Regions[Region], MATCH(A1918,Regions[State Name],0))</f>
        <v>NR</v>
      </c>
    </row>
    <row r="1919" spans="1:8" x14ac:dyDescent="0.25">
      <c r="A1919" s="43" t="s">
        <v>234</v>
      </c>
      <c r="B1919" s="43" t="s">
        <v>209</v>
      </c>
      <c r="C1919" s="43" t="s">
        <v>225</v>
      </c>
      <c r="D1919" s="43" t="str">
        <f t="shared" si="58"/>
        <v>FERTI</v>
      </c>
      <c r="E1919" s="43" t="str">
        <f t="shared" si="59"/>
        <v>Industry_Rest</v>
      </c>
      <c r="F1919" s="43">
        <v>2007</v>
      </c>
      <c r="G1919" s="43">
        <v>0.41199999999999998</v>
      </c>
      <c r="H1919" s="43" t="str">
        <f>INDEX(Regions[Region], MATCH(A1919,Regions[State Name],0))</f>
        <v>NR</v>
      </c>
    </row>
    <row r="1920" spans="1:8" x14ac:dyDescent="0.25">
      <c r="A1920" s="43" t="s">
        <v>234</v>
      </c>
      <c r="B1920" s="43" t="s">
        <v>209</v>
      </c>
      <c r="C1920" s="43" t="s">
        <v>228</v>
      </c>
      <c r="D1920" s="43" t="str">
        <f t="shared" si="58"/>
        <v>CHEMI</v>
      </c>
      <c r="E1920" s="43" t="str">
        <f t="shared" si="59"/>
        <v>Industry_Rest</v>
      </c>
      <c r="F1920" s="43">
        <v>2007</v>
      </c>
      <c r="G1920" s="43">
        <v>4.0000000000000001E-3</v>
      </c>
      <c r="H1920" s="43" t="str">
        <f>INDEX(Regions[Region], MATCH(A1920,Regions[State Name],0))</f>
        <v>NR</v>
      </c>
    </row>
    <row r="1921" spans="1:8" x14ac:dyDescent="0.25">
      <c r="A1921" s="43" t="s">
        <v>234</v>
      </c>
      <c r="B1921" s="43" t="s">
        <v>209</v>
      </c>
      <c r="C1921" s="43" t="s">
        <v>223</v>
      </c>
      <c r="D1921" s="43" t="str">
        <f t="shared" si="58"/>
        <v>TEXTI</v>
      </c>
      <c r="E1921" s="43" t="str">
        <f t="shared" si="59"/>
        <v>Industry_Rest</v>
      </c>
      <c r="F1921" s="43">
        <v>2007</v>
      </c>
      <c r="G1921" s="43">
        <v>3.1E-2</v>
      </c>
      <c r="H1921" s="43" t="str">
        <f>INDEX(Regions[Region], MATCH(A1921,Regions[State Name],0))</f>
        <v>NR</v>
      </c>
    </row>
    <row r="1922" spans="1:8" x14ac:dyDescent="0.25">
      <c r="A1922" s="43" t="s">
        <v>234</v>
      </c>
      <c r="B1922" s="43" t="s">
        <v>209</v>
      </c>
      <c r="C1922" s="43" t="s">
        <v>208</v>
      </c>
      <c r="D1922" s="43" t="str">
        <f t="shared" si="58"/>
        <v>OTHER</v>
      </c>
      <c r="E1922" s="43" t="str">
        <f t="shared" si="59"/>
        <v>Industry_Rest</v>
      </c>
      <c r="F1922" s="43">
        <v>2007</v>
      </c>
      <c r="G1922" s="43">
        <v>0.436</v>
      </c>
      <c r="H1922" s="43" t="str">
        <f>INDEX(Regions[Region], MATCH(A1922,Regions[State Name],0))</f>
        <v>NR</v>
      </c>
    </row>
    <row r="1923" spans="1:8" x14ac:dyDescent="0.25">
      <c r="A1923" s="43" t="s">
        <v>234</v>
      </c>
      <c r="B1923" s="43" t="s">
        <v>219</v>
      </c>
      <c r="C1923" s="43" t="s">
        <v>215</v>
      </c>
      <c r="D1923" s="43" t="str">
        <f t="shared" ref="D1923:D1986" si="60">LEFT(C1923,5)</f>
        <v>POWER</v>
      </c>
      <c r="E1923" s="43" t="str">
        <f t="shared" ref="E1923:E1986" si="61">IF(D1923="POWER","Power", IF(OR(D1923="STEEL",D1923="METAL"), "Industry_Steel", "Industry_Rest"))</f>
        <v>Power</v>
      </c>
      <c r="F1923" s="43">
        <v>2007</v>
      </c>
      <c r="G1923" s="43">
        <v>0.5</v>
      </c>
      <c r="H1923" s="43" t="str">
        <f>INDEX(Regions[Region], MATCH(A1923,Regions[State Name],0))</f>
        <v>NR</v>
      </c>
    </row>
    <row r="1924" spans="1:8" x14ac:dyDescent="0.25">
      <c r="A1924" s="43" t="s">
        <v>234</v>
      </c>
      <c r="B1924" s="43" t="s">
        <v>226</v>
      </c>
      <c r="C1924" s="43" t="s">
        <v>215</v>
      </c>
      <c r="D1924" s="43" t="str">
        <f t="shared" si="60"/>
        <v>POWER</v>
      </c>
      <c r="E1924" s="43" t="str">
        <f t="shared" si="61"/>
        <v>Power</v>
      </c>
      <c r="F1924" s="43">
        <v>2007</v>
      </c>
      <c r="G1924" s="43">
        <v>0.02</v>
      </c>
      <c r="H1924" s="43" t="str">
        <f>INDEX(Regions[Region], MATCH(A1924,Regions[State Name],0))</f>
        <v>NR</v>
      </c>
    </row>
    <row r="1925" spans="1:8" x14ac:dyDescent="0.25">
      <c r="A1925" s="43" t="s">
        <v>234</v>
      </c>
      <c r="B1925" s="43" t="s">
        <v>226</v>
      </c>
      <c r="C1925" s="43" t="s">
        <v>210</v>
      </c>
      <c r="D1925" s="43" t="str">
        <f t="shared" si="60"/>
        <v>POWER</v>
      </c>
      <c r="E1925" s="43" t="str">
        <f t="shared" si="61"/>
        <v>Power</v>
      </c>
      <c r="F1925" s="43">
        <v>2007</v>
      </c>
      <c r="G1925" s="43">
        <v>2.8000000000000001E-2</v>
      </c>
      <c r="H1925" s="43" t="str">
        <f>INDEX(Regions[Region], MATCH(A1925,Regions[State Name],0))</f>
        <v>NR</v>
      </c>
    </row>
    <row r="1926" spans="1:8" x14ac:dyDescent="0.25">
      <c r="A1926" s="43" t="s">
        <v>234</v>
      </c>
      <c r="B1926" s="43" t="s">
        <v>226</v>
      </c>
      <c r="C1926" s="43" t="s">
        <v>213</v>
      </c>
      <c r="D1926" s="43" t="str">
        <f t="shared" si="60"/>
        <v>CEMEN</v>
      </c>
      <c r="E1926" s="43" t="str">
        <f t="shared" si="61"/>
        <v>Industry_Rest</v>
      </c>
      <c r="F1926" s="43">
        <v>2007</v>
      </c>
      <c r="G1926" s="43">
        <v>2.1000000000000001E-2</v>
      </c>
      <c r="H1926" s="43" t="str">
        <f>INDEX(Regions[Region], MATCH(A1926,Regions[State Name],0))</f>
        <v>NR</v>
      </c>
    </row>
    <row r="1927" spans="1:8" x14ac:dyDescent="0.25">
      <c r="A1927" s="43" t="s">
        <v>234</v>
      </c>
      <c r="B1927" s="43" t="s">
        <v>226</v>
      </c>
      <c r="C1927" s="43" t="s">
        <v>225</v>
      </c>
      <c r="D1927" s="43" t="str">
        <f t="shared" si="60"/>
        <v>FERTI</v>
      </c>
      <c r="E1927" s="43" t="str">
        <f t="shared" si="61"/>
        <v>Industry_Rest</v>
      </c>
      <c r="F1927" s="43">
        <v>2007</v>
      </c>
      <c r="G1927" s="43">
        <v>1.6E-2</v>
      </c>
      <c r="H1927" s="43" t="str">
        <f>INDEX(Regions[Region], MATCH(A1927,Regions[State Name],0))</f>
        <v>NR</v>
      </c>
    </row>
    <row r="1928" spans="1:8" x14ac:dyDescent="0.25">
      <c r="A1928" s="43" t="s">
        <v>234</v>
      </c>
      <c r="B1928" s="43" t="s">
        <v>226</v>
      </c>
      <c r="C1928" s="43" t="s">
        <v>220</v>
      </c>
      <c r="D1928" s="43" t="str">
        <f t="shared" si="60"/>
        <v xml:space="preserve">PULP </v>
      </c>
      <c r="E1928" s="43" t="str">
        <f t="shared" si="61"/>
        <v>Industry_Rest</v>
      </c>
      <c r="F1928" s="43">
        <v>2007</v>
      </c>
      <c r="G1928" s="43">
        <v>2E-3</v>
      </c>
      <c r="H1928" s="43" t="str">
        <f>INDEX(Regions[Region], MATCH(A1928,Regions[State Name],0))</f>
        <v>NR</v>
      </c>
    </row>
    <row r="1929" spans="1:8" x14ac:dyDescent="0.25">
      <c r="A1929" s="43" t="s">
        <v>234</v>
      </c>
      <c r="B1929" s="43" t="s">
        <v>226</v>
      </c>
      <c r="C1929" s="43" t="s">
        <v>223</v>
      </c>
      <c r="D1929" s="43" t="str">
        <f t="shared" si="60"/>
        <v>TEXTI</v>
      </c>
      <c r="E1929" s="43" t="str">
        <f t="shared" si="61"/>
        <v>Industry_Rest</v>
      </c>
      <c r="F1929" s="43">
        <v>2007</v>
      </c>
      <c r="G1929" s="43">
        <v>0.216</v>
      </c>
      <c r="H1929" s="43" t="str">
        <f>INDEX(Regions[Region], MATCH(A1929,Regions[State Name],0))</f>
        <v>NR</v>
      </c>
    </row>
    <row r="1930" spans="1:8" x14ac:dyDescent="0.25">
      <c r="A1930" s="43" t="s">
        <v>234</v>
      </c>
      <c r="B1930" s="43" t="s">
        <v>226</v>
      </c>
      <c r="C1930" s="43" t="s">
        <v>229</v>
      </c>
      <c r="D1930" s="43" t="str">
        <f t="shared" si="60"/>
        <v>BRICK</v>
      </c>
      <c r="E1930" s="43" t="str">
        <f t="shared" si="61"/>
        <v>Industry_Rest</v>
      </c>
      <c r="F1930" s="43">
        <v>2007</v>
      </c>
      <c r="G1930" s="43">
        <v>0.161</v>
      </c>
      <c r="H1930" s="43" t="str">
        <f>INDEX(Regions[Region], MATCH(A1930,Regions[State Name],0))</f>
        <v>NR</v>
      </c>
    </row>
    <row r="1931" spans="1:8" x14ac:dyDescent="0.25">
      <c r="A1931" s="43" t="s">
        <v>234</v>
      </c>
      <c r="B1931" s="43" t="s">
        <v>226</v>
      </c>
      <c r="C1931" s="43" t="s">
        <v>208</v>
      </c>
      <c r="D1931" s="43" t="str">
        <f t="shared" si="60"/>
        <v>OTHER</v>
      </c>
      <c r="E1931" s="43" t="str">
        <f t="shared" si="61"/>
        <v>Industry_Rest</v>
      </c>
      <c r="F1931" s="43">
        <v>2007</v>
      </c>
      <c r="G1931" s="43">
        <v>3.0000000000000001E-3</v>
      </c>
      <c r="H1931" s="43" t="str">
        <f>INDEX(Regions[Region], MATCH(A1931,Regions[State Name],0))</f>
        <v>NR</v>
      </c>
    </row>
    <row r="1932" spans="1:8" x14ac:dyDescent="0.25">
      <c r="A1932" s="43" t="s">
        <v>234</v>
      </c>
      <c r="B1932" s="43" t="s">
        <v>214</v>
      </c>
      <c r="C1932" s="43" t="s">
        <v>210</v>
      </c>
      <c r="D1932" s="43" t="str">
        <f t="shared" si="60"/>
        <v>POWER</v>
      </c>
      <c r="E1932" s="43" t="str">
        <f t="shared" si="61"/>
        <v>Power</v>
      </c>
      <c r="F1932" s="43">
        <v>2008</v>
      </c>
      <c r="G1932" s="43">
        <v>8.0000000000000002E-3</v>
      </c>
      <c r="H1932" s="43" t="str">
        <f>INDEX(Regions[Region], MATCH(A1932,Regions[State Name],0))</f>
        <v>NR</v>
      </c>
    </row>
    <row r="1933" spans="1:8" x14ac:dyDescent="0.25">
      <c r="A1933" s="43" t="s">
        <v>234</v>
      </c>
      <c r="B1933" s="43" t="s">
        <v>209</v>
      </c>
      <c r="C1933" s="43" t="s">
        <v>215</v>
      </c>
      <c r="D1933" s="43" t="str">
        <f t="shared" si="60"/>
        <v>POWER</v>
      </c>
      <c r="E1933" s="43" t="str">
        <f t="shared" si="61"/>
        <v>Power</v>
      </c>
      <c r="F1933" s="43">
        <v>2008</v>
      </c>
      <c r="G1933" s="43">
        <v>13.018000000000001</v>
      </c>
      <c r="H1933" s="43" t="str">
        <f>INDEX(Regions[Region], MATCH(A1933,Regions[State Name],0))</f>
        <v>NR</v>
      </c>
    </row>
    <row r="1934" spans="1:8" x14ac:dyDescent="0.25">
      <c r="A1934" s="43" t="s">
        <v>234</v>
      </c>
      <c r="B1934" s="43" t="s">
        <v>209</v>
      </c>
      <c r="C1934" s="43" t="s">
        <v>210</v>
      </c>
      <c r="D1934" s="43" t="str">
        <f t="shared" si="60"/>
        <v>POWER</v>
      </c>
      <c r="E1934" s="43" t="str">
        <f t="shared" si="61"/>
        <v>Power</v>
      </c>
      <c r="F1934" s="43">
        <v>2008</v>
      </c>
      <c r="G1934" s="43">
        <v>0.57599999999999996</v>
      </c>
      <c r="H1934" s="43" t="str">
        <f>INDEX(Regions[Region], MATCH(A1934,Regions[State Name],0))</f>
        <v>NR</v>
      </c>
    </row>
    <row r="1935" spans="1:8" x14ac:dyDescent="0.25">
      <c r="A1935" s="43" t="s">
        <v>234</v>
      </c>
      <c r="B1935" s="43" t="s">
        <v>209</v>
      </c>
      <c r="C1935" s="43" t="s">
        <v>213</v>
      </c>
      <c r="D1935" s="43" t="str">
        <f t="shared" si="60"/>
        <v>CEMEN</v>
      </c>
      <c r="E1935" s="43" t="str">
        <f t="shared" si="61"/>
        <v>Industry_Rest</v>
      </c>
      <c r="F1935" s="43">
        <v>2008</v>
      </c>
      <c r="G1935" s="43">
        <v>1.1599999999999999</v>
      </c>
      <c r="H1935" s="43" t="str">
        <f>INDEX(Regions[Region], MATCH(A1935,Regions[State Name],0))</f>
        <v>NR</v>
      </c>
    </row>
    <row r="1936" spans="1:8" x14ac:dyDescent="0.25">
      <c r="A1936" s="43" t="s">
        <v>234</v>
      </c>
      <c r="B1936" s="43" t="s">
        <v>209</v>
      </c>
      <c r="C1936" s="43" t="s">
        <v>225</v>
      </c>
      <c r="D1936" s="43" t="str">
        <f t="shared" si="60"/>
        <v>FERTI</v>
      </c>
      <c r="E1936" s="43" t="str">
        <f t="shared" si="61"/>
        <v>Industry_Rest</v>
      </c>
      <c r="F1936" s="43">
        <v>2008</v>
      </c>
      <c r="G1936" s="43">
        <v>0.33</v>
      </c>
      <c r="H1936" s="43" t="str">
        <f>INDEX(Regions[Region], MATCH(A1936,Regions[State Name],0))</f>
        <v>NR</v>
      </c>
    </row>
    <row r="1937" spans="1:8" x14ac:dyDescent="0.25">
      <c r="A1937" s="43" t="s">
        <v>234</v>
      </c>
      <c r="B1937" s="43" t="s">
        <v>209</v>
      </c>
      <c r="C1937" s="43" t="s">
        <v>223</v>
      </c>
      <c r="D1937" s="43" t="str">
        <f t="shared" si="60"/>
        <v>TEXTI</v>
      </c>
      <c r="E1937" s="43" t="str">
        <f t="shared" si="61"/>
        <v>Industry_Rest</v>
      </c>
      <c r="F1937" s="43">
        <v>2008</v>
      </c>
      <c r="G1937" s="43">
        <v>2.8000000000000001E-2</v>
      </c>
      <c r="H1937" s="43" t="str">
        <f>INDEX(Regions[Region], MATCH(A1937,Regions[State Name],0))</f>
        <v>NR</v>
      </c>
    </row>
    <row r="1938" spans="1:8" x14ac:dyDescent="0.25">
      <c r="A1938" s="43" t="s">
        <v>234</v>
      </c>
      <c r="B1938" s="43" t="s">
        <v>209</v>
      </c>
      <c r="C1938" s="43" t="s">
        <v>208</v>
      </c>
      <c r="D1938" s="43" t="str">
        <f t="shared" si="60"/>
        <v>OTHER</v>
      </c>
      <c r="E1938" s="43" t="str">
        <f t="shared" si="61"/>
        <v>Industry_Rest</v>
      </c>
      <c r="F1938" s="43">
        <v>2008</v>
      </c>
      <c r="G1938" s="43">
        <v>0.70399999999999996</v>
      </c>
      <c r="H1938" s="43" t="str">
        <f>INDEX(Regions[Region], MATCH(A1938,Regions[State Name],0))</f>
        <v>NR</v>
      </c>
    </row>
    <row r="1939" spans="1:8" x14ac:dyDescent="0.25">
      <c r="A1939" s="43" t="s">
        <v>234</v>
      </c>
      <c r="B1939" s="43" t="s">
        <v>219</v>
      </c>
      <c r="C1939" s="43" t="s">
        <v>215</v>
      </c>
      <c r="D1939" s="43" t="str">
        <f t="shared" si="60"/>
        <v>POWER</v>
      </c>
      <c r="E1939" s="43" t="str">
        <f t="shared" si="61"/>
        <v>Power</v>
      </c>
      <c r="F1939" s="43">
        <v>2008</v>
      </c>
      <c r="G1939" s="43">
        <v>0.80500000000000005</v>
      </c>
      <c r="H1939" s="43" t="str">
        <f>INDEX(Regions[Region], MATCH(A1939,Regions[State Name],0))</f>
        <v>NR</v>
      </c>
    </row>
    <row r="1940" spans="1:8" x14ac:dyDescent="0.25">
      <c r="A1940" s="43" t="s">
        <v>234</v>
      </c>
      <c r="B1940" s="43" t="s">
        <v>226</v>
      </c>
      <c r="C1940" s="43" t="s">
        <v>215</v>
      </c>
      <c r="D1940" s="43" t="str">
        <f t="shared" si="60"/>
        <v>POWER</v>
      </c>
      <c r="E1940" s="43" t="str">
        <f t="shared" si="61"/>
        <v>Power</v>
      </c>
      <c r="F1940" s="43">
        <v>2008</v>
      </c>
      <c r="G1940" s="43">
        <v>0.38</v>
      </c>
      <c r="H1940" s="43" t="str">
        <f>INDEX(Regions[Region], MATCH(A1940,Regions[State Name],0))</f>
        <v>NR</v>
      </c>
    </row>
    <row r="1941" spans="1:8" x14ac:dyDescent="0.25">
      <c r="A1941" s="43" t="s">
        <v>234</v>
      </c>
      <c r="B1941" s="43" t="s">
        <v>226</v>
      </c>
      <c r="C1941" s="43" t="s">
        <v>213</v>
      </c>
      <c r="D1941" s="43" t="str">
        <f t="shared" si="60"/>
        <v>CEMEN</v>
      </c>
      <c r="E1941" s="43" t="str">
        <f t="shared" si="61"/>
        <v>Industry_Rest</v>
      </c>
      <c r="F1941" s="43">
        <v>2008</v>
      </c>
      <c r="G1941" s="43">
        <v>0.09</v>
      </c>
      <c r="H1941" s="43" t="str">
        <f>INDEX(Regions[Region], MATCH(A1941,Regions[State Name],0))</f>
        <v>NR</v>
      </c>
    </row>
    <row r="1942" spans="1:8" x14ac:dyDescent="0.25">
      <c r="A1942" s="43" t="s">
        <v>234</v>
      </c>
      <c r="B1942" s="43" t="s">
        <v>226</v>
      </c>
      <c r="C1942" s="43" t="s">
        <v>225</v>
      </c>
      <c r="D1942" s="43" t="str">
        <f t="shared" si="60"/>
        <v>FERTI</v>
      </c>
      <c r="E1942" s="43" t="str">
        <f t="shared" si="61"/>
        <v>Industry_Rest</v>
      </c>
      <c r="F1942" s="43">
        <v>2008</v>
      </c>
      <c r="G1942" s="43">
        <v>6.0000000000000001E-3</v>
      </c>
      <c r="H1942" s="43" t="str">
        <f>INDEX(Regions[Region], MATCH(A1942,Regions[State Name],0))</f>
        <v>NR</v>
      </c>
    </row>
    <row r="1943" spans="1:8" x14ac:dyDescent="0.25">
      <c r="A1943" s="43" t="s">
        <v>234</v>
      </c>
      <c r="B1943" s="43" t="s">
        <v>226</v>
      </c>
      <c r="C1943" s="43" t="s">
        <v>223</v>
      </c>
      <c r="D1943" s="43" t="str">
        <f t="shared" si="60"/>
        <v>TEXTI</v>
      </c>
      <c r="E1943" s="43" t="str">
        <f t="shared" si="61"/>
        <v>Industry_Rest</v>
      </c>
      <c r="F1943" s="43">
        <v>2008</v>
      </c>
      <c r="G1943" s="43">
        <v>4.4999999999999998E-2</v>
      </c>
      <c r="H1943" s="43" t="str">
        <f>INDEX(Regions[Region], MATCH(A1943,Regions[State Name],0))</f>
        <v>NR</v>
      </c>
    </row>
    <row r="1944" spans="1:8" x14ac:dyDescent="0.25">
      <c r="A1944" s="43" t="s">
        <v>234</v>
      </c>
      <c r="B1944" s="43" t="s">
        <v>226</v>
      </c>
      <c r="C1944" s="43" t="s">
        <v>208</v>
      </c>
      <c r="D1944" s="43" t="str">
        <f t="shared" si="60"/>
        <v>OTHER</v>
      </c>
      <c r="E1944" s="43" t="str">
        <f t="shared" si="61"/>
        <v>Industry_Rest</v>
      </c>
      <c r="F1944" s="43">
        <v>2008</v>
      </c>
      <c r="G1944" s="43">
        <v>8.5000000000000006E-2</v>
      </c>
      <c r="H1944" s="43" t="str">
        <f>INDEX(Regions[Region], MATCH(A1944,Regions[State Name],0))</f>
        <v>NR</v>
      </c>
    </row>
    <row r="1945" spans="1:8" x14ac:dyDescent="0.25">
      <c r="A1945" s="43" t="s">
        <v>234</v>
      </c>
      <c r="B1945" s="43" t="s">
        <v>209</v>
      </c>
      <c r="C1945" s="43" t="s">
        <v>215</v>
      </c>
      <c r="D1945" s="43" t="str">
        <f t="shared" si="60"/>
        <v>POWER</v>
      </c>
      <c r="E1945" s="43" t="str">
        <f t="shared" si="61"/>
        <v>Power</v>
      </c>
      <c r="F1945" s="43">
        <v>2009</v>
      </c>
      <c r="G1945" s="43">
        <v>12.99</v>
      </c>
      <c r="H1945" s="43" t="str">
        <f>INDEX(Regions[Region], MATCH(A1945,Regions[State Name],0))</f>
        <v>NR</v>
      </c>
    </row>
    <row r="1946" spans="1:8" x14ac:dyDescent="0.25">
      <c r="A1946" s="43" t="s">
        <v>234</v>
      </c>
      <c r="B1946" s="43" t="s">
        <v>209</v>
      </c>
      <c r="C1946" s="43" t="s">
        <v>210</v>
      </c>
      <c r="D1946" s="43" t="str">
        <f t="shared" si="60"/>
        <v>POWER</v>
      </c>
      <c r="E1946" s="43" t="str">
        <f t="shared" si="61"/>
        <v>Power</v>
      </c>
      <c r="F1946" s="43">
        <v>2009</v>
      </c>
      <c r="G1946" s="43">
        <v>1.0880000000000001</v>
      </c>
      <c r="H1946" s="43" t="str">
        <f>INDEX(Regions[Region], MATCH(A1946,Regions[State Name],0))</f>
        <v>NR</v>
      </c>
    </row>
    <row r="1947" spans="1:8" x14ac:dyDescent="0.25">
      <c r="A1947" s="43" t="s">
        <v>234</v>
      </c>
      <c r="B1947" s="43" t="s">
        <v>209</v>
      </c>
      <c r="C1947" s="43" t="s">
        <v>213</v>
      </c>
      <c r="D1947" s="43" t="str">
        <f t="shared" si="60"/>
        <v>CEMEN</v>
      </c>
      <c r="E1947" s="43" t="str">
        <f t="shared" si="61"/>
        <v>Industry_Rest</v>
      </c>
      <c r="F1947" s="43">
        <v>2009</v>
      </c>
      <c r="G1947" s="43">
        <v>0.65800000000000003</v>
      </c>
      <c r="H1947" s="43" t="str">
        <f>INDEX(Regions[Region], MATCH(A1947,Regions[State Name],0))</f>
        <v>NR</v>
      </c>
    </row>
    <row r="1948" spans="1:8" x14ac:dyDescent="0.25">
      <c r="A1948" s="43" t="s">
        <v>234</v>
      </c>
      <c r="B1948" s="43" t="s">
        <v>209</v>
      </c>
      <c r="C1948" s="43" t="s">
        <v>225</v>
      </c>
      <c r="D1948" s="43" t="str">
        <f t="shared" si="60"/>
        <v>FERTI</v>
      </c>
      <c r="E1948" s="43" t="str">
        <f t="shared" si="61"/>
        <v>Industry_Rest</v>
      </c>
      <c r="F1948" s="43">
        <v>2009</v>
      </c>
      <c r="G1948" s="43">
        <v>0.33200000000000002</v>
      </c>
      <c r="H1948" s="43" t="str">
        <f>INDEX(Regions[Region], MATCH(A1948,Regions[State Name],0))</f>
        <v>NR</v>
      </c>
    </row>
    <row r="1949" spans="1:8" x14ac:dyDescent="0.25">
      <c r="A1949" s="43" t="s">
        <v>234</v>
      </c>
      <c r="B1949" s="43" t="s">
        <v>209</v>
      </c>
      <c r="C1949" s="43" t="s">
        <v>223</v>
      </c>
      <c r="D1949" s="43" t="str">
        <f t="shared" si="60"/>
        <v>TEXTI</v>
      </c>
      <c r="E1949" s="43" t="str">
        <f t="shared" si="61"/>
        <v>Industry_Rest</v>
      </c>
      <c r="F1949" s="43">
        <v>2009</v>
      </c>
      <c r="G1949" s="43">
        <v>3.4000000000000002E-2</v>
      </c>
      <c r="H1949" s="43" t="str">
        <f>INDEX(Regions[Region], MATCH(A1949,Regions[State Name],0))</f>
        <v>NR</v>
      </c>
    </row>
    <row r="1950" spans="1:8" x14ac:dyDescent="0.25">
      <c r="A1950" s="43" t="s">
        <v>234</v>
      </c>
      <c r="B1950" s="43" t="s">
        <v>209</v>
      </c>
      <c r="C1950" s="43" t="s">
        <v>208</v>
      </c>
      <c r="D1950" s="43" t="str">
        <f t="shared" si="60"/>
        <v>OTHER</v>
      </c>
      <c r="E1950" s="43" t="str">
        <f t="shared" si="61"/>
        <v>Industry_Rest</v>
      </c>
      <c r="F1950" s="43">
        <v>2009</v>
      </c>
      <c r="G1950" s="43">
        <v>0.28699999999999998</v>
      </c>
      <c r="H1950" s="43" t="str">
        <f>INDEX(Regions[Region], MATCH(A1950,Regions[State Name],0))</f>
        <v>NR</v>
      </c>
    </row>
    <row r="1951" spans="1:8" x14ac:dyDescent="0.25">
      <c r="A1951" s="43" t="s">
        <v>234</v>
      </c>
      <c r="B1951" s="43" t="s">
        <v>219</v>
      </c>
      <c r="C1951" s="43" t="s">
        <v>215</v>
      </c>
      <c r="D1951" s="43" t="str">
        <f t="shared" si="60"/>
        <v>POWER</v>
      </c>
      <c r="E1951" s="43" t="str">
        <f t="shared" si="61"/>
        <v>Power</v>
      </c>
      <c r="F1951" s="43">
        <v>2009</v>
      </c>
      <c r="G1951" s="43">
        <v>0.81899999999999995</v>
      </c>
      <c r="H1951" s="43" t="str">
        <f>INDEX(Regions[Region], MATCH(A1951,Regions[State Name],0))</f>
        <v>NR</v>
      </c>
    </row>
    <row r="1952" spans="1:8" x14ac:dyDescent="0.25">
      <c r="A1952" s="43" t="s">
        <v>234</v>
      </c>
      <c r="B1952" s="43" t="s">
        <v>226</v>
      </c>
      <c r="C1952" s="43" t="s">
        <v>215</v>
      </c>
      <c r="D1952" s="43" t="str">
        <f t="shared" si="60"/>
        <v>POWER</v>
      </c>
      <c r="E1952" s="43" t="str">
        <f t="shared" si="61"/>
        <v>Power</v>
      </c>
      <c r="F1952" s="43">
        <v>2009</v>
      </c>
      <c r="G1952" s="43">
        <v>0.46500000000000002</v>
      </c>
      <c r="H1952" s="43" t="str">
        <f>INDEX(Regions[Region], MATCH(A1952,Regions[State Name],0))</f>
        <v>NR</v>
      </c>
    </row>
    <row r="1953" spans="1:8" x14ac:dyDescent="0.25">
      <c r="A1953" s="43" t="s">
        <v>234</v>
      </c>
      <c r="B1953" s="43" t="s">
        <v>226</v>
      </c>
      <c r="C1953" s="43" t="s">
        <v>213</v>
      </c>
      <c r="D1953" s="43" t="str">
        <f t="shared" si="60"/>
        <v>CEMEN</v>
      </c>
      <c r="E1953" s="43" t="str">
        <f t="shared" si="61"/>
        <v>Industry_Rest</v>
      </c>
      <c r="F1953" s="43">
        <v>2009</v>
      </c>
      <c r="G1953" s="43">
        <v>0.14299999999999999</v>
      </c>
      <c r="H1953" s="43" t="str">
        <f>INDEX(Regions[Region], MATCH(A1953,Regions[State Name],0))</f>
        <v>NR</v>
      </c>
    </row>
    <row r="1954" spans="1:8" x14ac:dyDescent="0.25">
      <c r="A1954" s="43" t="s">
        <v>234</v>
      </c>
      <c r="B1954" s="43" t="s">
        <v>226</v>
      </c>
      <c r="C1954" s="43" t="s">
        <v>225</v>
      </c>
      <c r="D1954" s="43" t="str">
        <f t="shared" si="60"/>
        <v>FERTI</v>
      </c>
      <c r="E1954" s="43" t="str">
        <f t="shared" si="61"/>
        <v>Industry_Rest</v>
      </c>
      <c r="F1954" s="43">
        <v>2009</v>
      </c>
      <c r="G1954" s="43">
        <v>7.0000000000000001E-3</v>
      </c>
      <c r="H1954" s="43" t="str">
        <f>INDEX(Regions[Region], MATCH(A1954,Regions[State Name],0))</f>
        <v>NR</v>
      </c>
    </row>
    <row r="1955" spans="1:8" x14ac:dyDescent="0.25">
      <c r="A1955" s="43" t="s">
        <v>234</v>
      </c>
      <c r="B1955" s="43" t="s">
        <v>226</v>
      </c>
      <c r="C1955" s="43" t="s">
        <v>228</v>
      </c>
      <c r="D1955" s="43" t="str">
        <f t="shared" si="60"/>
        <v>CHEMI</v>
      </c>
      <c r="E1955" s="43" t="str">
        <f t="shared" si="61"/>
        <v>Industry_Rest</v>
      </c>
      <c r="F1955" s="43">
        <v>2009</v>
      </c>
      <c r="G1955" s="43">
        <v>8.3000000000000004E-2</v>
      </c>
      <c r="H1955" s="43" t="str">
        <f>INDEX(Regions[Region], MATCH(A1955,Regions[State Name],0))</f>
        <v>NR</v>
      </c>
    </row>
    <row r="1956" spans="1:8" x14ac:dyDescent="0.25">
      <c r="A1956" s="43" t="s">
        <v>234</v>
      </c>
      <c r="B1956" s="43" t="s">
        <v>226</v>
      </c>
      <c r="C1956" s="43" t="s">
        <v>220</v>
      </c>
      <c r="D1956" s="43" t="str">
        <f t="shared" si="60"/>
        <v xml:space="preserve">PULP </v>
      </c>
      <c r="E1956" s="43" t="str">
        <f t="shared" si="61"/>
        <v>Industry_Rest</v>
      </c>
      <c r="F1956" s="43">
        <v>2009</v>
      </c>
      <c r="G1956" s="43">
        <v>1E-3</v>
      </c>
      <c r="H1956" s="43" t="str">
        <f>INDEX(Regions[Region], MATCH(A1956,Regions[State Name],0))</f>
        <v>NR</v>
      </c>
    </row>
    <row r="1957" spans="1:8" x14ac:dyDescent="0.25">
      <c r="A1957" s="43" t="s">
        <v>234</v>
      </c>
      <c r="B1957" s="43" t="s">
        <v>226</v>
      </c>
      <c r="C1957" s="43" t="s">
        <v>223</v>
      </c>
      <c r="D1957" s="43" t="str">
        <f t="shared" si="60"/>
        <v>TEXTI</v>
      </c>
      <c r="E1957" s="43" t="str">
        <f t="shared" si="61"/>
        <v>Industry_Rest</v>
      </c>
      <c r="F1957" s="43">
        <v>2009</v>
      </c>
      <c r="G1957" s="43">
        <v>0.245</v>
      </c>
      <c r="H1957" s="43" t="str">
        <f>INDEX(Regions[Region], MATCH(A1957,Regions[State Name],0))</f>
        <v>NR</v>
      </c>
    </row>
    <row r="1958" spans="1:8" x14ac:dyDescent="0.25">
      <c r="A1958" s="43" t="s">
        <v>234</v>
      </c>
      <c r="B1958" s="43" t="s">
        <v>226</v>
      </c>
      <c r="C1958" s="43" t="s">
        <v>208</v>
      </c>
      <c r="D1958" s="43" t="str">
        <f t="shared" si="60"/>
        <v>OTHER</v>
      </c>
      <c r="E1958" s="43" t="str">
        <f t="shared" si="61"/>
        <v>Industry_Rest</v>
      </c>
      <c r="F1958" s="43">
        <v>2009</v>
      </c>
      <c r="G1958" s="43">
        <v>5.5E-2</v>
      </c>
      <c r="H1958" s="43" t="str">
        <f>INDEX(Regions[Region], MATCH(A1958,Regions[State Name],0))</f>
        <v>NR</v>
      </c>
    </row>
    <row r="1959" spans="1:8" x14ac:dyDescent="0.25">
      <c r="A1959" s="43" t="s">
        <v>234</v>
      </c>
      <c r="B1959" s="43" t="s">
        <v>209</v>
      </c>
      <c r="C1959" s="43" t="s">
        <v>215</v>
      </c>
      <c r="D1959" s="43" t="str">
        <f t="shared" si="60"/>
        <v>POWER</v>
      </c>
      <c r="E1959" s="43" t="str">
        <f t="shared" si="61"/>
        <v>Power</v>
      </c>
      <c r="F1959" s="43">
        <v>2010</v>
      </c>
      <c r="G1959" s="43">
        <v>13.815</v>
      </c>
      <c r="H1959" s="43" t="str">
        <f>INDEX(Regions[Region], MATCH(A1959,Regions[State Name],0))</f>
        <v>NR</v>
      </c>
    </row>
    <row r="1960" spans="1:8" x14ac:dyDescent="0.25">
      <c r="A1960" s="43" t="s">
        <v>234</v>
      </c>
      <c r="B1960" s="43" t="s">
        <v>209</v>
      </c>
      <c r="C1960" s="43" t="s">
        <v>210</v>
      </c>
      <c r="D1960" s="43" t="str">
        <f t="shared" si="60"/>
        <v>POWER</v>
      </c>
      <c r="E1960" s="43" t="str">
        <f t="shared" si="61"/>
        <v>Power</v>
      </c>
      <c r="F1960" s="43">
        <v>2010</v>
      </c>
      <c r="G1960" s="43">
        <v>1.62</v>
      </c>
      <c r="H1960" s="43" t="str">
        <f>INDEX(Regions[Region], MATCH(A1960,Regions[State Name],0))</f>
        <v>NR</v>
      </c>
    </row>
    <row r="1961" spans="1:8" x14ac:dyDescent="0.25">
      <c r="A1961" s="43" t="s">
        <v>234</v>
      </c>
      <c r="B1961" s="43" t="s">
        <v>209</v>
      </c>
      <c r="C1961" s="43" t="s">
        <v>213</v>
      </c>
      <c r="D1961" s="43" t="str">
        <f t="shared" si="60"/>
        <v>CEMEN</v>
      </c>
      <c r="E1961" s="43" t="str">
        <f t="shared" si="61"/>
        <v>Industry_Rest</v>
      </c>
      <c r="F1961" s="43">
        <v>2010</v>
      </c>
      <c r="G1961" s="43">
        <v>0.83199999999999996</v>
      </c>
      <c r="H1961" s="43" t="str">
        <f>INDEX(Regions[Region], MATCH(A1961,Regions[State Name],0))</f>
        <v>NR</v>
      </c>
    </row>
    <row r="1962" spans="1:8" x14ac:dyDescent="0.25">
      <c r="A1962" s="43" t="s">
        <v>234</v>
      </c>
      <c r="B1962" s="43" t="s">
        <v>209</v>
      </c>
      <c r="C1962" s="43" t="s">
        <v>225</v>
      </c>
      <c r="D1962" s="43" t="str">
        <f t="shared" si="60"/>
        <v>FERTI</v>
      </c>
      <c r="E1962" s="43" t="str">
        <f t="shared" si="61"/>
        <v>Industry_Rest</v>
      </c>
      <c r="F1962" s="43">
        <v>2010</v>
      </c>
      <c r="G1962" s="43">
        <v>0.27100000000000002</v>
      </c>
      <c r="H1962" s="43" t="str">
        <f>INDEX(Regions[Region], MATCH(A1962,Regions[State Name],0))</f>
        <v>NR</v>
      </c>
    </row>
    <row r="1963" spans="1:8" x14ac:dyDescent="0.25">
      <c r="A1963" s="43" t="s">
        <v>234</v>
      </c>
      <c r="B1963" s="43" t="s">
        <v>209</v>
      </c>
      <c r="C1963" s="43" t="s">
        <v>223</v>
      </c>
      <c r="D1963" s="43" t="str">
        <f t="shared" si="60"/>
        <v>TEXTI</v>
      </c>
      <c r="E1963" s="43" t="str">
        <f t="shared" si="61"/>
        <v>Industry_Rest</v>
      </c>
      <c r="F1963" s="43">
        <v>2010</v>
      </c>
      <c r="G1963" s="43">
        <v>3.4000000000000002E-2</v>
      </c>
      <c r="H1963" s="43" t="str">
        <f>INDEX(Regions[Region], MATCH(A1963,Regions[State Name],0))</f>
        <v>NR</v>
      </c>
    </row>
    <row r="1964" spans="1:8" x14ac:dyDescent="0.25">
      <c r="A1964" s="43" t="s">
        <v>234</v>
      </c>
      <c r="B1964" s="43" t="s">
        <v>209</v>
      </c>
      <c r="C1964" s="43" t="s">
        <v>208</v>
      </c>
      <c r="D1964" s="43" t="str">
        <f t="shared" si="60"/>
        <v>OTHER</v>
      </c>
      <c r="E1964" s="43" t="str">
        <f t="shared" si="61"/>
        <v>Industry_Rest</v>
      </c>
      <c r="F1964" s="43">
        <v>2010</v>
      </c>
      <c r="G1964" s="43">
        <v>0.123</v>
      </c>
      <c r="H1964" s="43" t="str">
        <f>INDEX(Regions[Region], MATCH(A1964,Regions[State Name],0))</f>
        <v>NR</v>
      </c>
    </row>
    <row r="1965" spans="1:8" x14ac:dyDescent="0.25">
      <c r="A1965" s="43" t="s">
        <v>234</v>
      </c>
      <c r="B1965" s="43" t="s">
        <v>219</v>
      </c>
      <c r="C1965" s="43" t="s">
        <v>215</v>
      </c>
      <c r="D1965" s="43" t="str">
        <f t="shared" si="60"/>
        <v>POWER</v>
      </c>
      <c r="E1965" s="43" t="str">
        <f t="shared" si="61"/>
        <v>Power</v>
      </c>
      <c r="F1965" s="43">
        <v>2010</v>
      </c>
      <c r="G1965" s="43">
        <v>1.4910000000000001</v>
      </c>
      <c r="H1965" s="43" t="str">
        <f>INDEX(Regions[Region], MATCH(A1965,Regions[State Name],0))</f>
        <v>NR</v>
      </c>
    </row>
    <row r="1966" spans="1:8" x14ac:dyDescent="0.25">
      <c r="A1966" s="43" t="s">
        <v>234</v>
      </c>
      <c r="B1966" s="43" t="s">
        <v>226</v>
      </c>
      <c r="C1966" s="43" t="s">
        <v>215</v>
      </c>
      <c r="D1966" s="43" t="str">
        <f t="shared" si="60"/>
        <v>POWER</v>
      </c>
      <c r="E1966" s="43" t="str">
        <f t="shared" si="61"/>
        <v>Power</v>
      </c>
      <c r="F1966" s="43">
        <v>2010</v>
      </c>
      <c r="G1966" s="43">
        <v>0.76</v>
      </c>
      <c r="H1966" s="43" t="str">
        <f>INDEX(Regions[Region], MATCH(A1966,Regions[State Name],0))</f>
        <v>NR</v>
      </c>
    </row>
    <row r="1967" spans="1:8" x14ac:dyDescent="0.25">
      <c r="A1967" s="43" t="s">
        <v>234</v>
      </c>
      <c r="B1967" s="43" t="s">
        <v>226</v>
      </c>
      <c r="C1967" s="43" t="s">
        <v>210</v>
      </c>
      <c r="D1967" s="43" t="str">
        <f t="shared" si="60"/>
        <v>POWER</v>
      </c>
      <c r="E1967" s="43" t="str">
        <f t="shared" si="61"/>
        <v>Power</v>
      </c>
      <c r="F1967" s="43">
        <v>2010</v>
      </c>
      <c r="G1967" s="43">
        <v>2.1000000000000001E-2</v>
      </c>
      <c r="H1967" s="43" t="str">
        <f>INDEX(Regions[Region], MATCH(A1967,Regions[State Name],0))</f>
        <v>NR</v>
      </c>
    </row>
    <row r="1968" spans="1:8" x14ac:dyDescent="0.25">
      <c r="A1968" s="43" t="s">
        <v>234</v>
      </c>
      <c r="B1968" s="43" t="s">
        <v>226</v>
      </c>
      <c r="C1968" s="43" t="s">
        <v>213</v>
      </c>
      <c r="D1968" s="43" t="str">
        <f t="shared" si="60"/>
        <v>CEMEN</v>
      </c>
      <c r="E1968" s="43" t="str">
        <f t="shared" si="61"/>
        <v>Industry_Rest</v>
      </c>
      <c r="F1968" s="43">
        <v>2010</v>
      </c>
      <c r="G1968" s="43">
        <v>6.9000000000000006E-2</v>
      </c>
      <c r="H1968" s="43" t="str">
        <f>INDEX(Regions[Region], MATCH(A1968,Regions[State Name],0))</f>
        <v>NR</v>
      </c>
    </row>
    <row r="1969" spans="1:8" x14ac:dyDescent="0.25">
      <c r="A1969" s="43" t="s">
        <v>234</v>
      </c>
      <c r="B1969" s="43" t="s">
        <v>226</v>
      </c>
      <c r="C1969" s="43" t="s">
        <v>228</v>
      </c>
      <c r="D1969" s="43" t="str">
        <f t="shared" si="60"/>
        <v>CHEMI</v>
      </c>
      <c r="E1969" s="43" t="str">
        <f t="shared" si="61"/>
        <v>Industry_Rest</v>
      </c>
      <c r="F1969" s="43">
        <v>2010</v>
      </c>
      <c r="G1969" s="43">
        <v>0.16600000000000001</v>
      </c>
      <c r="H1969" s="43" t="str">
        <f>INDEX(Regions[Region], MATCH(A1969,Regions[State Name],0))</f>
        <v>NR</v>
      </c>
    </row>
    <row r="1970" spans="1:8" x14ac:dyDescent="0.25">
      <c r="A1970" s="43" t="s">
        <v>234</v>
      </c>
      <c r="B1970" s="43" t="s">
        <v>226</v>
      </c>
      <c r="C1970" s="43" t="s">
        <v>220</v>
      </c>
      <c r="D1970" s="43" t="str">
        <f t="shared" si="60"/>
        <v xml:space="preserve">PULP </v>
      </c>
      <c r="E1970" s="43" t="str">
        <f t="shared" si="61"/>
        <v>Industry_Rest</v>
      </c>
      <c r="F1970" s="43">
        <v>2010</v>
      </c>
      <c r="G1970" s="43">
        <v>2E-3</v>
      </c>
      <c r="H1970" s="43" t="str">
        <f>INDEX(Regions[Region], MATCH(A1970,Regions[State Name],0))</f>
        <v>NR</v>
      </c>
    </row>
    <row r="1971" spans="1:8" x14ac:dyDescent="0.25">
      <c r="A1971" s="43" t="s">
        <v>234</v>
      </c>
      <c r="B1971" s="43" t="s">
        <v>226</v>
      </c>
      <c r="C1971" s="43" t="s">
        <v>223</v>
      </c>
      <c r="D1971" s="43" t="str">
        <f t="shared" si="60"/>
        <v>TEXTI</v>
      </c>
      <c r="E1971" s="43" t="str">
        <f t="shared" si="61"/>
        <v>Industry_Rest</v>
      </c>
      <c r="F1971" s="43">
        <v>2010</v>
      </c>
      <c r="G1971" s="43">
        <v>5.7000000000000002E-2</v>
      </c>
      <c r="H1971" s="43" t="str">
        <f>INDEX(Regions[Region], MATCH(A1971,Regions[State Name],0))</f>
        <v>NR</v>
      </c>
    </row>
    <row r="1972" spans="1:8" x14ac:dyDescent="0.25">
      <c r="A1972" s="43" t="s">
        <v>234</v>
      </c>
      <c r="B1972" s="43" t="s">
        <v>226</v>
      </c>
      <c r="C1972" s="43" t="s">
        <v>229</v>
      </c>
      <c r="D1972" s="43" t="str">
        <f t="shared" si="60"/>
        <v>BRICK</v>
      </c>
      <c r="E1972" s="43" t="str">
        <f t="shared" si="61"/>
        <v>Industry_Rest</v>
      </c>
      <c r="F1972" s="43">
        <v>2010</v>
      </c>
      <c r="G1972" s="43">
        <v>7.0999999999999994E-2</v>
      </c>
      <c r="H1972" s="43" t="str">
        <f>INDEX(Regions[Region], MATCH(A1972,Regions[State Name],0))</f>
        <v>NR</v>
      </c>
    </row>
    <row r="1973" spans="1:8" x14ac:dyDescent="0.25">
      <c r="A1973" s="43" t="s">
        <v>234</v>
      </c>
      <c r="B1973" s="43" t="s">
        <v>226</v>
      </c>
      <c r="C1973" s="43" t="s">
        <v>208</v>
      </c>
      <c r="D1973" s="43" t="str">
        <f t="shared" si="60"/>
        <v>OTHER</v>
      </c>
      <c r="E1973" s="43" t="str">
        <f t="shared" si="61"/>
        <v>Industry_Rest</v>
      </c>
      <c r="F1973" s="43">
        <v>2010</v>
      </c>
      <c r="G1973" s="43">
        <v>6.0999999999999999E-2</v>
      </c>
      <c r="H1973" s="43" t="str">
        <f>INDEX(Regions[Region], MATCH(A1973,Regions[State Name],0))</f>
        <v>NR</v>
      </c>
    </row>
    <row r="1974" spans="1:8" x14ac:dyDescent="0.25">
      <c r="A1974" s="43" t="s">
        <v>234</v>
      </c>
      <c r="B1974" s="43" t="s">
        <v>209</v>
      </c>
      <c r="C1974" s="43" t="s">
        <v>215</v>
      </c>
      <c r="D1974" s="43" t="str">
        <f t="shared" si="60"/>
        <v>POWER</v>
      </c>
      <c r="E1974" s="43" t="str">
        <f t="shared" si="61"/>
        <v>Power</v>
      </c>
      <c r="F1974" s="43">
        <v>2011</v>
      </c>
      <c r="G1974" s="43">
        <v>12.654</v>
      </c>
      <c r="H1974" s="43" t="str">
        <f>INDEX(Regions[Region], MATCH(A1974,Regions[State Name],0))</f>
        <v>NR</v>
      </c>
    </row>
    <row r="1975" spans="1:8" x14ac:dyDescent="0.25">
      <c r="A1975" s="43" t="s">
        <v>234</v>
      </c>
      <c r="B1975" s="43" t="s">
        <v>209</v>
      </c>
      <c r="C1975" s="43" t="s">
        <v>210</v>
      </c>
      <c r="D1975" s="43" t="str">
        <f t="shared" si="60"/>
        <v>POWER</v>
      </c>
      <c r="E1975" s="43" t="str">
        <f t="shared" si="61"/>
        <v>Power</v>
      </c>
      <c r="F1975" s="43">
        <v>2011</v>
      </c>
      <c r="G1975" s="43">
        <v>1.8919999999999999</v>
      </c>
      <c r="H1975" s="43" t="str">
        <f>INDEX(Regions[Region], MATCH(A1975,Regions[State Name],0))</f>
        <v>NR</v>
      </c>
    </row>
    <row r="1976" spans="1:8" x14ac:dyDescent="0.25">
      <c r="A1976" s="43" t="s">
        <v>234</v>
      </c>
      <c r="B1976" s="43" t="s">
        <v>209</v>
      </c>
      <c r="C1976" s="43" t="s">
        <v>213</v>
      </c>
      <c r="D1976" s="43" t="str">
        <f t="shared" si="60"/>
        <v>CEMEN</v>
      </c>
      <c r="E1976" s="43" t="str">
        <f t="shared" si="61"/>
        <v>Industry_Rest</v>
      </c>
      <c r="F1976" s="43">
        <v>2011</v>
      </c>
      <c r="G1976" s="43">
        <v>0.72199999999999998</v>
      </c>
      <c r="H1976" s="43" t="str">
        <f>INDEX(Regions[Region], MATCH(A1976,Regions[State Name],0))</f>
        <v>NR</v>
      </c>
    </row>
    <row r="1977" spans="1:8" x14ac:dyDescent="0.25">
      <c r="A1977" s="43" t="s">
        <v>234</v>
      </c>
      <c r="B1977" s="43" t="s">
        <v>209</v>
      </c>
      <c r="C1977" s="43" t="s">
        <v>225</v>
      </c>
      <c r="D1977" s="43" t="str">
        <f t="shared" si="60"/>
        <v>FERTI</v>
      </c>
      <c r="E1977" s="43" t="str">
        <f t="shared" si="61"/>
        <v>Industry_Rest</v>
      </c>
      <c r="F1977" s="43">
        <v>2011</v>
      </c>
      <c r="G1977" s="43">
        <v>0.32700000000000001</v>
      </c>
      <c r="H1977" s="43" t="str">
        <f>INDEX(Regions[Region], MATCH(A1977,Regions[State Name],0))</f>
        <v>NR</v>
      </c>
    </row>
    <row r="1978" spans="1:8" x14ac:dyDescent="0.25">
      <c r="A1978" s="43" t="s">
        <v>234</v>
      </c>
      <c r="B1978" s="43" t="s">
        <v>209</v>
      </c>
      <c r="C1978" s="43" t="s">
        <v>228</v>
      </c>
      <c r="D1978" s="43" t="str">
        <f t="shared" si="60"/>
        <v>CHEMI</v>
      </c>
      <c r="E1978" s="43" t="str">
        <f t="shared" si="61"/>
        <v>Industry_Rest</v>
      </c>
      <c r="F1978" s="43">
        <v>2011</v>
      </c>
      <c r="G1978" s="43">
        <v>1.4E-2</v>
      </c>
      <c r="H1978" s="43" t="str">
        <f>INDEX(Regions[Region], MATCH(A1978,Regions[State Name],0))</f>
        <v>NR</v>
      </c>
    </row>
    <row r="1979" spans="1:8" x14ac:dyDescent="0.25">
      <c r="A1979" s="43" t="s">
        <v>234</v>
      </c>
      <c r="B1979" s="43" t="s">
        <v>209</v>
      </c>
      <c r="C1979" s="43" t="s">
        <v>208</v>
      </c>
      <c r="D1979" s="43" t="str">
        <f t="shared" si="60"/>
        <v>OTHER</v>
      </c>
      <c r="E1979" s="43" t="str">
        <f t="shared" si="61"/>
        <v>Industry_Rest</v>
      </c>
      <c r="F1979" s="43">
        <v>2011</v>
      </c>
      <c r="G1979" s="43">
        <v>0.191</v>
      </c>
      <c r="H1979" s="43" t="str">
        <f>INDEX(Regions[Region], MATCH(A1979,Regions[State Name],0))</f>
        <v>NR</v>
      </c>
    </row>
    <row r="1980" spans="1:8" x14ac:dyDescent="0.25">
      <c r="A1980" s="43" t="s">
        <v>234</v>
      </c>
      <c r="B1980" s="43" t="s">
        <v>219</v>
      </c>
      <c r="C1980" s="43" t="s">
        <v>215</v>
      </c>
      <c r="D1980" s="43" t="str">
        <f t="shared" si="60"/>
        <v>POWER</v>
      </c>
      <c r="E1980" s="43" t="str">
        <f t="shared" si="61"/>
        <v>Power</v>
      </c>
      <c r="F1980" s="43">
        <v>2011</v>
      </c>
      <c r="G1980" s="43">
        <v>1.7250000000000001</v>
      </c>
      <c r="H1980" s="43" t="str">
        <f>INDEX(Regions[Region], MATCH(A1980,Regions[State Name],0))</f>
        <v>NR</v>
      </c>
    </row>
    <row r="1981" spans="1:8" x14ac:dyDescent="0.25">
      <c r="A1981" s="43" t="s">
        <v>234</v>
      </c>
      <c r="B1981" s="43" t="s">
        <v>226</v>
      </c>
      <c r="C1981" s="43" t="s">
        <v>215</v>
      </c>
      <c r="D1981" s="43" t="str">
        <f t="shared" si="60"/>
        <v>POWER</v>
      </c>
      <c r="E1981" s="43" t="str">
        <f t="shared" si="61"/>
        <v>Power</v>
      </c>
      <c r="F1981" s="43">
        <v>2011</v>
      </c>
      <c r="G1981" s="43">
        <v>1.353</v>
      </c>
      <c r="H1981" s="43" t="str">
        <f>INDEX(Regions[Region], MATCH(A1981,Regions[State Name],0))</f>
        <v>NR</v>
      </c>
    </row>
    <row r="1982" spans="1:8" x14ac:dyDescent="0.25">
      <c r="A1982" s="43" t="s">
        <v>234</v>
      </c>
      <c r="B1982" s="43" t="s">
        <v>226</v>
      </c>
      <c r="C1982" s="43" t="s">
        <v>213</v>
      </c>
      <c r="D1982" s="43" t="str">
        <f t="shared" si="60"/>
        <v>CEMEN</v>
      </c>
      <c r="E1982" s="43" t="str">
        <f t="shared" si="61"/>
        <v>Industry_Rest</v>
      </c>
      <c r="F1982" s="43">
        <v>2011</v>
      </c>
      <c r="G1982" s="43">
        <v>1.0999999999999999E-2</v>
      </c>
      <c r="H1982" s="43" t="str">
        <f>INDEX(Regions[Region], MATCH(A1982,Regions[State Name],0))</f>
        <v>NR</v>
      </c>
    </row>
    <row r="1983" spans="1:8" x14ac:dyDescent="0.25">
      <c r="A1983" s="43" t="s">
        <v>234</v>
      </c>
      <c r="B1983" s="43" t="s">
        <v>226</v>
      </c>
      <c r="C1983" s="43" t="s">
        <v>228</v>
      </c>
      <c r="D1983" s="43" t="str">
        <f t="shared" si="60"/>
        <v>CHEMI</v>
      </c>
      <c r="E1983" s="43" t="str">
        <f t="shared" si="61"/>
        <v>Industry_Rest</v>
      </c>
      <c r="F1983" s="43">
        <v>2011</v>
      </c>
      <c r="G1983" s="43">
        <v>1.4E-2</v>
      </c>
      <c r="H1983" s="43" t="str">
        <f>INDEX(Regions[Region], MATCH(A1983,Regions[State Name],0))</f>
        <v>NR</v>
      </c>
    </row>
    <row r="1984" spans="1:8" x14ac:dyDescent="0.25">
      <c r="A1984" s="43" t="s">
        <v>234</v>
      </c>
      <c r="B1984" s="43" t="s">
        <v>226</v>
      </c>
      <c r="C1984" s="43" t="s">
        <v>223</v>
      </c>
      <c r="D1984" s="43" t="str">
        <f t="shared" si="60"/>
        <v>TEXTI</v>
      </c>
      <c r="E1984" s="43" t="str">
        <f t="shared" si="61"/>
        <v>Industry_Rest</v>
      </c>
      <c r="F1984" s="43">
        <v>2011</v>
      </c>
      <c r="G1984" s="43">
        <v>0.14699999999999999</v>
      </c>
      <c r="H1984" s="43" t="str">
        <f>INDEX(Regions[Region], MATCH(A1984,Regions[State Name],0))</f>
        <v>NR</v>
      </c>
    </row>
    <row r="1985" spans="1:8" x14ac:dyDescent="0.25">
      <c r="A1985" s="43" t="s">
        <v>234</v>
      </c>
      <c r="B1985" s="43" t="s">
        <v>209</v>
      </c>
      <c r="C1985" s="43" t="s">
        <v>215</v>
      </c>
      <c r="D1985" s="43" t="str">
        <f t="shared" si="60"/>
        <v>POWER</v>
      </c>
      <c r="E1985" s="43" t="str">
        <f t="shared" si="61"/>
        <v>Power</v>
      </c>
      <c r="F1985" s="43">
        <v>2012</v>
      </c>
      <c r="G1985" s="43">
        <v>14.467000000000001</v>
      </c>
      <c r="H1985" s="43" t="str">
        <f>INDEX(Regions[Region], MATCH(A1985,Regions[State Name],0))</f>
        <v>NR</v>
      </c>
    </row>
    <row r="1986" spans="1:8" x14ac:dyDescent="0.25">
      <c r="A1986" s="43" t="s">
        <v>234</v>
      </c>
      <c r="B1986" s="43" t="s">
        <v>209</v>
      </c>
      <c r="C1986" s="43" t="s">
        <v>210</v>
      </c>
      <c r="D1986" s="43" t="str">
        <f t="shared" si="60"/>
        <v>POWER</v>
      </c>
      <c r="E1986" s="43" t="str">
        <f t="shared" si="61"/>
        <v>Power</v>
      </c>
      <c r="F1986" s="43">
        <v>2012</v>
      </c>
      <c r="G1986" s="43">
        <v>1.956</v>
      </c>
      <c r="H1986" s="43" t="str">
        <f>INDEX(Regions[Region], MATCH(A1986,Regions[State Name],0))</f>
        <v>NR</v>
      </c>
    </row>
    <row r="1987" spans="1:8" x14ac:dyDescent="0.25">
      <c r="A1987" s="43" t="s">
        <v>234</v>
      </c>
      <c r="B1987" s="43" t="s">
        <v>209</v>
      </c>
      <c r="C1987" s="43" t="s">
        <v>213</v>
      </c>
      <c r="D1987" s="43" t="str">
        <f t="shared" ref="D1987:D2050" si="62">LEFT(C1987,5)</f>
        <v>CEMEN</v>
      </c>
      <c r="E1987" s="43" t="str">
        <f t="shared" ref="E1987:E2050" si="63">IF(D1987="POWER","Power", IF(OR(D1987="STEEL",D1987="METAL"), "Industry_Steel", "Industry_Rest"))</f>
        <v>Industry_Rest</v>
      </c>
      <c r="F1987" s="43">
        <v>2012</v>
      </c>
      <c r="G1987" s="43">
        <v>0.79900000000000004</v>
      </c>
      <c r="H1987" s="43" t="str">
        <f>INDEX(Regions[Region], MATCH(A1987,Regions[State Name],0))</f>
        <v>NR</v>
      </c>
    </row>
    <row r="1988" spans="1:8" x14ac:dyDescent="0.25">
      <c r="A1988" s="43" t="s">
        <v>234</v>
      </c>
      <c r="B1988" s="43" t="s">
        <v>209</v>
      </c>
      <c r="C1988" s="43" t="s">
        <v>225</v>
      </c>
      <c r="D1988" s="43" t="str">
        <f t="shared" si="62"/>
        <v>FERTI</v>
      </c>
      <c r="E1988" s="43" t="str">
        <f t="shared" si="63"/>
        <v>Industry_Rest</v>
      </c>
      <c r="F1988" s="43">
        <v>2012</v>
      </c>
      <c r="G1988" s="43">
        <v>0.34200000000000003</v>
      </c>
      <c r="H1988" s="43" t="str">
        <f>INDEX(Regions[Region], MATCH(A1988,Regions[State Name],0))</f>
        <v>NR</v>
      </c>
    </row>
    <row r="1989" spans="1:8" x14ac:dyDescent="0.25">
      <c r="A1989" s="43" t="s">
        <v>234</v>
      </c>
      <c r="B1989" s="43" t="s">
        <v>209</v>
      </c>
      <c r="C1989" s="43" t="s">
        <v>208</v>
      </c>
      <c r="D1989" s="43" t="str">
        <f t="shared" si="62"/>
        <v>OTHER</v>
      </c>
      <c r="E1989" s="43" t="str">
        <f t="shared" si="63"/>
        <v>Industry_Rest</v>
      </c>
      <c r="F1989" s="43">
        <v>2012</v>
      </c>
      <c r="G1989" s="43">
        <v>0.81299999999999994</v>
      </c>
      <c r="H1989" s="43" t="str">
        <f>INDEX(Regions[Region], MATCH(A1989,Regions[State Name],0))</f>
        <v>NR</v>
      </c>
    </row>
    <row r="1990" spans="1:8" x14ac:dyDescent="0.25">
      <c r="A1990" s="43" t="s">
        <v>234</v>
      </c>
      <c r="B1990" s="43" t="s">
        <v>219</v>
      </c>
      <c r="C1990" s="43" t="s">
        <v>215</v>
      </c>
      <c r="D1990" s="43" t="str">
        <f t="shared" si="62"/>
        <v>POWER</v>
      </c>
      <c r="E1990" s="43" t="str">
        <f t="shared" si="63"/>
        <v>Power</v>
      </c>
      <c r="F1990" s="43">
        <v>2012</v>
      </c>
      <c r="G1990" s="43">
        <v>1.601</v>
      </c>
      <c r="H1990" s="43" t="str">
        <f>INDEX(Regions[Region], MATCH(A1990,Regions[State Name],0))</f>
        <v>NR</v>
      </c>
    </row>
    <row r="1991" spans="1:8" x14ac:dyDescent="0.25">
      <c r="A1991" s="43" t="s">
        <v>234</v>
      </c>
      <c r="B1991" s="43" t="s">
        <v>226</v>
      </c>
      <c r="C1991" s="43" t="s">
        <v>215</v>
      </c>
      <c r="D1991" s="43" t="str">
        <f t="shared" si="62"/>
        <v>POWER</v>
      </c>
      <c r="E1991" s="43" t="str">
        <f t="shared" si="63"/>
        <v>Power</v>
      </c>
      <c r="F1991" s="43">
        <v>2012</v>
      </c>
      <c r="G1991" s="43">
        <v>2.149</v>
      </c>
      <c r="H1991" s="43" t="str">
        <f>INDEX(Regions[Region], MATCH(A1991,Regions[State Name],0))</f>
        <v>NR</v>
      </c>
    </row>
    <row r="1992" spans="1:8" x14ac:dyDescent="0.25">
      <c r="A1992" s="43" t="s">
        <v>234</v>
      </c>
      <c r="B1992" s="43" t="s">
        <v>226</v>
      </c>
      <c r="C1992" s="43" t="s">
        <v>212</v>
      </c>
      <c r="D1992" s="43" t="str">
        <f t="shared" si="62"/>
        <v>STEEL</v>
      </c>
      <c r="E1992" s="43" t="str">
        <f t="shared" si="63"/>
        <v>Industry_Steel</v>
      </c>
      <c r="F1992" s="43">
        <v>2012</v>
      </c>
      <c r="G1992" s="43">
        <v>1E-3</v>
      </c>
      <c r="H1992" s="43" t="str">
        <f>INDEX(Regions[Region], MATCH(A1992,Regions[State Name],0))</f>
        <v>NR</v>
      </c>
    </row>
    <row r="1993" spans="1:8" x14ac:dyDescent="0.25">
      <c r="A1993" s="43" t="s">
        <v>234</v>
      </c>
      <c r="B1993" s="43" t="s">
        <v>226</v>
      </c>
      <c r="C1993" s="43" t="s">
        <v>213</v>
      </c>
      <c r="D1993" s="43" t="str">
        <f t="shared" si="62"/>
        <v>CEMEN</v>
      </c>
      <c r="E1993" s="43" t="str">
        <f t="shared" si="63"/>
        <v>Industry_Rest</v>
      </c>
      <c r="F1993" s="43">
        <v>2012</v>
      </c>
      <c r="G1993" s="43">
        <v>8.7999999999999995E-2</v>
      </c>
      <c r="H1993" s="43" t="str">
        <f>INDEX(Regions[Region], MATCH(A1993,Regions[State Name],0))</f>
        <v>NR</v>
      </c>
    </row>
    <row r="1994" spans="1:8" x14ac:dyDescent="0.25">
      <c r="A1994" s="43" t="s">
        <v>234</v>
      </c>
      <c r="B1994" s="43" t="s">
        <v>226</v>
      </c>
      <c r="C1994" s="43" t="s">
        <v>225</v>
      </c>
      <c r="D1994" s="43" t="str">
        <f t="shared" si="62"/>
        <v>FERTI</v>
      </c>
      <c r="E1994" s="43" t="str">
        <f t="shared" si="63"/>
        <v>Industry_Rest</v>
      </c>
      <c r="F1994" s="43">
        <v>2012</v>
      </c>
      <c r="G1994" s="43">
        <v>2E-3</v>
      </c>
      <c r="H1994" s="43" t="str">
        <f>INDEX(Regions[Region], MATCH(A1994,Regions[State Name],0))</f>
        <v>NR</v>
      </c>
    </row>
    <row r="1995" spans="1:8" x14ac:dyDescent="0.25">
      <c r="A1995" s="43" t="s">
        <v>234</v>
      </c>
      <c r="B1995" s="43" t="s">
        <v>226</v>
      </c>
      <c r="C1995" s="43" t="s">
        <v>228</v>
      </c>
      <c r="D1995" s="43" t="str">
        <f t="shared" si="62"/>
        <v>CHEMI</v>
      </c>
      <c r="E1995" s="43" t="str">
        <f t="shared" si="63"/>
        <v>Industry_Rest</v>
      </c>
      <c r="F1995" s="43">
        <v>2012</v>
      </c>
      <c r="G1995" s="43">
        <v>3.7999999999999999E-2</v>
      </c>
      <c r="H1995" s="43" t="str">
        <f>INDEX(Regions[Region], MATCH(A1995,Regions[State Name],0))</f>
        <v>NR</v>
      </c>
    </row>
    <row r="1996" spans="1:8" x14ac:dyDescent="0.25">
      <c r="A1996" s="43" t="s">
        <v>234</v>
      </c>
      <c r="B1996" s="43" t="s">
        <v>226</v>
      </c>
      <c r="C1996" s="43" t="s">
        <v>223</v>
      </c>
      <c r="D1996" s="43" t="str">
        <f t="shared" si="62"/>
        <v>TEXTI</v>
      </c>
      <c r="E1996" s="43" t="str">
        <f t="shared" si="63"/>
        <v>Industry_Rest</v>
      </c>
      <c r="F1996" s="43">
        <v>2012</v>
      </c>
      <c r="G1996" s="43">
        <v>0.13200000000000001</v>
      </c>
      <c r="H1996" s="43" t="str">
        <f>INDEX(Regions[Region], MATCH(A1996,Regions[State Name],0))</f>
        <v>NR</v>
      </c>
    </row>
    <row r="1997" spans="1:8" x14ac:dyDescent="0.25">
      <c r="A1997" s="43" t="s">
        <v>234</v>
      </c>
      <c r="B1997" s="43" t="s">
        <v>226</v>
      </c>
      <c r="C1997" s="43" t="s">
        <v>229</v>
      </c>
      <c r="D1997" s="43" t="str">
        <f t="shared" si="62"/>
        <v>BRICK</v>
      </c>
      <c r="E1997" s="43" t="str">
        <f t="shared" si="63"/>
        <v>Industry_Rest</v>
      </c>
      <c r="F1997" s="43">
        <v>2012</v>
      </c>
      <c r="G1997" s="43">
        <v>5.2999999999999999E-2</v>
      </c>
      <c r="H1997" s="43" t="str">
        <f>INDEX(Regions[Region], MATCH(A1997,Regions[State Name],0))</f>
        <v>NR</v>
      </c>
    </row>
    <row r="1998" spans="1:8" x14ac:dyDescent="0.25">
      <c r="A1998" s="43" t="s">
        <v>234</v>
      </c>
      <c r="B1998" s="43" t="s">
        <v>226</v>
      </c>
      <c r="C1998" s="43" t="s">
        <v>208</v>
      </c>
      <c r="D1998" s="43" t="str">
        <f t="shared" si="62"/>
        <v>OTHER</v>
      </c>
      <c r="E1998" s="43" t="str">
        <f t="shared" si="63"/>
        <v>Industry_Rest</v>
      </c>
      <c r="F1998" s="43">
        <v>2012</v>
      </c>
      <c r="G1998" s="43">
        <v>0.502</v>
      </c>
      <c r="H1998" s="43" t="str">
        <f>INDEX(Regions[Region], MATCH(A1998,Regions[State Name],0))</f>
        <v>NR</v>
      </c>
    </row>
    <row r="1999" spans="1:8" x14ac:dyDescent="0.25">
      <c r="A1999" s="43" t="s">
        <v>234</v>
      </c>
      <c r="B1999" s="43" t="s">
        <v>214</v>
      </c>
      <c r="C1999" s="43" t="s">
        <v>210</v>
      </c>
      <c r="D1999" s="43" t="str">
        <f t="shared" si="62"/>
        <v>POWER</v>
      </c>
      <c r="E1999" s="43" t="str">
        <f t="shared" si="63"/>
        <v>Power</v>
      </c>
      <c r="F1999" s="43">
        <v>2013</v>
      </c>
      <c r="G1999" s="43">
        <v>8.4000000000000005E-2</v>
      </c>
      <c r="H1999" s="43" t="str">
        <f>INDEX(Regions[Region], MATCH(A1999,Regions[State Name],0))</f>
        <v>NR</v>
      </c>
    </row>
    <row r="2000" spans="1:8" x14ac:dyDescent="0.25">
      <c r="A2000" s="43" t="s">
        <v>234</v>
      </c>
      <c r="B2000" s="43" t="s">
        <v>209</v>
      </c>
      <c r="C2000" s="43" t="s">
        <v>215</v>
      </c>
      <c r="D2000" s="43" t="str">
        <f t="shared" si="62"/>
        <v>POWER</v>
      </c>
      <c r="E2000" s="43" t="str">
        <f t="shared" si="63"/>
        <v>Power</v>
      </c>
      <c r="F2000" s="43">
        <v>2013</v>
      </c>
      <c r="G2000" s="43">
        <v>15.853999999999999</v>
      </c>
      <c r="H2000" s="43" t="str">
        <f>INDEX(Regions[Region], MATCH(A2000,Regions[State Name],0))</f>
        <v>NR</v>
      </c>
    </row>
    <row r="2001" spans="1:8" x14ac:dyDescent="0.25">
      <c r="A2001" s="43" t="s">
        <v>234</v>
      </c>
      <c r="B2001" s="43" t="s">
        <v>209</v>
      </c>
      <c r="C2001" s="43" t="s">
        <v>210</v>
      </c>
      <c r="D2001" s="43" t="str">
        <f t="shared" si="62"/>
        <v>POWER</v>
      </c>
      <c r="E2001" s="43" t="str">
        <f t="shared" si="63"/>
        <v>Power</v>
      </c>
      <c r="F2001" s="43">
        <v>2013</v>
      </c>
      <c r="G2001" s="43">
        <v>2.8740000000000001</v>
      </c>
      <c r="H2001" s="43" t="str">
        <f>INDEX(Regions[Region], MATCH(A2001,Regions[State Name],0))</f>
        <v>NR</v>
      </c>
    </row>
    <row r="2002" spans="1:8" x14ac:dyDescent="0.25">
      <c r="A2002" s="43" t="s">
        <v>234</v>
      </c>
      <c r="B2002" s="43" t="s">
        <v>209</v>
      </c>
      <c r="C2002" s="43" t="s">
        <v>213</v>
      </c>
      <c r="D2002" s="43" t="str">
        <f t="shared" si="62"/>
        <v>CEMEN</v>
      </c>
      <c r="E2002" s="43" t="str">
        <f t="shared" si="63"/>
        <v>Industry_Rest</v>
      </c>
      <c r="F2002" s="43">
        <v>2013</v>
      </c>
      <c r="G2002" s="43">
        <v>0.69399999999999995</v>
      </c>
      <c r="H2002" s="43" t="str">
        <f>INDEX(Regions[Region], MATCH(A2002,Regions[State Name],0))</f>
        <v>NR</v>
      </c>
    </row>
    <row r="2003" spans="1:8" x14ac:dyDescent="0.25">
      <c r="A2003" s="43" t="s">
        <v>234</v>
      </c>
      <c r="B2003" s="43" t="s">
        <v>209</v>
      </c>
      <c r="C2003" s="43" t="s">
        <v>225</v>
      </c>
      <c r="D2003" s="43" t="str">
        <f t="shared" si="62"/>
        <v>FERTI</v>
      </c>
      <c r="E2003" s="43" t="str">
        <f t="shared" si="63"/>
        <v>Industry_Rest</v>
      </c>
      <c r="F2003" s="43">
        <v>2013</v>
      </c>
      <c r="G2003" s="43">
        <v>0.29099999999999998</v>
      </c>
      <c r="H2003" s="43" t="str">
        <f>INDEX(Regions[Region], MATCH(A2003,Regions[State Name],0))</f>
        <v>NR</v>
      </c>
    </row>
    <row r="2004" spans="1:8" x14ac:dyDescent="0.25">
      <c r="A2004" s="43" t="s">
        <v>234</v>
      </c>
      <c r="B2004" s="43" t="s">
        <v>209</v>
      </c>
      <c r="C2004" s="43" t="s">
        <v>223</v>
      </c>
      <c r="D2004" s="43" t="str">
        <f t="shared" si="62"/>
        <v>TEXTI</v>
      </c>
      <c r="E2004" s="43" t="str">
        <f t="shared" si="63"/>
        <v>Industry_Rest</v>
      </c>
      <c r="F2004" s="43">
        <v>2013</v>
      </c>
      <c r="G2004" s="43">
        <v>4.5999999999999999E-2</v>
      </c>
      <c r="H2004" s="43" t="str">
        <f>INDEX(Regions[Region], MATCH(A2004,Regions[State Name],0))</f>
        <v>NR</v>
      </c>
    </row>
    <row r="2005" spans="1:8" x14ac:dyDescent="0.25">
      <c r="A2005" s="43" t="s">
        <v>234</v>
      </c>
      <c r="B2005" s="43" t="s">
        <v>209</v>
      </c>
      <c r="C2005" s="43" t="s">
        <v>208</v>
      </c>
      <c r="D2005" s="43" t="str">
        <f t="shared" si="62"/>
        <v>OTHER</v>
      </c>
      <c r="E2005" s="43" t="str">
        <f t="shared" si="63"/>
        <v>Industry_Rest</v>
      </c>
      <c r="F2005" s="43">
        <v>2013</v>
      </c>
      <c r="G2005" s="43">
        <v>0.05</v>
      </c>
      <c r="H2005" s="43" t="str">
        <f>INDEX(Regions[Region], MATCH(A2005,Regions[State Name],0))</f>
        <v>NR</v>
      </c>
    </row>
    <row r="2006" spans="1:8" x14ac:dyDescent="0.25">
      <c r="A2006" s="43" t="s">
        <v>234</v>
      </c>
      <c r="B2006" s="43" t="s">
        <v>219</v>
      </c>
      <c r="C2006" s="43" t="s">
        <v>215</v>
      </c>
      <c r="D2006" s="43" t="str">
        <f t="shared" si="62"/>
        <v>POWER</v>
      </c>
      <c r="E2006" s="43" t="str">
        <f t="shared" si="63"/>
        <v>Power</v>
      </c>
      <c r="F2006" s="43">
        <v>2013</v>
      </c>
      <c r="G2006" s="43">
        <v>0.40699999999999997</v>
      </c>
      <c r="H2006" s="43" t="str">
        <f>INDEX(Regions[Region], MATCH(A2006,Regions[State Name],0))</f>
        <v>NR</v>
      </c>
    </row>
    <row r="2007" spans="1:8" x14ac:dyDescent="0.25">
      <c r="A2007" s="43" t="s">
        <v>234</v>
      </c>
      <c r="B2007" s="43" t="s">
        <v>219</v>
      </c>
      <c r="C2007" s="43" t="s">
        <v>210</v>
      </c>
      <c r="D2007" s="43" t="str">
        <f t="shared" si="62"/>
        <v>POWER</v>
      </c>
      <c r="E2007" s="43" t="str">
        <f t="shared" si="63"/>
        <v>Power</v>
      </c>
      <c r="F2007" s="43">
        <v>2013</v>
      </c>
      <c r="G2007" s="43">
        <v>0.22900000000000001</v>
      </c>
      <c r="H2007" s="43" t="str">
        <f>INDEX(Regions[Region], MATCH(A2007,Regions[State Name],0))</f>
        <v>NR</v>
      </c>
    </row>
    <row r="2008" spans="1:8" x14ac:dyDescent="0.25">
      <c r="A2008" s="43" t="s">
        <v>234</v>
      </c>
      <c r="B2008" s="43" t="s">
        <v>226</v>
      </c>
      <c r="C2008" s="43" t="s">
        <v>215</v>
      </c>
      <c r="D2008" s="43" t="str">
        <f t="shared" si="62"/>
        <v>POWER</v>
      </c>
      <c r="E2008" s="43" t="str">
        <f t="shared" si="63"/>
        <v>Power</v>
      </c>
      <c r="F2008" s="43">
        <v>2013</v>
      </c>
      <c r="G2008" s="43">
        <v>5.1559999999999997</v>
      </c>
      <c r="H2008" s="43" t="str">
        <f>INDEX(Regions[Region], MATCH(A2008,Regions[State Name],0))</f>
        <v>NR</v>
      </c>
    </row>
    <row r="2009" spans="1:8" x14ac:dyDescent="0.25">
      <c r="A2009" s="43" t="s">
        <v>234</v>
      </c>
      <c r="B2009" s="43" t="s">
        <v>226</v>
      </c>
      <c r="C2009" s="43" t="s">
        <v>213</v>
      </c>
      <c r="D2009" s="43" t="str">
        <f t="shared" si="62"/>
        <v>CEMEN</v>
      </c>
      <c r="E2009" s="43" t="str">
        <f t="shared" si="63"/>
        <v>Industry_Rest</v>
      </c>
      <c r="F2009" s="43">
        <v>2013</v>
      </c>
      <c r="G2009" s="43">
        <v>0.17499999999999999</v>
      </c>
      <c r="H2009" s="43" t="str">
        <f>INDEX(Regions[Region], MATCH(A2009,Regions[State Name],0))</f>
        <v>NR</v>
      </c>
    </row>
    <row r="2010" spans="1:8" x14ac:dyDescent="0.25">
      <c r="A2010" s="43" t="s">
        <v>234</v>
      </c>
      <c r="B2010" s="43" t="s">
        <v>226</v>
      </c>
      <c r="C2010" s="43" t="s">
        <v>228</v>
      </c>
      <c r="D2010" s="43" t="str">
        <f t="shared" si="62"/>
        <v>CHEMI</v>
      </c>
      <c r="E2010" s="43" t="str">
        <f t="shared" si="63"/>
        <v>Industry_Rest</v>
      </c>
      <c r="F2010" s="43">
        <v>2013</v>
      </c>
      <c r="G2010" s="43">
        <v>1.2999999999999999E-2</v>
      </c>
      <c r="H2010" s="43" t="str">
        <f>INDEX(Regions[Region], MATCH(A2010,Regions[State Name],0))</f>
        <v>NR</v>
      </c>
    </row>
    <row r="2011" spans="1:8" x14ac:dyDescent="0.25">
      <c r="A2011" s="43" t="s">
        <v>234</v>
      </c>
      <c r="B2011" s="43" t="s">
        <v>226</v>
      </c>
      <c r="C2011" s="43" t="s">
        <v>223</v>
      </c>
      <c r="D2011" s="43" t="str">
        <f t="shared" si="62"/>
        <v>TEXTI</v>
      </c>
      <c r="E2011" s="43" t="str">
        <f t="shared" si="63"/>
        <v>Industry_Rest</v>
      </c>
      <c r="F2011" s="43">
        <v>2013</v>
      </c>
      <c r="G2011" s="43">
        <v>6.4000000000000001E-2</v>
      </c>
      <c r="H2011" s="43" t="str">
        <f>INDEX(Regions[Region], MATCH(A2011,Regions[State Name],0))</f>
        <v>NR</v>
      </c>
    </row>
    <row r="2012" spans="1:8" x14ac:dyDescent="0.25">
      <c r="A2012" s="43" t="s">
        <v>234</v>
      </c>
      <c r="B2012" s="43" t="s">
        <v>226</v>
      </c>
      <c r="C2012" s="43" t="s">
        <v>208</v>
      </c>
      <c r="D2012" s="43" t="str">
        <f t="shared" si="62"/>
        <v>OTHER</v>
      </c>
      <c r="E2012" s="43" t="str">
        <f t="shared" si="63"/>
        <v>Industry_Rest</v>
      </c>
      <c r="F2012" s="43">
        <v>2013</v>
      </c>
      <c r="G2012" s="43">
        <v>0.54400000000000004</v>
      </c>
      <c r="H2012" s="43" t="str">
        <f>INDEX(Regions[Region], MATCH(A2012,Regions[State Name],0))</f>
        <v>NR</v>
      </c>
    </row>
    <row r="2013" spans="1:8" x14ac:dyDescent="0.25">
      <c r="A2013" s="43" t="s">
        <v>234</v>
      </c>
      <c r="B2013" s="43" t="s">
        <v>209</v>
      </c>
      <c r="C2013" s="43" t="s">
        <v>215</v>
      </c>
      <c r="D2013" s="43" t="str">
        <f t="shared" si="62"/>
        <v>POWER</v>
      </c>
      <c r="E2013" s="43" t="str">
        <f t="shared" si="63"/>
        <v>Power</v>
      </c>
      <c r="F2013" s="43">
        <v>2014</v>
      </c>
      <c r="G2013" s="43">
        <v>14.47</v>
      </c>
      <c r="H2013" s="43" t="str">
        <f>INDEX(Regions[Region], MATCH(A2013,Regions[State Name],0))</f>
        <v>NR</v>
      </c>
    </row>
    <row r="2014" spans="1:8" x14ac:dyDescent="0.25">
      <c r="A2014" s="43" t="s">
        <v>234</v>
      </c>
      <c r="B2014" s="43" t="s">
        <v>209</v>
      </c>
      <c r="C2014" s="43" t="s">
        <v>210</v>
      </c>
      <c r="D2014" s="43" t="str">
        <f t="shared" si="62"/>
        <v>POWER</v>
      </c>
      <c r="E2014" s="43" t="str">
        <f t="shared" si="63"/>
        <v>Power</v>
      </c>
      <c r="F2014" s="43">
        <v>2014</v>
      </c>
      <c r="G2014" s="43">
        <v>2.7170000000000001</v>
      </c>
      <c r="H2014" s="43" t="str">
        <f>INDEX(Regions[Region], MATCH(A2014,Regions[State Name],0))</f>
        <v>NR</v>
      </c>
    </row>
    <row r="2015" spans="1:8" x14ac:dyDescent="0.25">
      <c r="A2015" s="43" t="s">
        <v>234</v>
      </c>
      <c r="B2015" s="43" t="s">
        <v>209</v>
      </c>
      <c r="C2015" s="43" t="s">
        <v>213</v>
      </c>
      <c r="D2015" s="43" t="str">
        <f t="shared" si="62"/>
        <v>CEMEN</v>
      </c>
      <c r="E2015" s="43" t="str">
        <f t="shared" si="63"/>
        <v>Industry_Rest</v>
      </c>
      <c r="F2015" s="43">
        <v>2014</v>
      </c>
      <c r="G2015" s="43">
        <v>0.45800000000000002</v>
      </c>
      <c r="H2015" s="43" t="str">
        <f>INDEX(Regions[Region], MATCH(A2015,Regions[State Name],0))</f>
        <v>NR</v>
      </c>
    </row>
    <row r="2016" spans="1:8" x14ac:dyDescent="0.25">
      <c r="A2016" s="43" t="s">
        <v>234</v>
      </c>
      <c r="B2016" s="43" t="s">
        <v>209</v>
      </c>
      <c r="C2016" s="43" t="s">
        <v>225</v>
      </c>
      <c r="D2016" s="43" t="str">
        <f t="shared" si="62"/>
        <v>FERTI</v>
      </c>
      <c r="E2016" s="43" t="str">
        <f t="shared" si="63"/>
        <v>Industry_Rest</v>
      </c>
      <c r="F2016" s="43">
        <v>2014</v>
      </c>
      <c r="G2016" s="43">
        <v>0.27500000000000002</v>
      </c>
      <c r="H2016" s="43" t="str">
        <f>INDEX(Regions[Region], MATCH(A2016,Regions[State Name],0))</f>
        <v>NR</v>
      </c>
    </row>
    <row r="2017" spans="1:8" x14ac:dyDescent="0.25">
      <c r="A2017" s="43" t="s">
        <v>234</v>
      </c>
      <c r="B2017" s="43" t="s">
        <v>209</v>
      </c>
      <c r="C2017" s="43" t="s">
        <v>223</v>
      </c>
      <c r="D2017" s="43" t="str">
        <f t="shared" si="62"/>
        <v>TEXTI</v>
      </c>
      <c r="E2017" s="43" t="str">
        <f t="shared" si="63"/>
        <v>Industry_Rest</v>
      </c>
      <c r="F2017" s="43">
        <v>2014</v>
      </c>
      <c r="G2017" s="43">
        <v>3.5000000000000003E-2</v>
      </c>
      <c r="H2017" s="43" t="str">
        <f>INDEX(Regions[Region], MATCH(A2017,Regions[State Name],0))</f>
        <v>NR</v>
      </c>
    </row>
    <row r="2018" spans="1:8" x14ac:dyDescent="0.25">
      <c r="A2018" s="43" t="s">
        <v>234</v>
      </c>
      <c r="B2018" s="43" t="s">
        <v>209</v>
      </c>
      <c r="C2018" s="43" t="s">
        <v>208</v>
      </c>
      <c r="D2018" s="43" t="str">
        <f t="shared" si="62"/>
        <v>OTHER</v>
      </c>
      <c r="E2018" s="43" t="str">
        <f t="shared" si="63"/>
        <v>Industry_Rest</v>
      </c>
      <c r="F2018" s="43">
        <v>2014</v>
      </c>
      <c r="G2018" s="43">
        <v>3.7999999999999999E-2</v>
      </c>
      <c r="H2018" s="43" t="str">
        <f>INDEX(Regions[Region], MATCH(A2018,Regions[State Name],0))</f>
        <v>NR</v>
      </c>
    </row>
    <row r="2019" spans="1:8" x14ac:dyDescent="0.25">
      <c r="A2019" s="43" t="s">
        <v>234</v>
      </c>
      <c r="B2019" s="43" t="s">
        <v>219</v>
      </c>
      <c r="C2019" s="43" t="s">
        <v>215</v>
      </c>
      <c r="D2019" s="43" t="str">
        <f t="shared" si="62"/>
        <v>POWER</v>
      </c>
      <c r="E2019" s="43" t="str">
        <f t="shared" si="63"/>
        <v>Power</v>
      </c>
      <c r="F2019" s="43">
        <v>2014</v>
      </c>
      <c r="G2019" s="43">
        <v>0.38900000000000001</v>
      </c>
      <c r="H2019" s="43" t="str">
        <f>INDEX(Regions[Region], MATCH(A2019,Regions[State Name],0))</f>
        <v>NR</v>
      </c>
    </row>
    <row r="2020" spans="1:8" x14ac:dyDescent="0.25">
      <c r="A2020" s="43" t="s">
        <v>234</v>
      </c>
      <c r="B2020" s="43" t="s">
        <v>219</v>
      </c>
      <c r="C2020" s="43" t="s">
        <v>210</v>
      </c>
      <c r="D2020" s="43" t="str">
        <f t="shared" si="62"/>
        <v>POWER</v>
      </c>
      <c r="E2020" s="43" t="str">
        <f t="shared" si="63"/>
        <v>Power</v>
      </c>
      <c r="F2020" s="43">
        <v>2014</v>
      </c>
      <c r="G2020" s="43">
        <v>0.95299999999999996</v>
      </c>
      <c r="H2020" s="43" t="str">
        <f>INDEX(Regions[Region], MATCH(A2020,Regions[State Name],0))</f>
        <v>NR</v>
      </c>
    </row>
    <row r="2021" spans="1:8" x14ac:dyDescent="0.25">
      <c r="A2021" s="43" t="s">
        <v>234</v>
      </c>
      <c r="B2021" s="43" t="s">
        <v>226</v>
      </c>
      <c r="C2021" s="43" t="s">
        <v>215</v>
      </c>
      <c r="D2021" s="43" t="str">
        <f t="shared" si="62"/>
        <v>POWER</v>
      </c>
      <c r="E2021" s="43" t="str">
        <f t="shared" si="63"/>
        <v>Power</v>
      </c>
      <c r="F2021" s="43">
        <v>2014</v>
      </c>
      <c r="G2021" s="43">
        <v>5.2530000000000001</v>
      </c>
      <c r="H2021" s="43" t="str">
        <f>INDEX(Regions[Region], MATCH(A2021,Regions[State Name],0))</f>
        <v>NR</v>
      </c>
    </row>
    <row r="2022" spans="1:8" x14ac:dyDescent="0.25">
      <c r="A2022" s="43" t="s">
        <v>234</v>
      </c>
      <c r="B2022" s="43" t="s">
        <v>226</v>
      </c>
      <c r="C2022" s="43" t="s">
        <v>213</v>
      </c>
      <c r="D2022" s="43" t="str">
        <f t="shared" si="62"/>
        <v>CEMEN</v>
      </c>
      <c r="E2022" s="43" t="str">
        <f t="shared" si="63"/>
        <v>Industry_Rest</v>
      </c>
      <c r="F2022" s="43">
        <v>2014</v>
      </c>
      <c r="G2022" s="43">
        <v>0.17399999999999999</v>
      </c>
      <c r="H2022" s="43" t="str">
        <f>INDEX(Regions[Region], MATCH(A2022,Regions[State Name],0))</f>
        <v>NR</v>
      </c>
    </row>
    <row r="2023" spans="1:8" x14ac:dyDescent="0.25">
      <c r="A2023" s="43" t="s">
        <v>234</v>
      </c>
      <c r="B2023" s="43" t="s">
        <v>226</v>
      </c>
      <c r="C2023" s="43" t="s">
        <v>228</v>
      </c>
      <c r="D2023" s="43" t="str">
        <f t="shared" si="62"/>
        <v>CHEMI</v>
      </c>
      <c r="E2023" s="43" t="str">
        <f t="shared" si="63"/>
        <v>Industry_Rest</v>
      </c>
      <c r="F2023" s="43">
        <v>2014</v>
      </c>
      <c r="G2023" s="43">
        <v>2E-3</v>
      </c>
      <c r="H2023" s="43" t="str">
        <f>INDEX(Regions[Region], MATCH(A2023,Regions[State Name],0))</f>
        <v>NR</v>
      </c>
    </row>
    <row r="2024" spans="1:8" x14ac:dyDescent="0.25">
      <c r="A2024" s="43" t="s">
        <v>234</v>
      </c>
      <c r="B2024" s="43" t="s">
        <v>226</v>
      </c>
      <c r="C2024" s="43" t="s">
        <v>220</v>
      </c>
      <c r="D2024" s="43" t="str">
        <f t="shared" si="62"/>
        <v xml:space="preserve">PULP </v>
      </c>
      <c r="E2024" s="43" t="str">
        <f t="shared" si="63"/>
        <v>Industry_Rest</v>
      </c>
      <c r="F2024" s="43">
        <v>2014</v>
      </c>
      <c r="G2024" s="43">
        <v>4.0000000000000001E-3</v>
      </c>
      <c r="H2024" s="43" t="str">
        <f>INDEX(Regions[Region], MATCH(A2024,Regions[State Name],0))</f>
        <v>NR</v>
      </c>
    </row>
    <row r="2025" spans="1:8" x14ac:dyDescent="0.25">
      <c r="A2025" s="43" t="s">
        <v>234</v>
      </c>
      <c r="B2025" s="43" t="s">
        <v>226</v>
      </c>
      <c r="C2025" s="43" t="s">
        <v>223</v>
      </c>
      <c r="D2025" s="43" t="str">
        <f t="shared" si="62"/>
        <v>TEXTI</v>
      </c>
      <c r="E2025" s="43" t="str">
        <f t="shared" si="63"/>
        <v>Industry_Rest</v>
      </c>
      <c r="F2025" s="43">
        <v>2014</v>
      </c>
      <c r="G2025" s="43">
        <v>6.5000000000000002E-2</v>
      </c>
      <c r="H2025" s="43" t="str">
        <f>INDEX(Regions[Region], MATCH(A2025,Regions[State Name],0))</f>
        <v>NR</v>
      </c>
    </row>
    <row r="2026" spans="1:8" x14ac:dyDescent="0.25">
      <c r="A2026" s="43" t="s">
        <v>234</v>
      </c>
      <c r="B2026" s="43" t="s">
        <v>226</v>
      </c>
      <c r="C2026" s="43" t="s">
        <v>208</v>
      </c>
      <c r="D2026" s="43" t="str">
        <f t="shared" si="62"/>
        <v>OTHER</v>
      </c>
      <c r="E2026" s="43" t="str">
        <f t="shared" si="63"/>
        <v>Industry_Rest</v>
      </c>
      <c r="F2026" s="43">
        <v>2014</v>
      </c>
      <c r="G2026" s="43">
        <v>0.57099999999999995</v>
      </c>
      <c r="H2026" s="43" t="str">
        <f>INDEX(Regions[Region], MATCH(A2026,Regions[State Name],0))</f>
        <v>NR</v>
      </c>
    </row>
    <row r="2027" spans="1:8" x14ac:dyDescent="0.25">
      <c r="A2027" s="43" t="s">
        <v>234</v>
      </c>
      <c r="B2027" s="43" t="s">
        <v>209</v>
      </c>
      <c r="C2027" s="43" t="s">
        <v>215</v>
      </c>
      <c r="D2027" s="43" t="str">
        <f t="shared" si="62"/>
        <v>POWER</v>
      </c>
      <c r="E2027" s="43" t="str">
        <f t="shared" si="63"/>
        <v>Power</v>
      </c>
      <c r="F2027" s="43">
        <v>2015</v>
      </c>
      <c r="G2027" s="43">
        <v>15.768000000000001</v>
      </c>
      <c r="H2027" s="43" t="str">
        <f>INDEX(Regions[Region], MATCH(A2027,Regions[State Name],0))</f>
        <v>NR</v>
      </c>
    </row>
    <row r="2028" spans="1:8" x14ac:dyDescent="0.25">
      <c r="A2028" s="43" t="s">
        <v>234</v>
      </c>
      <c r="B2028" s="43" t="s">
        <v>209</v>
      </c>
      <c r="C2028" s="43" t="s">
        <v>210</v>
      </c>
      <c r="D2028" s="43" t="str">
        <f t="shared" si="62"/>
        <v>POWER</v>
      </c>
      <c r="E2028" s="43" t="str">
        <f t="shared" si="63"/>
        <v>Power</v>
      </c>
      <c r="F2028" s="43">
        <v>2015</v>
      </c>
      <c r="G2028" s="43">
        <v>1.2350000000000001</v>
      </c>
      <c r="H2028" s="43" t="str">
        <f>INDEX(Regions[Region], MATCH(A2028,Regions[State Name],0))</f>
        <v>NR</v>
      </c>
    </row>
    <row r="2029" spans="1:8" x14ac:dyDescent="0.25">
      <c r="A2029" s="43" t="s">
        <v>234</v>
      </c>
      <c r="B2029" s="43" t="s">
        <v>209</v>
      </c>
      <c r="C2029" s="43" t="s">
        <v>213</v>
      </c>
      <c r="D2029" s="43" t="str">
        <f t="shared" si="62"/>
        <v>CEMEN</v>
      </c>
      <c r="E2029" s="43" t="str">
        <f t="shared" si="63"/>
        <v>Industry_Rest</v>
      </c>
      <c r="F2029" s="43">
        <v>2015</v>
      </c>
      <c r="G2029" s="43">
        <v>0.60299999999999998</v>
      </c>
      <c r="H2029" s="43" t="str">
        <f>INDEX(Regions[Region], MATCH(A2029,Regions[State Name],0))</f>
        <v>NR</v>
      </c>
    </row>
    <row r="2030" spans="1:8" x14ac:dyDescent="0.25">
      <c r="A2030" s="43" t="s">
        <v>234</v>
      </c>
      <c r="B2030" s="43" t="s">
        <v>209</v>
      </c>
      <c r="C2030" s="43" t="s">
        <v>225</v>
      </c>
      <c r="D2030" s="43" t="str">
        <f t="shared" si="62"/>
        <v>FERTI</v>
      </c>
      <c r="E2030" s="43" t="str">
        <f t="shared" si="63"/>
        <v>Industry_Rest</v>
      </c>
      <c r="F2030" s="43">
        <v>2015</v>
      </c>
      <c r="G2030" s="43">
        <v>0.28199999999999997</v>
      </c>
      <c r="H2030" s="43" t="str">
        <f>INDEX(Regions[Region], MATCH(A2030,Regions[State Name],0))</f>
        <v>NR</v>
      </c>
    </row>
    <row r="2031" spans="1:8" x14ac:dyDescent="0.25">
      <c r="A2031" s="43" t="s">
        <v>234</v>
      </c>
      <c r="B2031" s="43" t="s">
        <v>209</v>
      </c>
      <c r="C2031" s="43" t="s">
        <v>223</v>
      </c>
      <c r="D2031" s="43" t="str">
        <f t="shared" si="62"/>
        <v>TEXTI</v>
      </c>
      <c r="E2031" s="43" t="str">
        <f t="shared" si="63"/>
        <v>Industry_Rest</v>
      </c>
      <c r="F2031" s="43">
        <v>2015</v>
      </c>
      <c r="G2031" s="43">
        <v>2.7E-2</v>
      </c>
      <c r="H2031" s="43" t="str">
        <f>INDEX(Regions[Region], MATCH(A2031,Regions[State Name],0))</f>
        <v>NR</v>
      </c>
    </row>
    <row r="2032" spans="1:8" x14ac:dyDescent="0.25">
      <c r="A2032" s="43" t="s">
        <v>234</v>
      </c>
      <c r="B2032" s="43" t="s">
        <v>209</v>
      </c>
      <c r="C2032" s="43" t="s">
        <v>208</v>
      </c>
      <c r="D2032" s="43" t="str">
        <f t="shared" si="62"/>
        <v>OTHER</v>
      </c>
      <c r="E2032" s="43" t="str">
        <f t="shared" si="63"/>
        <v>Industry_Rest</v>
      </c>
      <c r="F2032" s="43">
        <v>2015</v>
      </c>
      <c r="G2032" s="43">
        <v>3.7999999999999999E-2</v>
      </c>
      <c r="H2032" s="43" t="str">
        <f>INDEX(Regions[Region], MATCH(A2032,Regions[State Name],0))</f>
        <v>NR</v>
      </c>
    </row>
    <row r="2033" spans="1:8" x14ac:dyDescent="0.25">
      <c r="A2033" s="43" t="s">
        <v>234</v>
      </c>
      <c r="B2033" s="43" t="s">
        <v>219</v>
      </c>
      <c r="C2033" s="43" t="s">
        <v>215</v>
      </c>
      <c r="D2033" s="43" t="str">
        <f t="shared" si="62"/>
        <v>POWER</v>
      </c>
      <c r="E2033" s="43" t="str">
        <f t="shared" si="63"/>
        <v>Power</v>
      </c>
      <c r="F2033" s="43">
        <v>2015</v>
      </c>
      <c r="G2033" s="43">
        <v>3.1E-2</v>
      </c>
      <c r="H2033" s="43" t="str">
        <f>INDEX(Regions[Region], MATCH(A2033,Regions[State Name],0))</f>
        <v>NR</v>
      </c>
    </row>
    <row r="2034" spans="1:8" x14ac:dyDescent="0.25">
      <c r="A2034" s="43" t="s">
        <v>234</v>
      </c>
      <c r="B2034" s="43" t="s">
        <v>219</v>
      </c>
      <c r="C2034" s="43" t="s">
        <v>210</v>
      </c>
      <c r="D2034" s="43" t="str">
        <f t="shared" si="62"/>
        <v>POWER</v>
      </c>
      <c r="E2034" s="43" t="str">
        <f t="shared" si="63"/>
        <v>Power</v>
      </c>
      <c r="F2034" s="43">
        <v>2015</v>
      </c>
      <c r="G2034" s="43">
        <v>2.9830000000000001</v>
      </c>
      <c r="H2034" s="43" t="str">
        <f>INDEX(Regions[Region], MATCH(A2034,Regions[State Name],0))</f>
        <v>NR</v>
      </c>
    </row>
    <row r="2035" spans="1:8" x14ac:dyDescent="0.25">
      <c r="A2035" s="43" t="s">
        <v>234</v>
      </c>
      <c r="B2035" s="43" t="s">
        <v>226</v>
      </c>
      <c r="C2035" s="43" t="s">
        <v>215</v>
      </c>
      <c r="D2035" s="43" t="str">
        <f t="shared" si="62"/>
        <v>POWER</v>
      </c>
      <c r="E2035" s="43" t="str">
        <f t="shared" si="63"/>
        <v>Power</v>
      </c>
      <c r="F2035" s="43">
        <v>2015</v>
      </c>
      <c r="G2035" s="43">
        <v>8.2040000000000006</v>
      </c>
      <c r="H2035" s="43" t="str">
        <f>INDEX(Regions[Region], MATCH(A2035,Regions[State Name],0))</f>
        <v>NR</v>
      </c>
    </row>
    <row r="2036" spans="1:8" x14ac:dyDescent="0.25">
      <c r="A2036" s="43" t="s">
        <v>234</v>
      </c>
      <c r="B2036" s="43" t="s">
        <v>226</v>
      </c>
      <c r="C2036" s="43" t="s">
        <v>213</v>
      </c>
      <c r="D2036" s="43" t="str">
        <f t="shared" si="62"/>
        <v>CEMEN</v>
      </c>
      <c r="E2036" s="43" t="str">
        <f t="shared" si="63"/>
        <v>Industry_Rest</v>
      </c>
      <c r="F2036" s="43">
        <v>2015</v>
      </c>
      <c r="G2036" s="43">
        <v>0.20100000000000001</v>
      </c>
      <c r="H2036" s="43" t="str">
        <f>INDEX(Regions[Region], MATCH(A2036,Regions[State Name],0))</f>
        <v>NR</v>
      </c>
    </row>
    <row r="2037" spans="1:8" x14ac:dyDescent="0.25">
      <c r="A2037" s="43" t="s">
        <v>234</v>
      </c>
      <c r="B2037" s="43" t="s">
        <v>226</v>
      </c>
      <c r="C2037" s="43" t="s">
        <v>225</v>
      </c>
      <c r="D2037" s="43" t="str">
        <f t="shared" si="62"/>
        <v>FERTI</v>
      </c>
      <c r="E2037" s="43" t="str">
        <f t="shared" si="63"/>
        <v>Industry_Rest</v>
      </c>
      <c r="F2037" s="43">
        <v>2015</v>
      </c>
      <c r="G2037" s="43">
        <v>4.1000000000000002E-2</v>
      </c>
      <c r="H2037" s="43" t="str">
        <f>INDEX(Regions[Region], MATCH(A2037,Regions[State Name],0))</f>
        <v>NR</v>
      </c>
    </row>
    <row r="2038" spans="1:8" x14ac:dyDescent="0.25">
      <c r="A2038" s="43" t="s">
        <v>234</v>
      </c>
      <c r="B2038" s="43" t="s">
        <v>226</v>
      </c>
      <c r="C2038" s="43" t="s">
        <v>223</v>
      </c>
      <c r="D2038" s="43" t="str">
        <f t="shared" si="62"/>
        <v>TEXTI</v>
      </c>
      <c r="E2038" s="43" t="str">
        <f t="shared" si="63"/>
        <v>Industry_Rest</v>
      </c>
      <c r="F2038" s="43">
        <v>2015</v>
      </c>
      <c r="G2038" s="43">
        <v>4.4999999999999998E-2</v>
      </c>
      <c r="H2038" s="43" t="str">
        <f>INDEX(Regions[Region], MATCH(A2038,Regions[State Name],0))</f>
        <v>NR</v>
      </c>
    </row>
    <row r="2039" spans="1:8" x14ac:dyDescent="0.25">
      <c r="A2039" s="43" t="s">
        <v>234</v>
      </c>
      <c r="B2039" s="43" t="s">
        <v>226</v>
      </c>
      <c r="C2039" s="43" t="s">
        <v>208</v>
      </c>
      <c r="D2039" s="43" t="str">
        <f t="shared" si="62"/>
        <v>OTHER</v>
      </c>
      <c r="E2039" s="43" t="str">
        <f t="shared" si="63"/>
        <v>Industry_Rest</v>
      </c>
      <c r="F2039" s="43">
        <v>2015</v>
      </c>
      <c r="G2039" s="43">
        <v>0.66</v>
      </c>
      <c r="H2039" s="43" t="str">
        <f>INDEX(Regions[Region], MATCH(A2039,Regions[State Name],0))</f>
        <v>NR</v>
      </c>
    </row>
    <row r="2040" spans="1:8" x14ac:dyDescent="0.25">
      <c r="A2040" s="43" t="s">
        <v>234</v>
      </c>
      <c r="B2040" s="43" t="s">
        <v>226</v>
      </c>
      <c r="C2040" s="43" t="s">
        <v>215</v>
      </c>
      <c r="D2040" s="43" t="str">
        <f t="shared" si="62"/>
        <v>POWER</v>
      </c>
      <c r="E2040" s="43" t="str">
        <f t="shared" si="63"/>
        <v>Power</v>
      </c>
      <c r="F2040" s="43">
        <v>2016</v>
      </c>
      <c r="G2040" s="43">
        <v>7.6689999999999996</v>
      </c>
      <c r="H2040" s="43" t="str">
        <f>INDEX(Regions[Region], MATCH(A2040,Regions[State Name],0))</f>
        <v>NR</v>
      </c>
    </row>
    <row r="2041" spans="1:8" x14ac:dyDescent="0.25">
      <c r="A2041" s="43" t="s">
        <v>234</v>
      </c>
      <c r="B2041" s="43" t="s">
        <v>226</v>
      </c>
      <c r="C2041" s="43" t="s">
        <v>213</v>
      </c>
      <c r="D2041" s="43" t="str">
        <f t="shared" si="62"/>
        <v>CEMEN</v>
      </c>
      <c r="E2041" s="43" t="str">
        <f t="shared" si="63"/>
        <v>Industry_Rest</v>
      </c>
      <c r="F2041" s="43">
        <v>2016</v>
      </c>
      <c r="G2041" s="43">
        <v>8.6999999999999994E-2</v>
      </c>
      <c r="H2041" s="43" t="str">
        <f>INDEX(Regions[Region], MATCH(A2041,Regions[State Name],0))</f>
        <v>NR</v>
      </c>
    </row>
    <row r="2042" spans="1:8" x14ac:dyDescent="0.25">
      <c r="A2042" s="43" t="s">
        <v>234</v>
      </c>
      <c r="B2042" s="43" t="s">
        <v>226</v>
      </c>
      <c r="C2042" s="43" t="s">
        <v>223</v>
      </c>
      <c r="D2042" s="43" t="str">
        <f t="shared" si="62"/>
        <v>TEXTI</v>
      </c>
      <c r="E2042" s="43" t="str">
        <f t="shared" si="63"/>
        <v>Industry_Rest</v>
      </c>
      <c r="F2042" s="43">
        <v>2016</v>
      </c>
      <c r="G2042" s="43">
        <v>4.0000000000000001E-3</v>
      </c>
      <c r="H2042" s="43" t="str">
        <f>INDEX(Regions[Region], MATCH(A2042,Regions[State Name],0))</f>
        <v>NR</v>
      </c>
    </row>
    <row r="2043" spans="1:8" x14ac:dyDescent="0.25">
      <c r="A2043" s="43" t="s">
        <v>234</v>
      </c>
      <c r="B2043" s="43" t="s">
        <v>226</v>
      </c>
      <c r="C2043" s="43" t="s">
        <v>208</v>
      </c>
      <c r="D2043" s="43" t="str">
        <f t="shared" si="62"/>
        <v>OTHER</v>
      </c>
      <c r="E2043" s="43" t="str">
        <f t="shared" si="63"/>
        <v>Industry_Rest</v>
      </c>
      <c r="F2043" s="43">
        <v>2016</v>
      </c>
      <c r="G2043" s="43">
        <v>0.59899999999999998</v>
      </c>
      <c r="H2043" s="43" t="str">
        <f>INDEX(Regions[Region], MATCH(A2043,Regions[State Name],0))</f>
        <v>NR</v>
      </c>
    </row>
    <row r="2044" spans="1:8" x14ac:dyDescent="0.25">
      <c r="A2044" s="43" t="s">
        <v>234</v>
      </c>
      <c r="B2044" s="43" t="s">
        <v>209</v>
      </c>
      <c r="C2044" s="43" t="s">
        <v>215</v>
      </c>
      <c r="D2044" s="43" t="str">
        <f t="shared" si="62"/>
        <v>POWER</v>
      </c>
      <c r="E2044" s="43" t="str">
        <f t="shared" si="63"/>
        <v>Power</v>
      </c>
      <c r="F2044" s="43">
        <v>2016</v>
      </c>
      <c r="G2044" s="43">
        <v>11.125999999999999</v>
      </c>
      <c r="H2044" s="43" t="str">
        <f>INDEX(Regions[Region], MATCH(A2044,Regions[State Name],0))</f>
        <v>NR</v>
      </c>
    </row>
    <row r="2045" spans="1:8" x14ac:dyDescent="0.25">
      <c r="A2045" s="43" t="s">
        <v>234</v>
      </c>
      <c r="B2045" s="43" t="s">
        <v>209</v>
      </c>
      <c r="C2045" s="43" t="s">
        <v>210</v>
      </c>
      <c r="D2045" s="43" t="str">
        <f t="shared" si="62"/>
        <v>POWER</v>
      </c>
      <c r="E2045" s="43" t="str">
        <f t="shared" si="63"/>
        <v>Power</v>
      </c>
      <c r="F2045" s="43">
        <v>2016</v>
      </c>
      <c r="G2045" s="43">
        <v>1.8140000000000001</v>
      </c>
      <c r="H2045" s="43" t="str">
        <f>INDEX(Regions[Region], MATCH(A2045,Regions[State Name],0))</f>
        <v>NR</v>
      </c>
    </row>
    <row r="2046" spans="1:8" x14ac:dyDescent="0.25">
      <c r="A2046" s="43" t="s">
        <v>234</v>
      </c>
      <c r="B2046" s="43" t="s">
        <v>209</v>
      </c>
      <c r="C2046" s="43" t="s">
        <v>213</v>
      </c>
      <c r="D2046" s="43" t="str">
        <f t="shared" si="62"/>
        <v>CEMEN</v>
      </c>
      <c r="E2046" s="43" t="str">
        <f t="shared" si="63"/>
        <v>Industry_Rest</v>
      </c>
      <c r="F2046" s="43">
        <v>2016</v>
      </c>
      <c r="G2046" s="43">
        <v>0.35499999999999998</v>
      </c>
      <c r="H2046" s="43" t="str">
        <f>INDEX(Regions[Region], MATCH(A2046,Regions[State Name],0))</f>
        <v>NR</v>
      </c>
    </row>
    <row r="2047" spans="1:8" x14ac:dyDescent="0.25">
      <c r="A2047" s="43" t="s">
        <v>234</v>
      </c>
      <c r="B2047" s="43" t="s">
        <v>209</v>
      </c>
      <c r="C2047" s="43" t="s">
        <v>225</v>
      </c>
      <c r="D2047" s="43" t="str">
        <f t="shared" si="62"/>
        <v>FERTI</v>
      </c>
      <c r="E2047" s="43" t="str">
        <f t="shared" si="63"/>
        <v>Industry_Rest</v>
      </c>
      <c r="F2047" s="43">
        <v>2016</v>
      </c>
      <c r="G2047" s="43">
        <v>0.255</v>
      </c>
      <c r="H2047" s="43" t="str">
        <f>INDEX(Regions[Region], MATCH(A2047,Regions[State Name],0))</f>
        <v>NR</v>
      </c>
    </row>
    <row r="2048" spans="1:8" x14ac:dyDescent="0.25">
      <c r="A2048" s="43" t="s">
        <v>234</v>
      </c>
      <c r="B2048" s="43" t="s">
        <v>209</v>
      </c>
      <c r="C2048" s="43" t="s">
        <v>223</v>
      </c>
      <c r="D2048" s="43" t="str">
        <f t="shared" si="62"/>
        <v>TEXTI</v>
      </c>
      <c r="E2048" s="43" t="str">
        <f t="shared" si="63"/>
        <v>Industry_Rest</v>
      </c>
      <c r="F2048" s="43">
        <v>2016</v>
      </c>
      <c r="G2048" s="43">
        <v>1.9E-2</v>
      </c>
      <c r="H2048" s="43" t="str">
        <f>INDEX(Regions[Region], MATCH(A2048,Regions[State Name],0))</f>
        <v>NR</v>
      </c>
    </row>
    <row r="2049" spans="1:8" x14ac:dyDescent="0.25">
      <c r="A2049" s="43" t="s">
        <v>234</v>
      </c>
      <c r="B2049" s="43" t="s">
        <v>209</v>
      </c>
      <c r="C2049" s="43" t="s">
        <v>208</v>
      </c>
      <c r="D2049" s="43" t="str">
        <f t="shared" si="62"/>
        <v>OTHER</v>
      </c>
      <c r="E2049" s="43" t="str">
        <f t="shared" si="63"/>
        <v>Industry_Rest</v>
      </c>
      <c r="F2049" s="43">
        <v>2016</v>
      </c>
      <c r="G2049" s="43">
        <v>6.2E-2</v>
      </c>
      <c r="H2049" s="43" t="str">
        <f>INDEX(Regions[Region], MATCH(A2049,Regions[State Name],0))</f>
        <v>NR</v>
      </c>
    </row>
    <row r="2050" spans="1:8" x14ac:dyDescent="0.25">
      <c r="A2050" s="43" t="s">
        <v>234</v>
      </c>
      <c r="B2050" s="43" t="s">
        <v>219</v>
      </c>
      <c r="C2050" s="43" t="s">
        <v>215</v>
      </c>
      <c r="D2050" s="43" t="str">
        <f t="shared" si="62"/>
        <v>POWER</v>
      </c>
      <c r="E2050" s="43" t="str">
        <f t="shared" si="63"/>
        <v>Power</v>
      </c>
      <c r="F2050" s="43">
        <v>2016</v>
      </c>
      <c r="G2050" s="43">
        <v>6.0999999999999999E-2</v>
      </c>
      <c r="H2050" s="43" t="str">
        <f>INDEX(Regions[Region], MATCH(A2050,Regions[State Name],0))</f>
        <v>NR</v>
      </c>
    </row>
    <row r="2051" spans="1:8" x14ac:dyDescent="0.25">
      <c r="A2051" s="43" t="s">
        <v>234</v>
      </c>
      <c r="B2051" s="43" t="s">
        <v>219</v>
      </c>
      <c r="C2051" s="43" t="s">
        <v>210</v>
      </c>
      <c r="D2051" s="43" t="str">
        <f t="shared" ref="D2051:D2114" si="64">LEFT(C2051,5)</f>
        <v>POWER</v>
      </c>
      <c r="E2051" s="43" t="str">
        <f t="shared" ref="E2051:E2114" si="65">IF(D2051="POWER","Power", IF(OR(D2051="STEEL",D2051="METAL"), "Industry_Steel", "Industry_Rest"))</f>
        <v>Power</v>
      </c>
      <c r="F2051" s="43">
        <v>2016</v>
      </c>
      <c r="G2051" s="43">
        <v>5.4790000000000001</v>
      </c>
      <c r="H2051" s="43" t="str">
        <f>INDEX(Regions[Region], MATCH(A2051,Regions[State Name],0))</f>
        <v>NR</v>
      </c>
    </row>
    <row r="2052" spans="1:8" x14ac:dyDescent="0.25">
      <c r="A2052" s="43" t="s">
        <v>234</v>
      </c>
      <c r="B2052" s="43" t="s">
        <v>216</v>
      </c>
      <c r="C2052" s="43" t="s">
        <v>215</v>
      </c>
      <c r="D2052" s="43" t="str">
        <f t="shared" si="64"/>
        <v>POWER</v>
      </c>
      <c r="E2052" s="43" t="str">
        <f t="shared" si="65"/>
        <v>Power</v>
      </c>
      <c r="F2052" s="43">
        <v>2006</v>
      </c>
      <c r="G2052" s="43">
        <v>12.231</v>
      </c>
      <c r="H2052" s="43" t="str">
        <f>INDEX(Regions[Region], MATCH(A2052,Regions[State Name],0))</f>
        <v>NR</v>
      </c>
    </row>
    <row r="2053" spans="1:8" x14ac:dyDescent="0.25">
      <c r="A2053" s="43" t="s">
        <v>234</v>
      </c>
      <c r="B2053" s="43" t="s">
        <v>216</v>
      </c>
      <c r="C2053" s="43" t="s">
        <v>210</v>
      </c>
      <c r="D2053" s="43" t="str">
        <f t="shared" si="64"/>
        <v>POWER</v>
      </c>
      <c r="E2053" s="43" t="str">
        <f t="shared" si="65"/>
        <v>Power</v>
      </c>
      <c r="F2053" s="43">
        <v>2006</v>
      </c>
      <c r="G2053" s="43">
        <v>0.26500000000000001</v>
      </c>
      <c r="H2053" s="43" t="str">
        <f>INDEX(Regions[Region], MATCH(A2053,Regions[State Name],0))</f>
        <v>NR</v>
      </c>
    </row>
    <row r="2054" spans="1:8" x14ac:dyDescent="0.25">
      <c r="A2054" s="43" t="s">
        <v>234</v>
      </c>
      <c r="B2054" s="43" t="s">
        <v>216</v>
      </c>
      <c r="C2054" s="43" t="s">
        <v>213</v>
      </c>
      <c r="D2054" s="43" t="str">
        <f t="shared" si="64"/>
        <v>CEMEN</v>
      </c>
      <c r="E2054" s="43" t="str">
        <f t="shared" si="65"/>
        <v>Industry_Rest</v>
      </c>
      <c r="F2054" s="43">
        <v>2006</v>
      </c>
      <c r="G2054" s="43">
        <v>1.018</v>
      </c>
      <c r="H2054" s="43" t="str">
        <f>INDEX(Regions[Region], MATCH(A2054,Regions[State Name],0))</f>
        <v>NR</v>
      </c>
    </row>
    <row r="2055" spans="1:8" x14ac:dyDescent="0.25">
      <c r="A2055" s="43" t="s">
        <v>234</v>
      </c>
      <c r="B2055" s="43" t="s">
        <v>216</v>
      </c>
      <c r="C2055" s="43" t="s">
        <v>225</v>
      </c>
      <c r="D2055" s="43" t="str">
        <f t="shared" si="64"/>
        <v>FERTI</v>
      </c>
      <c r="E2055" s="43" t="str">
        <f t="shared" si="65"/>
        <v>Industry_Rest</v>
      </c>
      <c r="F2055" s="43">
        <v>2006</v>
      </c>
      <c r="G2055" s="43">
        <v>0.377</v>
      </c>
      <c r="H2055" s="43" t="str">
        <f>INDEX(Regions[Region], MATCH(A2055,Regions[State Name],0))</f>
        <v>NR</v>
      </c>
    </row>
    <row r="2056" spans="1:8" x14ac:dyDescent="0.25">
      <c r="A2056" s="43" t="s">
        <v>234</v>
      </c>
      <c r="B2056" s="43" t="s">
        <v>216</v>
      </c>
      <c r="C2056" s="43" t="s">
        <v>228</v>
      </c>
      <c r="D2056" s="43" t="str">
        <f t="shared" si="64"/>
        <v>CHEMI</v>
      </c>
      <c r="E2056" s="43" t="str">
        <f t="shared" si="65"/>
        <v>Industry_Rest</v>
      </c>
      <c r="F2056" s="43">
        <v>2006</v>
      </c>
      <c r="G2056" s="43">
        <v>7.0000000000000001E-3</v>
      </c>
      <c r="H2056" s="43" t="str">
        <f>INDEX(Regions[Region], MATCH(A2056,Regions[State Name],0))</f>
        <v>NR</v>
      </c>
    </row>
    <row r="2057" spans="1:8" x14ac:dyDescent="0.25">
      <c r="A2057" s="43" t="s">
        <v>234</v>
      </c>
      <c r="B2057" s="43" t="s">
        <v>216</v>
      </c>
      <c r="C2057" s="43" t="s">
        <v>223</v>
      </c>
      <c r="D2057" s="43" t="str">
        <f t="shared" si="64"/>
        <v>TEXTI</v>
      </c>
      <c r="E2057" s="43" t="str">
        <f t="shared" si="65"/>
        <v>Industry_Rest</v>
      </c>
      <c r="F2057" s="43">
        <v>2006</v>
      </c>
      <c r="G2057" s="43">
        <v>3.3000000000000002E-2</v>
      </c>
      <c r="H2057" s="43" t="str">
        <f>INDEX(Regions[Region], MATCH(A2057,Regions[State Name],0))</f>
        <v>NR</v>
      </c>
    </row>
    <row r="2058" spans="1:8" x14ac:dyDescent="0.25">
      <c r="A2058" s="43" t="s">
        <v>234</v>
      </c>
      <c r="B2058" s="43" t="s">
        <v>216</v>
      </c>
      <c r="C2058" s="43" t="s">
        <v>208</v>
      </c>
      <c r="D2058" s="43" t="str">
        <f t="shared" si="64"/>
        <v>OTHER</v>
      </c>
      <c r="E2058" s="43" t="str">
        <f t="shared" si="65"/>
        <v>Industry_Rest</v>
      </c>
      <c r="F2058" s="43">
        <v>2006</v>
      </c>
      <c r="G2058" s="43">
        <v>2.9000000000000001E-2</v>
      </c>
      <c r="H2058" s="43" t="str">
        <f>INDEX(Regions[Region], MATCH(A2058,Regions[State Name],0))</f>
        <v>NR</v>
      </c>
    </row>
    <row r="2059" spans="1:8" x14ac:dyDescent="0.25">
      <c r="A2059" s="43" t="s">
        <v>234</v>
      </c>
      <c r="B2059" s="43" t="s">
        <v>226</v>
      </c>
      <c r="C2059" s="43" t="s">
        <v>215</v>
      </c>
      <c r="D2059" s="43" t="str">
        <f t="shared" si="64"/>
        <v>POWER</v>
      </c>
      <c r="E2059" s="43" t="str">
        <f t="shared" si="65"/>
        <v>Power</v>
      </c>
      <c r="F2059" s="43">
        <v>2006</v>
      </c>
      <c r="G2059" s="43">
        <v>0.191</v>
      </c>
      <c r="H2059" s="43" t="str">
        <f>INDEX(Regions[Region], MATCH(A2059,Regions[State Name],0))</f>
        <v>NR</v>
      </c>
    </row>
    <row r="2060" spans="1:8" x14ac:dyDescent="0.25">
      <c r="A2060" s="43" t="s">
        <v>234</v>
      </c>
      <c r="B2060" s="43" t="s">
        <v>226</v>
      </c>
      <c r="C2060" s="43" t="s">
        <v>213</v>
      </c>
      <c r="D2060" s="43" t="str">
        <f t="shared" si="64"/>
        <v>CEMEN</v>
      </c>
      <c r="E2060" s="43" t="str">
        <f t="shared" si="65"/>
        <v>Industry_Rest</v>
      </c>
      <c r="F2060" s="43">
        <v>2006</v>
      </c>
      <c r="G2060" s="43">
        <v>2.3E-2</v>
      </c>
      <c r="H2060" s="43" t="str">
        <f>INDEX(Regions[Region], MATCH(A2060,Regions[State Name],0))</f>
        <v>NR</v>
      </c>
    </row>
    <row r="2061" spans="1:8" x14ac:dyDescent="0.25">
      <c r="A2061" s="43" t="s">
        <v>234</v>
      </c>
      <c r="B2061" s="43" t="s">
        <v>226</v>
      </c>
      <c r="C2061" s="43" t="s">
        <v>228</v>
      </c>
      <c r="D2061" s="43" t="str">
        <f t="shared" si="64"/>
        <v>CHEMI</v>
      </c>
      <c r="E2061" s="43" t="str">
        <f t="shared" si="65"/>
        <v>Industry_Rest</v>
      </c>
      <c r="F2061" s="43">
        <v>2006</v>
      </c>
      <c r="G2061" s="43">
        <v>3.0000000000000001E-3</v>
      </c>
      <c r="H2061" s="43" t="str">
        <f>INDEX(Regions[Region], MATCH(A2061,Regions[State Name],0))</f>
        <v>NR</v>
      </c>
    </row>
    <row r="2062" spans="1:8" x14ac:dyDescent="0.25">
      <c r="A2062" s="43" t="s">
        <v>234</v>
      </c>
      <c r="B2062" s="43" t="s">
        <v>226</v>
      </c>
      <c r="C2062" s="43" t="s">
        <v>220</v>
      </c>
      <c r="D2062" s="43" t="str">
        <f t="shared" si="64"/>
        <v xml:space="preserve">PULP </v>
      </c>
      <c r="E2062" s="43" t="str">
        <f t="shared" si="65"/>
        <v>Industry_Rest</v>
      </c>
      <c r="F2062" s="43">
        <v>2006</v>
      </c>
      <c r="G2062" s="43">
        <v>5.0000000000000001E-3</v>
      </c>
      <c r="H2062" s="43" t="str">
        <f>INDEX(Regions[Region], MATCH(A2062,Regions[State Name],0))</f>
        <v>NR</v>
      </c>
    </row>
    <row r="2063" spans="1:8" x14ac:dyDescent="0.25">
      <c r="A2063" s="43" t="s">
        <v>234</v>
      </c>
      <c r="B2063" s="43" t="s">
        <v>226</v>
      </c>
      <c r="C2063" s="43" t="s">
        <v>223</v>
      </c>
      <c r="D2063" s="43" t="str">
        <f t="shared" si="64"/>
        <v>TEXTI</v>
      </c>
      <c r="E2063" s="43" t="str">
        <f t="shared" si="65"/>
        <v>Industry_Rest</v>
      </c>
      <c r="F2063" s="43">
        <v>2006</v>
      </c>
      <c r="G2063" s="43">
        <v>0.187</v>
      </c>
      <c r="H2063" s="43" t="str">
        <f>INDEX(Regions[Region], MATCH(A2063,Regions[State Name],0))</f>
        <v>NR</v>
      </c>
    </row>
    <row r="2064" spans="1:8" x14ac:dyDescent="0.25">
      <c r="A2064" s="43" t="s">
        <v>234</v>
      </c>
      <c r="B2064" s="43" t="s">
        <v>226</v>
      </c>
      <c r="C2064" s="43" t="s">
        <v>229</v>
      </c>
      <c r="D2064" s="43" t="str">
        <f t="shared" si="64"/>
        <v>BRICK</v>
      </c>
      <c r="E2064" s="43" t="str">
        <f t="shared" si="65"/>
        <v>Industry_Rest</v>
      </c>
      <c r="F2064" s="43">
        <v>2006</v>
      </c>
      <c r="G2064" s="43">
        <v>0.26800000000000002</v>
      </c>
      <c r="H2064" s="43" t="str">
        <f>INDEX(Regions[Region], MATCH(A2064,Regions[State Name],0))</f>
        <v>NR</v>
      </c>
    </row>
    <row r="2065" spans="1:8" x14ac:dyDescent="0.25">
      <c r="A2065" s="43" t="s">
        <v>234</v>
      </c>
      <c r="B2065" s="43" t="s">
        <v>226</v>
      </c>
      <c r="C2065" s="43" t="s">
        <v>215</v>
      </c>
      <c r="D2065" s="43" t="str">
        <f t="shared" si="64"/>
        <v>POWER</v>
      </c>
      <c r="E2065" s="43" t="str">
        <f t="shared" si="65"/>
        <v>Power</v>
      </c>
      <c r="F2065" s="43">
        <v>2019</v>
      </c>
      <c r="G2065" s="43">
        <v>1.208</v>
      </c>
      <c r="H2065" s="43" t="str">
        <f>INDEX(Regions[Region], MATCH(A2065,Regions[State Name],0))</f>
        <v>NR</v>
      </c>
    </row>
    <row r="2066" spans="1:8" x14ac:dyDescent="0.25">
      <c r="A2066" s="43" t="s">
        <v>234</v>
      </c>
      <c r="B2066" s="43" t="s">
        <v>226</v>
      </c>
      <c r="C2066" s="43" t="s">
        <v>210</v>
      </c>
      <c r="D2066" s="43" t="str">
        <f t="shared" si="64"/>
        <v>POWER</v>
      </c>
      <c r="E2066" s="43" t="str">
        <f t="shared" si="65"/>
        <v>Power</v>
      </c>
      <c r="F2066" s="43">
        <v>2019</v>
      </c>
      <c r="G2066" s="43">
        <v>6.22</v>
      </c>
      <c r="H2066" s="43" t="str">
        <f>INDEX(Regions[Region], MATCH(A2066,Regions[State Name],0))</f>
        <v>NR</v>
      </c>
    </row>
    <row r="2067" spans="1:8" x14ac:dyDescent="0.25">
      <c r="A2067" s="43" t="s">
        <v>234</v>
      </c>
      <c r="B2067" s="43" t="s">
        <v>209</v>
      </c>
      <c r="C2067" s="43" t="s">
        <v>179</v>
      </c>
      <c r="D2067" s="43" t="str">
        <f t="shared" si="64"/>
        <v>SPONG</v>
      </c>
      <c r="E2067" s="43" t="str">
        <f t="shared" si="65"/>
        <v>Industry_Rest</v>
      </c>
      <c r="F2067" s="43">
        <v>2019</v>
      </c>
      <c r="G2067" s="43">
        <v>4.0000000000000001E-3</v>
      </c>
      <c r="H2067" s="43" t="str">
        <f>INDEX(Regions[Region], MATCH(A2067,Regions[State Name],0))</f>
        <v>NR</v>
      </c>
    </row>
    <row r="2068" spans="1:8" x14ac:dyDescent="0.25">
      <c r="A2068" s="43" t="s">
        <v>234</v>
      </c>
      <c r="B2068" s="43" t="s">
        <v>209</v>
      </c>
      <c r="C2068" s="43" t="s">
        <v>213</v>
      </c>
      <c r="D2068" s="43" t="str">
        <f t="shared" si="64"/>
        <v>CEMEN</v>
      </c>
      <c r="E2068" s="43" t="str">
        <f t="shared" si="65"/>
        <v>Industry_Rest</v>
      </c>
      <c r="F2068" s="43">
        <v>2019</v>
      </c>
      <c r="G2068" s="43">
        <v>0.16500000000000001</v>
      </c>
      <c r="H2068" s="43" t="str">
        <f>INDEX(Regions[Region], MATCH(A2068,Regions[State Name],0))</f>
        <v>NR</v>
      </c>
    </row>
    <row r="2069" spans="1:8" x14ac:dyDescent="0.25">
      <c r="A2069" s="43" t="s">
        <v>234</v>
      </c>
      <c r="B2069" s="43" t="s">
        <v>209</v>
      </c>
      <c r="C2069" s="43" t="s">
        <v>225</v>
      </c>
      <c r="D2069" s="43" t="str">
        <f t="shared" si="64"/>
        <v>FERTI</v>
      </c>
      <c r="E2069" s="43" t="str">
        <f t="shared" si="65"/>
        <v>Industry_Rest</v>
      </c>
      <c r="F2069" s="43">
        <v>2019</v>
      </c>
      <c r="G2069" s="43">
        <v>0.25</v>
      </c>
      <c r="H2069" s="43" t="str">
        <f>INDEX(Regions[Region], MATCH(A2069,Regions[State Name],0))</f>
        <v>NR</v>
      </c>
    </row>
    <row r="2070" spans="1:8" x14ac:dyDescent="0.25">
      <c r="A2070" s="43" t="s">
        <v>234</v>
      </c>
      <c r="B2070" s="43" t="s">
        <v>209</v>
      </c>
      <c r="C2070" s="43" t="s">
        <v>208</v>
      </c>
      <c r="D2070" s="43" t="str">
        <f t="shared" si="64"/>
        <v>OTHER</v>
      </c>
      <c r="E2070" s="43" t="str">
        <f t="shared" si="65"/>
        <v>Industry_Rest</v>
      </c>
      <c r="F2070" s="43">
        <v>2019</v>
      </c>
      <c r="G2070" s="43">
        <v>0.27700000000000002</v>
      </c>
      <c r="H2070" s="43" t="str">
        <f>INDEX(Regions[Region], MATCH(A2070,Regions[State Name],0))</f>
        <v>NR</v>
      </c>
    </row>
    <row r="2071" spans="1:8" x14ac:dyDescent="0.25">
      <c r="A2071" s="43" t="s">
        <v>234</v>
      </c>
      <c r="B2071" s="43" t="s">
        <v>209</v>
      </c>
      <c r="C2071" s="43" t="s">
        <v>210</v>
      </c>
      <c r="D2071" s="43" t="str">
        <f t="shared" si="64"/>
        <v>POWER</v>
      </c>
      <c r="E2071" s="43" t="str">
        <f t="shared" si="65"/>
        <v>Power</v>
      </c>
      <c r="F2071" s="43">
        <v>2019</v>
      </c>
      <c r="G2071" s="43">
        <v>0.47399999999999998</v>
      </c>
      <c r="H2071" s="43" t="str">
        <f>INDEX(Regions[Region], MATCH(A2071,Regions[State Name],0))</f>
        <v>NR</v>
      </c>
    </row>
    <row r="2072" spans="1:8" x14ac:dyDescent="0.25">
      <c r="A2072" s="43" t="s">
        <v>234</v>
      </c>
      <c r="B2072" s="43" t="s">
        <v>209</v>
      </c>
      <c r="C2072" s="43" t="s">
        <v>215</v>
      </c>
      <c r="D2072" s="43" t="str">
        <f t="shared" si="64"/>
        <v>POWER</v>
      </c>
      <c r="E2072" s="43" t="str">
        <f t="shared" si="65"/>
        <v>Power</v>
      </c>
      <c r="F2072" s="43">
        <v>2019</v>
      </c>
      <c r="G2072" s="43">
        <v>13.382999999999999</v>
      </c>
      <c r="H2072" s="43" t="str">
        <f>INDEX(Regions[Region], MATCH(A2072,Regions[State Name],0))</f>
        <v>NR</v>
      </c>
    </row>
    <row r="2073" spans="1:8" x14ac:dyDescent="0.25">
      <c r="A2073" s="43" t="s">
        <v>234</v>
      </c>
      <c r="B2073" s="43" t="s">
        <v>219</v>
      </c>
      <c r="C2073" s="43" t="s">
        <v>210</v>
      </c>
      <c r="D2073" s="43" t="str">
        <f t="shared" si="64"/>
        <v>POWER</v>
      </c>
      <c r="E2073" s="43" t="str">
        <f t="shared" si="65"/>
        <v>Power</v>
      </c>
      <c r="F2073" s="43">
        <v>2019</v>
      </c>
      <c r="G2073" s="43">
        <v>12.113</v>
      </c>
      <c r="H2073" s="43" t="str">
        <f>INDEX(Regions[Region], MATCH(A2073,Regions[State Name],0))</f>
        <v>NR</v>
      </c>
    </row>
    <row r="2074" spans="1:8" x14ac:dyDescent="0.25">
      <c r="A2074" s="43" t="s">
        <v>234</v>
      </c>
      <c r="B2074" s="43" t="s">
        <v>209</v>
      </c>
      <c r="C2074" s="43" t="s">
        <v>208</v>
      </c>
      <c r="D2074" s="43" t="str">
        <f t="shared" si="64"/>
        <v>OTHER</v>
      </c>
      <c r="E2074" s="43" t="str">
        <f t="shared" si="65"/>
        <v>Industry_Rest</v>
      </c>
      <c r="F2074" s="43">
        <v>2017</v>
      </c>
      <c r="G2074" s="43">
        <v>1.4E-2</v>
      </c>
      <c r="H2074" s="43" t="str">
        <f>INDEX(Regions[Region], MATCH(A2074,Regions[State Name],0))</f>
        <v>NR</v>
      </c>
    </row>
    <row r="2075" spans="1:8" x14ac:dyDescent="0.25">
      <c r="A2075" s="43" t="s">
        <v>234</v>
      </c>
      <c r="B2075" s="43" t="s">
        <v>209</v>
      </c>
      <c r="C2075" s="43" t="s">
        <v>223</v>
      </c>
      <c r="D2075" s="43" t="str">
        <f t="shared" si="64"/>
        <v>TEXTI</v>
      </c>
      <c r="E2075" s="43" t="str">
        <f t="shared" si="65"/>
        <v>Industry_Rest</v>
      </c>
      <c r="F2075" s="43">
        <v>2017</v>
      </c>
      <c r="G2075" s="43">
        <v>2.8000000000000001E-2</v>
      </c>
      <c r="H2075" s="43" t="str">
        <f>INDEX(Regions[Region], MATCH(A2075,Regions[State Name],0))</f>
        <v>NR</v>
      </c>
    </row>
    <row r="2076" spans="1:8" x14ac:dyDescent="0.25">
      <c r="A2076" s="43" t="s">
        <v>234</v>
      </c>
      <c r="B2076" s="43" t="s">
        <v>209</v>
      </c>
      <c r="C2076" s="43" t="s">
        <v>217</v>
      </c>
      <c r="D2076" s="43" t="str">
        <f t="shared" si="64"/>
        <v>OTHER</v>
      </c>
      <c r="E2076" s="43" t="str">
        <f t="shared" si="65"/>
        <v>Industry_Rest</v>
      </c>
      <c r="F2076" s="43">
        <v>2017</v>
      </c>
      <c r="G2076" s="43">
        <v>0.13400000000000001</v>
      </c>
      <c r="H2076" s="43" t="str">
        <f>INDEX(Regions[Region], MATCH(A2076,Regions[State Name],0))</f>
        <v>NR</v>
      </c>
    </row>
    <row r="2077" spans="1:8" x14ac:dyDescent="0.25">
      <c r="A2077" s="43" t="s">
        <v>234</v>
      </c>
      <c r="B2077" s="43" t="s">
        <v>209</v>
      </c>
      <c r="C2077" s="43" t="s">
        <v>213</v>
      </c>
      <c r="D2077" s="43" t="str">
        <f t="shared" si="64"/>
        <v>CEMEN</v>
      </c>
      <c r="E2077" s="43" t="str">
        <f t="shared" si="65"/>
        <v>Industry_Rest</v>
      </c>
      <c r="F2077" s="43">
        <v>2017</v>
      </c>
      <c r="G2077" s="43">
        <v>0.14799999999999999</v>
      </c>
      <c r="H2077" s="43" t="str">
        <f>INDEX(Regions[Region], MATCH(A2077,Regions[State Name],0))</f>
        <v>NR</v>
      </c>
    </row>
    <row r="2078" spans="1:8" x14ac:dyDescent="0.25">
      <c r="A2078" s="43" t="s">
        <v>234</v>
      </c>
      <c r="B2078" s="43" t="s">
        <v>209</v>
      </c>
      <c r="C2078" s="43" t="s">
        <v>225</v>
      </c>
      <c r="D2078" s="43" t="str">
        <f t="shared" si="64"/>
        <v>FERTI</v>
      </c>
      <c r="E2078" s="43" t="str">
        <f t="shared" si="65"/>
        <v>Industry_Rest</v>
      </c>
      <c r="F2078" s="43">
        <v>2017</v>
      </c>
      <c r="G2078" s="43">
        <v>0.307</v>
      </c>
      <c r="H2078" s="43" t="str">
        <f>INDEX(Regions[Region], MATCH(A2078,Regions[State Name],0))</f>
        <v>NR</v>
      </c>
    </row>
    <row r="2079" spans="1:8" x14ac:dyDescent="0.25">
      <c r="A2079" s="43" t="s">
        <v>234</v>
      </c>
      <c r="B2079" s="43" t="s">
        <v>209</v>
      </c>
      <c r="C2079" s="43" t="s">
        <v>210</v>
      </c>
      <c r="D2079" s="43" t="str">
        <f t="shared" si="64"/>
        <v>POWER</v>
      </c>
      <c r="E2079" s="43" t="str">
        <f t="shared" si="65"/>
        <v>Power</v>
      </c>
      <c r="F2079" s="43">
        <v>2017</v>
      </c>
      <c r="G2079" s="43">
        <v>0.47099999999999997</v>
      </c>
      <c r="H2079" s="43" t="str">
        <f>INDEX(Regions[Region], MATCH(A2079,Regions[State Name],0))</f>
        <v>NR</v>
      </c>
    </row>
    <row r="2080" spans="1:8" x14ac:dyDescent="0.25">
      <c r="A2080" s="43" t="s">
        <v>234</v>
      </c>
      <c r="B2080" s="43" t="s">
        <v>209</v>
      </c>
      <c r="C2080" s="43" t="s">
        <v>215</v>
      </c>
      <c r="D2080" s="43" t="str">
        <f t="shared" si="64"/>
        <v>POWER</v>
      </c>
      <c r="E2080" s="43" t="str">
        <f t="shared" si="65"/>
        <v>Power</v>
      </c>
      <c r="F2080" s="43">
        <v>2017</v>
      </c>
      <c r="G2080" s="43">
        <v>9.593</v>
      </c>
      <c r="H2080" s="43" t="str">
        <f>INDEX(Regions[Region], MATCH(A2080,Regions[State Name],0))</f>
        <v>NR</v>
      </c>
    </row>
    <row r="2081" spans="1:8" x14ac:dyDescent="0.25">
      <c r="A2081" s="43" t="s">
        <v>234</v>
      </c>
      <c r="B2081" s="43" t="s">
        <v>219</v>
      </c>
      <c r="C2081" s="43" t="s">
        <v>215</v>
      </c>
      <c r="D2081" s="43" t="str">
        <f t="shared" si="64"/>
        <v>POWER</v>
      </c>
      <c r="E2081" s="43" t="str">
        <f t="shared" si="65"/>
        <v>Power</v>
      </c>
      <c r="F2081" s="43">
        <v>2017</v>
      </c>
      <c r="G2081" s="43">
        <v>0.13500000000000001</v>
      </c>
      <c r="H2081" s="43" t="str">
        <f>INDEX(Regions[Region], MATCH(A2081,Regions[State Name],0))</f>
        <v>NR</v>
      </c>
    </row>
    <row r="2082" spans="1:8" x14ac:dyDescent="0.25">
      <c r="A2082" s="43" t="s">
        <v>234</v>
      </c>
      <c r="B2082" s="43" t="s">
        <v>219</v>
      </c>
      <c r="C2082" s="43" t="s">
        <v>210</v>
      </c>
      <c r="D2082" s="43" t="str">
        <f t="shared" si="64"/>
        <v>POWER</v>
      </c>
      <c r="E2082" s="43" t="str">
        <f t="shared" si="65"/>
        <v>Power</v>
      </c>
      <c r="F2082" s="43">
        <v>2017</v>
      </c>
      <c r="G2082" s="43">
        <v>7.3419999999999996</v>
      </c>
      <c r="H2082" s="43" t="str">
        <f>INDEX(Regions[Region], MATCH(A2082,Regions[State Name],0))</f>
        <v>NR</v>
      </c>
    </row>
    <row r="2083" spans="1:8" x14ac:dyDescent="0.25">
      <c r="A2083" s="43" t="s">
        <v>234</v>
      </c>
      <c r="B2083" s="43" t="s">
        <v>226</v>
      </c>
      <c r="C2083" s="43" t="s">
        <v>229</v>
      </c>
      <c r="D2083" s="43" t="str">
        <f t="shared" si="64"/>
        <v>BRICK</v>
      </c>
      <c r="E2083" s="43" t="str">
        <f t="shared" si="65"/>
        <v>Industry_Rest</v>
      </c>
      <c r="F2083" s="43">
        <v>2017</v>
      </c>
      <c r="G2083" s="43">
        <v>0</v>
      </c>
      <c r="H2083" s="43" t="str">
        <f>INDEX(Regions[Region], MATCH(A2083,Regions[State Name],0))</f>
        <v>NR</v>
      </c>
    </row>
    <row r="2084" spans="1:8" x14ac:dyDescent="0.25">
      <c r="A2084" s="43" t="s">
        <v>234</v>
      </c>
      <c r="B2084" s="43" t="s">
        <v>226</v>
      </c>
      <c r="C2084" s="43" t="s">
        <v>213</v>
      </c>
      <c r="D2084" s="43" t="str">
        <f t="shared" si="64"/>
        <v>CEMEN</v>
      </c>
      <c r="E2084" s="43" t="str">
        <f t="shared" si="65"/>
        <v>Industry_Rest</v>
      </c>
      <c r="F2084" s="43">
        <v>2017</v>
      </c>
      <c r="G2084" s="43">
        <v>9.9000000000000005E-2</v>
      </c>
      <c r="H2084" s="43" t="str">
        <f>INDEX(Regions[Region], MATCH(A2084,Regions[State Name],0))</f>
        <v>NR</v>
      </c>
    </row>
    <row r="2085" spans="1:8" x14ac:dyDescent="0.25">
      <c r="A2085" s="43" t="s">
        <v>234</v>
      </c>
      <c r="B2085" s="43" t="s">
        <v>226</v>
      </c>
      <c r="C2085" s="43" t="s">
        <v>228</v>
      </c>
      <c r="D2085" s="43" t="str">
        <f t="shared" si="64"/>
        <v>CHEMI</v>
      </c>
      <c r="E2085" s="43" t="str">
        <f t="shared" si="65"/>
        <v>Industry_Rest</v>
      </c>
      <c r="F2085" s="43">
        <v>2017</v>
      </c>
      <c r="G2085" s="43">
        <v>2E-3</v>
      </c>
      <c r="H2085" s="43" t="str">
        <f>INDEX(Regions[Region], MATCH(A2085,Regions[State Name],0))</f>
        <v>NR</v>
      </c>
    </row>
    <row r="2086" spans="1:8" x14ac:dyDescent="0.25">
      <c r="A2086" s="43" t="s">
        <v>234</v>
      </c>
      <c r="B2086" s="43" t="s">
        <v>226</v>
      </c>
      <c r="C2086" s="43" t="s">
        <v>225</v>
      </c>
      <c r="D2086" s="43" t="str">
        <f t="shared" si="64"/>
        <v>FERTI</v>
      </c>
      <c r="E2086" s="43" t="str">
        <f t="shared" si="65"/>
        <v>Industry_Rest</v>
      </c>
      <c r="F2086" s="43">
        <v>2017</v>
      </c>
      <c r="G2086" s="43">
        <v>0</v>
      </c>
      <c r="H2086" s="43" t="str">
        <f>INDEX(Regions[Region], MATCH(A2086,Regions[State Name],0))</f>
        <v>NR</v>
      </c>
    </row>
    <row r="2087" spans="1:8" x14ac:dyDescent="0.25">
      <c r="A2087" s="43" t="s">
        <v>234</v>
      </c>
      <c r="B2087" s="43" t="s">
        <v>226</v>
      </c>
      <c r="C2087" s="43" t="s">
        <v>208</v>
      </c>
      <c r="D2087" s="43" t="str">
        <f t="shared" si="64"/>
        <v>OTHER</v>
      </c>
      <c r="E2087" s="43" t="str">
        <f t="shared" si="65"/>
        <v>Industry_Rest</v>
      </c>
      <c r="F2087" s="43">
        <v>2017</v>
      </c>
      <c r="G2087" s="43">
        <v>0.44800000000000001</v>
      </c>
      <c r="H2087" s="43" t="str">
        <f>INDEX(Regions[Region], MATCH(A2087,Regions[State Name],0))</f>
        <v>NR</v>
      </c>
    </row>
    <row r="2088" spans="1:8" x14ac:dyDescent="0.25">
      <c r="A2088" s="43" t="s">
        <v>234</v>
      </c>
      <c r="B2088" s="43" t="s">
        <v>226</v>
      </c>
      <c r="C2088" s="43" t="s">
        <v>210</v>
      </c>
      <c r="D2088" s="43" t="str">
        <f t="shared" si="64"/>
        <v>POWER</v>
      </c>
      <c r="E2088" s="43" t="str">
        <f t="shared" si="65"/>
        <v>Power</v>
      </c>
      <c r="F2088" s="43">
        <v>2017</v>
      </c>
      <c r="G2088" s="43">
        <v>6.4829999999999997</v>
      </c>
      <c r="H2088" s="43" t="str">
        <f>INDEX(Regions[Region], MATCH(A2088,Regions[State Name],0))</f>
        <v>NR</v>
      </c>
    </row>
    <row r="2089" spans="1:8" x14ac:dyDescent="0.25">
      <c r="A2089" s="43" t="s">
        <v>234</v>
      </c>
      <c r="B2089" s="43" t="s">
        <v>226</v>
      </c>
      <c r="C2089" s="43" t="s">
        <v>215</v>
      </c>
      <c r="D2089" s="43" t="str">
        <f t="shared" si="64"/>
        <v>POWER</v>
      </c>
      <c r="E2089" s="43" t="str">
        <f t="shared" si="65"/>
        <v>Power</v>
      </c>
      <c r="F2089" s="43">
        <v>2017</v>
      </c>
      <c r="G2089" s="43">
        <v>1.413</v>
      </c>
      <c r="H2089" s="43" t="str">
        <f>INDEX(Regions[Region], MATCH(A2089,Regions[State Name],0))</f>
        <v>NR</v>
      </c>
    </row>
    <row r="2090" spans="1:8" x14ac:dyDescent="0.25">
      <c r="A2090" s="43" t="s">
        <v>234</v>
      </c>
      <c r="B2090" s="43" t="s">
        <v>209</v>
      </c>
      <c r="C2090" s="43" t="s">
        <v>223</v>
      </c>
      <c r="D2090" s="43" t="str">
        <f t="shared" si="64"/>
        <v>TEXTI</v>
      </c>
      <c r="E2090" s="43" t="str">
        <f t="shared" si="65"/>
        <v>Industry_Rest</v>
      </c>
      <c r="F2090" s="43">
        <v>2018</v>
      </c>
      <c r="G2090" s="43">
        <v>8.0000000000000002E-3</v>
      </c>
      <c r="H2090" s="43" t="str">
        <f>INDEX(Regions[Region], MATCH(A2090,Regions[State Name],0))</f>
        <v>NR</v>
      </c>
    </row>
    <row r="2091" spans="1:8" x14ac:dyDescent="0.25">
      <c r="A2091" s="43" t="s">
        <v>234</v>
      </c>
      <c r="B2091" s="43" t="s">
        <v>209</v>
      </c>
      <c r="C2091" s="43" t="s">
        <v>208</v>
      </c>
      <c r="D2091" s="43" t="str">
        <f t="shared" si="64"/>
        <v>OTHER</v>
      </c>
      <c r="E2091" s="43" t="str">
        <f t="shared" si="65"/>
        <v>Industry_Rest</v>
      </c>
      <c r="F2091" s="43">
        <v>2018</v>
      </c>
      <c r="G2091" s="43">
        <v>1.6E-2</v>
      </c>
      <c r="H2091" s="43" t="str">
        <f>INDEX(Regions[Region], MATCH(A2091,Regions[State Name],0))</f>
        <v>NR</v>
      </c>
    </row>
    <row r="2092" spans="1:8" x14ac:dyDescent="0.25">
      <c r="A2092" s="43" t="s">
        <v>234</v>
      </c>
      <c r="B2092" s="43" t="s">
        <v>209</v>
      </c>
      <c r="C2092" s="43" t="s">
        <v>213</v>
      </c>
      <c r="D2092" s="43" t="str">
        <f t="shared" si="64"/>
        <v>CEMEN</v>
      </c>
      <c r="E2092" s="43" t="str">
        <f t="shared" si="65"/>
        <v>Industry_Rest</v>
      </c>
      <c r="F2092" s="43">
        <v>2018</v>
      </c>
      <c r="G2092" s="43">
        <v>0.184</v>
      </c>
      <c r="H2092" s="43" t="str">
        <f>INDEX(Regions[Region], MATCH(A2092,Regions[State Name],0))</f>
        <v>NR</v>
      </c>
    </row>
    <row r="2093" spans="1:8" x14ac:dyDescent="0.25">
      <c r="A2093" s="43" t="s">
        <v>234</v>
      </c>
      <c r="B2093" s="43" t="s">
        <v>209</v>
      </c>
      <c r="C2093" s="43" t="s">
        <v>225</v>
      </c>
      <c r="D2093" s="43" t="str">
        <f t="shared" si="64"/>
        <v>FERTI</v>
      </c>
      <c r="E2093" s="43" t="str">
        <f t="shared" si="65"/>
        <v>Industry_Rest</v>
      </c>
      <c r="F2093" s="43">
        <v>2018</v>
      </c>
      <c r="G2093" s="43">
        <v>0.27100000000000002</v>
      </c>
      <c r="H2093" s="43" t="str">
        <f>INDEX(Regions[Region], MATCH(A2093,Regions[State Name],0))</f>
        <v>NR</v>
      </c>
    </row>
    <row r="2094" spans="1:8" x14ac:dyDescent="0.25">
      <c r="A2094" s="43" t="s">
        <v>234</v>
      </c>
      <c r="B2094" s="43" t="s">
        <v>209</v>
      </c>
      <c r="C2094" s="43" t="s">
        <v>210</v>
      </c>
      <c r="D2094" s="43" t="str">
        <f t="shared" si="64"/>
        <v>POWER</v>
      </c>
      <c r="E2094" s="43" t="str">
        <f t="shared" si="65"/>
        <v>Power</v>
      </c>
      <c r="F2094" s="43">
        <v>2018</v>
      </c>
      <c r="G2094" s="43">
        <v>0.56100000000000005</v>
      </c>
      <c r="H2094" s="43" t="str">
        <f>INDEX(Regions[Region], MATCH(A2094,Regions[State Name],0))</f>
        <v>NR</v>
      </c>
    </row>
    <row r="2095" spans="1:8" x14ac:dyDescent="0.25">
      <c r="A2095" s="43" t="s">
        <v>234</v>
      </c>
      <c r="B2095" s="43" t="s">
        <v>209</v>
      </c>
      <c r="C2095" s="43" t="s">
        <v>215</v>
      </c>
      <c r="D2095" s="43" t="str">
        <f t="shared" si="64"/>
        <v>POWER</v>
      </c>
      <c r="E2095" s="43" t="str">
        <f t="shared" si="65"/>
        <v>Power</v>
      </c>
      <c r="F2095" s="43">
        <v>2018</v>
      </c>
      <c r="G2095" s="43">
        <v>9.7899999999999991</v>
      </c>
      <c r="H2095" s="43" t="str">
        <f>INDEX(Regions[Region], MATCH(A2095,Regions[State Name],0))</f>
        <v>NR</v>
      </c>
    </row>
    <row r="2096" spans="1:8" x14ac:dyDescent="0.25">
      <c r="A2096" s="43" t="s">
        <v>234</v>
      </c>
      <c r="B2096" s="43" t="s">
        <v>219</v>
      </c>
      <c r="C2096" s="43" t="s">
        <v>210</v>
      </c>
      <c r="D2096" s="43" t="str">
        <f t="shared" si="64"/>
        <v>POWER</v>
      </c>
      <c r="E2096" s="43" t="str">
        <f t="shared" si="65"/>
        <v>Power</v>
      </c>
      <c r="F2096" s="43">
        <v>2018</v>
      </c>
      <c r="G2096" s="43">
        <v>7.0519999999999996</v>
      </c>
      <c r="H2096" s="43" t="str">
        <f>INDEX(Regions[Region], MATCH(A2096,Regions[State Name],0))</f>
        <v>NR</v>
      </c>
    </row>
    <row r="2097" spans="1:8" x14ac:dyDescent="0.25">
      <c r="A2097" s="43" t="s">
        <v>234</v>
      </c>
      <c r="B2097" s="43" t="s">
        <v>226</v>
      </c>
      <c r="C2097" s="43" t="s">
        <v>229</v>
      </c>
      <c r="D2097" s="43" t="str">
        <f t="shared" si="64"/>
        <v>BRICK</v>
      </c>
      <c r="E2097" s="43" t="str">
        <f t="shared" si="65"/>
        <v>Industry_Rest</v>
      </c>
      <c r="F2097" s="43">
        <v>2018</v>
      </c>
      <c r="G2097" s="43">
        <v>0</v>
      </c>
      <c r="H2097" s="43" t="str">
        <f>INDEX(Regions[Region], MATCH(A2097,Regions[State Name],0))</f>
        <v>NR</v>
      </c>
    </row>
    <row r="2098" spans="1:8" x14ac:dyDescent="0.25">
      <c r="A2098" s="43" t="s">
        <v>234</v>
      </c>
      <c r="B2098" s="43" t="s">
        <v>226</v>
      </c>
      <c r="C2098" s="43" t="s">
        <v>213</v>
      </c>
      <c r="D2098" s="43" t="str">
        <f t="shared" si="64"/>
        <v>CEMEN</v>
      </c>
      <c r="E2098" s="43" t="str">
        <f t="shared" si="65"/>
        <v>Industry_Rest</v>
      </c>
      <c r="F2098" s="43">
        <v>2018</v>
      </c>
      <c r="G2098" s="43">
        <v>0.26200000000000001</v>
      </c>
      <c r="H2098" s="43" t="str">
        <f>INDEX(Regions[Region], MATCH(A2098,Regions[State Name],0))</f>
        <v>NR</v>
      </c>
    </row>
    <row r="2099" spans="1:8" x14ac:dyDescent="0.25">
      <c r="A2099" s="43" t="s">
        <v>234</v>
      </c>
      <c r="B2099" s="43" t="s">
        <v>226</v>
      </c>
      <c r="C2099" s="43" t="s">
        <v>228</v>
      </c>
      <c r="D2099" s="43" t="str">
        <f t="shared" si="64"/>
        <v>CHEMI</v>
      </c>
      <c r="E2099" s="43" t="str">
        <f t="shared" si="65"/>
        <v>Industry_Rest</v>
      </c>
      <c r="F2099" s="43">
        <v>2018</v>
      </c>
      <c r="G2099" s="43">
        <v>1E-3</v>
      </c>
      <c r="H2099" s="43" t="str">
        <f>INDEX(Regions[Region], MATCH(A2099,Regions[State Name],0))</f>
        <v>NR</v>
      </c>
    </row>
    <row r="2100" spans="1:8" x14ac:dyDescent="0.25">
      <c r="A2100" s="43" t="s">
        <v>234</v>
      </c>
      <c r="B2100" s="43" t="s">
        <v>226</v>
      </c>
      <c r="C2100" s="43" t="s">
        <v>225</v>
      </c>
      <c r="D2100" s="43" t="str">
        <f t="shared" si="64"/>
        <v>FERTI</v>
      </c>
      <c r="E2100" s="43" t="str">
        <f t="shared" si="65"/>
        <v>Industry_Rest</v>
      </c>
      <c r="F2100" s="43">
        <v>2018</v>
      </c>
      <c r="G2100" s="43">
        <v>0</v>
      </c>
      <c r="H2100" s="43" t="str">
        <f>INDEX(Regions[Region], MATCH(A2100,Regions[State Name],0))</f>
        <v>NR</v>
      </c>
    </row>
    <row r="2101" spans="1:8" x14ac:dyDescent="0.25">
      <c r="A2101" s="43" t="s">
        <v>234</v>
      </c>
      <c r="B2101" s="43" t="s">
        <v>226</v>
      </c>
      <c r="C2101" s="43" t="s">
        <v>208</v>
      </c>
      <c r="D2101" s="43" t="str">
        <f t="shared" si="64"/>
        <v>OTHER</v>
      </c>
      <c r="E2101" s="43" t="str">
        <f t="shared" si="65"/>
        <v>Industry_Rest</v>
      </c>
      <c r="F2101" s="43">
        <v>2018</v>
      </c>
      <c r="G2101" s="43">
        <v>0.751</v>
      </c>
      <c r="H2101" s="43" t="str">
        <f>INDEX(Regions[Region], MATCH(A2101,Regions[State Name],0))</f>
        <v>NR</v>
      </c>
    </row>
    <row r="2102" spans="1:8" x14ac:dyDescent="0.25">
      <c r="A2102" s="43" t="s">
        <v>234</v>
      </c>
      <c r="B2102" s="43" t="s">
        <v>226</v>
      </c>
      <c r="C2102" s="43" t="s">
        <v>210</v>
      </c>
      <c r="D2102" s="43" t="str">
        <f t="shared" si="64"/>
        <v>POWER</v>
      </c>
      <c r="E2102" s="43" t="str">
        <f t="shared" si="65"/>
        <v>Power</v>
      </c>
      <c r="F2102" s="43">
        <v>2018</v>
      </c>
      <c r="G2102" s="43">
        <v>6.5369999999999999</v>
      </c>
      <c r="H2102" s="43" t="str">
        <f>INDEX(Regions[Region], MATCH(A2102,Regions[State Name],0))</f>
        <v>NR</v>
      </c>
    </row>
    <row r="2103" spans="1:8" x14ac:dyDescent="0.25">
      <c r="A2103" s="43" t="s">
        <v>234</v>
      </c>
      <c r="B2103" s="43" t="s">
        <v>226</v>
      </c>
      <c r="C2103" s="43" t="s">
        <v>215</v>
      </c>
      <c r="D2103" s="43" t="str">
        <f t="shared" si="64"/>
        <v>POWER</v>
      </c>
      <c r="E2103" s="43" t="str">
        <f t="shared" si="65"/>
        <v>Power</v>
      </c>
      <c r="F2103" s="43">
        <v>2018</v>
      </c>
      <c r="G2103" s="43">
        <v>1.5840000000000001</v>
      </c>
      <c r="H2103" s="43" t="str">
        <f>INDEX(Regions[Region], MATCH(A2103,Regions[State Name],0))</f>
        <v>NR</v>
      </c>
    </row>
    <row r="2104" spans="1:8" x14ac:dyDescent="0.25">
      <c r="A2104" s="43" t="s">
        <v>234</v>
      </c>
      <c r="B2104" s="43" t="s">
        <v>226</v>
      </c>
      <c r="C2104" s="43" t="s">
        <v>223</v>
      </c>
      <c r="D2104" s="43" t="str">
        <f t="shared" si="64"/>
        <v>TEXTI</v>
      </c>
      <c r="E2104" s="43" t="str">
        <f t="shared" si="65"/>
        <v>Industry_Rest</v>
      </c>
      <c r="F2104" s="43">
        <v>2018</v>
      </c>
      <c r="G2104" s="43">
        <v>5.0000000000000001E-3</v>
      </c>
      <c r="H2104" s="43" t="str">
        <f>INDEX(Regions[Region], MATCH(A2104,Regions[State Name],0))</f>
        <v>NR</v>
      </c>
    </row>
    <row r="2105" spans="1:8" x14ac:dyDescent="0.25">
      <c r="A2105" s="43" t="s">
        <v>233</v>
      </c>
      <c r="B2105" s="43" t="s">
        <v>209</v>
      </c>
      <c r="C2105" s="43" t="s">
        <v>215</v>
      </c>
      <c r="D2105" s="43" t="str">
        <f t="shared" si="64"/>
        <v>POWER</v>
      </c>
      <c r="E2105" s="43" t="str">
        <f t="shared" si="65"/>
        <v>Power</v>
      </c>
      <c r="F2105" s="43">
        <v>2007</v>
      </c>
      <c r="G2105" s="43">
        <v>13.334</v>
      </c>
      <c r="H2105" s="43" t="str">
        <f>INDEX(Regions[Region], MATCH(A2105,Regions[State Name],0))</f>
        <v>SR</v>
      </c>
    </row>
    <row r="2106" spans="1:8" x14ac:dyDescent="0.25">
      <c r="A2106" s="43" t="s">
        <v>233</v>
      </c>
      <c r="B2106" s="43" t="s">
        <v>209</v>
      </c>
      <c r="C2106" s="43" t="s">
        <v>210</v>
      </c>
      <c r="D2106" s="43" t="str">
        <f t="shared" si="64"/>
        <v>POWER</v>
      </c>
      <c r="E2106" s="43" t="str">
        <f t="shared" si="65"/>
        <v>Power</v>
      </c>
      <c r="F2106" s="43">
        <v>2007</v>
      </c>
      <c r="G2106" s="43">
        <v>0.29899999999999999</v>
      </c>
      <c r="H2106" s="43" t="str">
        <f>INDEX(Regions[Region], MATCH(A2106,Regions[State Name],0))</f>
        <v>SR</v>
      </c>
    </row>
    <row r="2107" spans="1:8" x14ac:dyDescent="0.25">
      <c r="A2107" s="43" t="s">
        <v>233</v>
      </c>
      <c r="B2107" s="43" t="s">
        <v>209</v>
      </c>
      <c r="C2107" s="43" t="s">
        <v>213</v>
      </c>
      <c r="D2107" s="43" t="str">
        <f t="shared" si="64"/>
        <v>CEMEN</v>
      </c>
      <c r="E2107" s="43" t="str">
        <f t="shared" si="65"/>
        <v>Industry_Rest</v>
      </c>
      <c r="F2107" s="43">
        <v>2007</v>
      </c>
      <c r="G2107" s="43">
        <v>0.14599999999999999</v>
      </c>
      <c r="H2107" s="43" t="str">
        <f>INDEX(Regions[Region], MATCH(A2107,Regions[State Name],0))</f>
        <v>SR</v>
      </c>
    </row>
    <row r="2108" spans="1:8" x14ac:dyDescent="0.25">
      <c r="A2108" s="43" t="s">
        <v>233</v>
      </c>
      <c r="B2108" s="43" t="s">
        <v>209</v>
      </c>
      <c r="C2108" s="43" t="s">
        <v>225</v>
      </c>
      <c r="D2108" s="43" t="str">
        <f t="shared" si="64"/>
        <v>FERTI</v>
      </c>
      <c r="E2108" s="43" t="str">
        <f t="shared" si="65"/>
        <v>Industry_Rest</v>
      </c>
      <c r="F2108" s="43">
        <v>2007</v>
      </c>
      <c r="G2108" s="43">
        <v>7.0000000000000001E-3</v>
      </c>
      <c r="H2108" s="43" t="str">
        <f>INDEX(Regions[Region], MATCH(A2108,Regions[State Name],0))</f>
        <v>SR</v>
      </c>
    </row>
    <row r="2109" spans="1:8" x14ac:dyDescent="0.25">
      <c r="A2109" s="43" t="s">
        <v>233</v>
      </c>
      <c r="B2109" s="43" t="s">
        <v>209</v>
      </c>
      <c r="C2109" s="43" t="s">
        <v>179</v>
      </c>
      <c r="D2109" s="43" t="str">
        <f t="shared" si="64"/>
        <v>SPONG</v>
      </c>
      <c r="E2109" s="43" t="str">
        <f t="shared" si="65"/>
        <v>Industry_Rest</v>
      </c>
      <c r="F2109" s="43">
        <v>2007</v>
      </c>
      <c r="G2109" s="43">
        <v>4.1000000000000002E-2</v>
      </c>
      <c r="H2109" s="43" t="str">
        <f>INDEX(Regions[Region], MATCH(A2109,Regions[State Name],0))</f>
        <v>SR</v>
      </c>
    </row>
    <row r="2110" spans="1:8" x14ac:dyDescent="0.25">
      <c r="A2110" s="43" t="s">
        <v>233</v>
      </c>
      <c r="B2110" s="43" t="s">
        <v>209</v>
      </c>
      <c r="C2110" s="43" t="s">
        <v>208</v>
      </c>
      <c r="D2110" s="43" t="str">
        <f t="shared" si="64"/>
        <v>OTHER</v>
      </c>
      <c r="E2110" s="43" t="str">
        <f t="shared" si="65"/>
        <v>Industry_Rest</v>
      </c>
      <c r="F2110" s="43">
        <v>2007</v>
      </c>
      <c r="G2110" s="43">
        <v>4.7E-2</v>
      </c>
      <c r="H2110" s="43" t="str">
        <f>INDEX(Regions[Region], MATCH(A2110,Regions[State Name],0))</f>
        <v>SR</v>
      </c>
    </row>
    <row r="2111" spans="1:8" x14ac:dyDescent="0.25">
      <c r="A2111" s="43" t="s">
        <v>233</v>
      </c>
      <c r="B2111" s="43" t="s">
        <v>226</v>
      </c>
      <c r="C2111" s="43" t="s">
        <v>215</v>
      </c>
      <c r="D2111" s="43" t="str">
        <f t="shared" si="64"/>
        <v>POWER</v>
      </c>
      <c r="E2111" s="43" t="str">
        <f t="shared" si="65"/>
        <v>Power</v>
      </c>
      <c r="F2111" s="43">
        <v>2007</v>
      </c>
      <c r="G2111" s="43">
        <v>20.216000000000001</v>
      </c>
      <c r="H2111" s="43" t="str">
        <f>INDEX(Regions[Region], MATCH(A2111,Regions[State Name],0))</f>
        <v>SR</v>
      </c>
    </row>
    <row r="2112" spans="1:8" x14ac:dyDescent="0.25">
      <c r="A2112" s="43" t="s">
        <v>233</v>
      </c>
      <c r="B2112" s="43" t="s">
        <v>226</v>
      </c>
      <c r="C2112" s="43" t="s">
        <v>213</v>
      </c>
      <c r="D2112" s="43" t="str">
        <f t="shared" si="64"/>
        <v>CEMEN</v>
      </c>
      <c r="E2112" s="43" t="str">
        <f t="shared" si="65"/>
        <v>Industry_Rest</v>
      </c>
      <c r="F2112" s="43">
        <v>2007</v>
      </c>
      <c r="G2112" s="43">
        <v>0.112</v>
      </c>
      <c r="H2112" s="43" t="str">
        <f>INDEX(Regions[Region], MATCH(A2112,Regions[State Name],0))</f>
        <v>SR</v>
      </c>
    </row>
    <row r="2113" spans="1:8" x14ac:dyDescent="0.25">
      <c r="A2113" s="43" t="s">
        <v>233</v>
      </c>
      <c r="B2113" s="43" t="s">
        <v>226</v>
      </c>
      <c r="C2113" s="43" t="s">
        <v>228</v>
      </c>
      <c r="D2113" s="43" t="str">
        <f t="shared" si="64"/>
        <v>CHEMI</v>
      </c>
      <c r="E2113" s="43" t="str">
        <f t="shared" si="65"/>
        <v>Industry_Rest</v>
      </c>
      <c r="F2113" s="43">
        <v>2007</v>
      </c>
      <c r="G2113" s="43">
        <v>2.8000000000000001E-2</v>
      </c>
      <c r="H2113" s="43" t="str">
        <f>INDEX(Regions[Region], MATCH(A2113,Regions[State Name],0))</f>
        <v>SR</v>
      </c>
    </row>
    <row r="2114" spans="1:8" x14ac:dyDescent="0.25">
      <c r="A2114" s="43" t="s">
        <v>233</v>
      </c>
      <c r="B2114" s="43" t="s">
        <v>226</v>
      </c>
      <c r="C2114" s="43" t="s">
        <v>220</v>
      </c>
      <c r="D2114" s="43" t="str">
        <f t="shared" si="64"/>
        <v xml:space="preserve">PULP </v>
      </c>
      <c r="E2114" s="43" t="str">
        <f t="shared" si="65"/>
        <v>Industry_Rest</v>
      </c>
      <c r="F2114" s="43">
        <v>2007</v>
      </c>
      <c r="G2114" s="43">
        <v>0.06</v>
      </c>
      <c r="H2114" s="43" t="str">
        <f>INDEX(Regions[Region], MATCH(A2114,Regions[State Name],0))</f>
        <v>SR</v>
      </c>
    </row>
    <row r="2115" spans="1:8" x14ac:dyDescent="0.25">
      <c r="A2115" s="43" t="s">
        <v>233</v>
      </c>
      <c r="B2115" s="43" t="s">
        <v>226</v>
      </c>
      <c r="C2115" s="43" t="s">
        <v>223</v>
      </c>
      <c r="D2115" s="43" t="str">
        <f t="shared" ref="D2115:D2178" si="66">LEFT(C2115,5)</f>
        <v>TEXTI</v>
      </c>
      <c r="E2115" s="43" t="str">
        <f t="shared" ref="E2115:E2178" si="67">IF(D2115="POWER","Power", IF(OR(D2115="STEEL",D2115="METAL"), "Industry_Steel", "Industry_Rest"))</f>
        <v>Industry_Rest</v>
      </c>
      <c r="F2115" s="43">
        <v>2007</v>
      </c>
      <c r="G2115" s="43">
        <v>6.0000000000000001E-3</v>
      </c>
      <c r="H2115" s="43" t="str">
        <f>INDEX(Regions[Region], MATCH(A2115,Regions[State Name],0))</f>
        <v>SR</v>
      </c>
    </row>
    <row r="2116" spans="1:8" x14ac:dyDescent="0.25">
      <c r="A2116" s="43" t="s">
        <v>233</v>
      </c>
      <c r="B2116" s="43" t="s">
        <v>226</v>
      </c>
      <c r="C2116" s="43" t="s">
        <v>229</v>
      </c>
      <c r="D2116" s="43" t="str">
        <f t="shared" si="66"/>
        <v>BRICK</v>
      </c>
      <c r="E2116" s="43" t="str">
        <f t="shared" si="67"/>
        <v>Industry_Rest</v>
      </c>
      <c r="F2116" s="43">
        <v>2007</v>
      </c>
      <c r="G2116" s="43">
        <v>8.7999999999999995E-2</v>
      </c>
      <c r="H2116" s="43" t="str">
        <f>INDEX(Regions[Region], MATCH(A2116,Regions[State Name],0))</f>
        <v>SR</v>
      </c>
    </row>
    <row r="2117" spans="1:8" x14ac:dyDescent="0.25">
      <c r="A2117" s="43" t="s">
        <v>233</v>
      </c>
      <c r="B2117" s="43" t="s">
        <v>209</v>
      </c>
      <c r="C2117" s="43" t="s">
        <v>215</v>
      </c>
      <c r="D2117" s="43" t="str">
        <f t="shared" si="66"/>
        <v>POWER</v>
      </c>
      <c r="E2117" s="43" t="str">
        <f t="shared" si="67"/>
        <v>Power</v>
      </c>
      <c r="F2117" s="43">
        <v>2008</v>
      </c>
      <c r="G2117" s="43">
        <v>13.486000000000001</v>
      </c>
      <c r="H2117" s="43" t="str">
        <f>INDEX(Regions[Region], MATCH(A2117,Regions[State Name],0))</f>
        <v>SR</v>
      </c>
    </row>
    <row r="2118" spans="1:8" x14ac:dyDescent="0.25">
      <c r="A2118" s="43" t="s">
        <v>233</v>
      </c>
      <c r="B2118" s="43" t="s">
        <v>209</v>
      </c>
      <c r="C2118" s="43" t="s">
        <v>210</v>
      </c>
      <c r="D2118" s="43" t="str">
        <f t="shared" si="66"/>
        <v>POWER</v>
      </c>
      <c r="E2118" s="43" t="str">
        <f t="shared" si="67"/>
        <v>Power</v>
      </c>
      <c r="F2118" s="43">
        <v>2008</v>
      </c>
      <c r="G2118" s="43">
        <v>0.30299999999999999</v>
      </c>
      <c r="H2118" s="43" t="str">
        <f>INDEX(Regions[Region], MATCH(A2118,Regions[State Name],0))</f>
        <v>SR</v>
      </c>
    </row>
    <row r="2119" spans="1:8" x14ac:dyDescent="0.25">
      <c r="A2119" s="43" t="s">
        <v>233</v>
      </c>
      <c r="B2119" s="43" t="s">
        <v>209</v>
      </c>
      <c r="C2119" s="43" t="s">
        <v>213</v>
      </c>
      <c r="D2119" s="43" t="str">
        <f t="shared" si="66"/>
        <v>CEMEN</v>
      </c>
      <c r="E2119" s="43" t="str">
        <f t="shared" si="67"/>
        <v>Industry_Rest</v>
      </c>
      <c r="F2119" s="43">
        <v>2008</v>
      </c>
      <c r="G2119" s="43">
        <v>0.17399999999999999</v>
      </c>
      <c r="H2119" s="43" t="str">
        <f>INDEX(Regions[Region], MATCH(A2119,Regions[State Name],0))</f>
        <v>SR</v>
      </c>
    </row>
    <row r="2120" spans="1:8" x14ac:dyDescent="0.25">
      <c r="A2120" s="43" t="s">
        <v>233</v>
      </c>
      <c r="B2120" s="43" t="s">
        <v>209</v>
      </c>
      <c r="C2120" s="43" t="s">
        <v>179</v>
      </c>
      <c r="D2120" s="43" t="str">
        <f t="shared" si="66"/>
        <v>SPONG</v>
      </c>
      <c r="E2120" s="43" t="str">
        <f t="shared" si="67"/>
        <v>Industry_Rest</v>
      </c>
      <c r="F2120" s="43">
        <v>2008</v>
      </c>
      <c r="G2120" s="43">
        <v>4.3999999999999997E-2</v>
      </c>
      <c r="H2120" s="43" t="str">
        <f>INDEX(Regions[Region], MATCH(A2120,Regions[State Name],0))</f>
        <v>SR</v>
      </c>
    </row>
    <row r="2121" spans="1:8" x14ac:dyDescent="0.25">
      <c r="A2121" s="43" t="s">
        <v>233</v>
      </c>
      <c r="B2121" s="43" t="s">
        <v>209</v>
      </c>
      <c r="C2121" s="43" t="s">
        <v>220</v>
      </c>
      <c r="D2121" s="43" t="str">
        <f t="shared" si="66"/>
        <v xml:space="preserve">PULP </v>
      </c>
      <c r="E2121" s="43" t="str">
        <f t="shared" si="67"/>
        <v>Industry_Rest</v>
      </c>
      <c r="F2121" s="43">
        <v>2008</v>
      </c>
      <c r="G2121" s="43">
        <v>2.1999999999999999E-2</v>
      </c>
      <c r="H2121" s="43" t="str">
        <f>INDEX(Regions[Region], MATCH(A2121,Regions[State Name],0))</f>
        <v>SR</v>
      </c>
    </row>
    <row r="2122" spans="1:8" x14ac:dyDescent="0.25">
      <c r="A2122" s="43" t="s">
        <v>233</v>
      </c>
      <c r="B2122" s="43" t="s">
        <v>209</v>
      </c>
      <c r="C2122" s="43" t="s">
        <v>208</v>
      </c>
      <c r="D2122" s="43" t="str">
        <f t="shared" si="66"/>
        <v>OTHER</v>
      </c>
      <c r="E2122" s="43" t="str">
        <f t="shared" si="67"/>
        <v>Industry_Rest</v>
      </c>
      <c r="F2122" s="43">
        <v>2008</v>
      </c>
      <c r="G2122" s="43">
        <v>6.3E-2</v>
      </c>
      <c r="H2122" s="43" t="str">
        <f>INDEX(Regions[Region], MATCH(A2122,Regions[State Name],0))</f>
        <v>SR</v>
      </c>
    </row>
    <row r="2123" spans="1:8" x14ac:dyDescent="0.25">
      <c r="A2123" s="43" t="s">
        <v>233</v>
      </c>
      <c r="B2123" s="43" t="s">
        <v>226</v>
      </c>
      <c r="C2123" s="43" t="s">
        <v>215</v>
      </c>
      <c r="D2123" s="43" t="str">
        <f t="shared" si="66"/>
        <v>POWER</v>
      </c>
      <c r="E2123" s="43" t="str">
        <f t="shared" si="67"/>
        <v>Power</v>
      </c>
      <c r="F2123" s="43">
        <v>2008</v>
      </c>
      <c r="G2123" s="43">
        <v>21.792999999999999</v>
      </c>
      <c r="H2123" s="43" t="str">
        <f>INDEX(Regions[Region], MATCH(A2123,Regions[State Name],0))</f>
        <v>SR</v>
      </c>
    </row>
    <row r="2124" spans="1:8" x14ac:dyDescent="0.25">
      <c r="A2124" s="43" t="s">
        <v>233</v>
      </c>
      <c r="B2124" s="43" t="s">
        <v>226</v>
      </c>
      <c r="C2124" s="43" t="s">
        <v>213</v>
      </c>
      <c r="D2124" s="43" t="str">
        <f t="shared" si="66"/>
        <v>CEMEN</v>
      </c>
      <c r="E2124" s="43" t="str">
        <f t="shared" si="67"/>
        <v>Industry_Rest</v>
      </c>
      <c r="F2124" s="43">
        <v>2008</v>
      </c>
      <c r="G2124" s="43">
        <v>0.13400000000000001</v>
      </c>
      <c r="H2124" s="43" t="str">
        <f>INDEX(Regions[Region], MATCH(A2124,Regions[State Name],0))</f>
        <v>SR</v>
      </c>
    </row>
    <row r="2125" spans="1:8" x14ac:dyDescent="0.25">
      <c r="A2125" s="43" t="s">
        <v>233</v>
      </c>
      <c r="B2125" s="43" t="s">
        <v>226</v>
      </c>
      <c r="C2125" s="43" t="s">
        <v>228</v>
      </c>
      <c r="D2125" s="43" t="str">
        <f t="shared" si="66"/>
        <v>CHEMI</v>
      </c>
      <c r="E2125" s="43" t="str">
        <f t="shared" si="67"/>
        <v>Industry_Rest</v>
      </c>
      <c r="F2125" s="43">
        <v>2008</v>
      </c>
      <c r="G2125" s="43">
        <v>3.3000000000000002E-2</v>
      </c>
      <c r="H2125" s="43" t="str">
        <f>INDEX(Regions[Region], MATCH(A2125,Regions[State Name],0))</f>
        <v>SR</v>
      </c>
    </row>
    <row r="2126" spans="1:8" x14ac:dyDescent="0.25">
      <c r="A2126" s="43" t="s">
        <v>233</v>
      </c>
      <c r="B2126" s="43" t="s">
        <v>226</v>
      </c>
      <c r="C2126" s="43" t="s">
        <v>220</v>
      </c>
      <c r="D2126" s="43" t="str">
        <f t="shared" si="66"/>
        <v xml:space="preserve">PULP </v>
      </c>
      <c r="E2126" s="43" t="str">
        <f t="shared" si="67"/>
        <v>Industry_Rest</v>
      </c>
      <c r="F2126" s="43">
        <v>2008</v>
      </c>
      <c r="G2126" s="43">
        <v>0.16300000000000001</v>
      </c>
      <c r="H2126" s="43" t="str">
        <f>INDEX(Regions[Region], MATCH(A2126,Regions[State Name],0))</f>
        <v>SR</v>
      </c>
    </row>
    <row r="2127" spans="1:8" x14ac:dyDescent="0.25">
      <c r="A2127" s="43" t="s">
        <v>233</v>
      </c>
      <c r="B2127" s="43" t="s">
        <v>226</v>
      </c>
      <c r="C2127" s="43" t="s">
        <v>223</v>
      </c>
      <c r="D2127" s="43" t="str">
        <f t="shared" si="66"/>
        <v>TEXTI</v>
      </c>
      <c r="E2127" s="43" t="str">
        <f t="shared" si="67"/>
        <v>Industry_Rest</v>
      </c>
      <c r="F2127" s="43">
        <v>2008</v>
      </c>
      <c r="G2127" s="43">
        <v>5.0000000000000001E-3</v>
      </c>
      <c r="H2127" s="43" t="str">
        <f>INDEX(Regions[Region], MATCH(A2127,Regions[State Name],0))</f>
        <v>SR</v>
      </c>
    </row>
    <row r="2128" spans="1:8" x14ac:dyDescent="0.25">
      <c r="A2128" s="43" t="s">
        <v>233</v>
      </c>
      <c r="B2128" s="43" t="s">
        <v>226</v>
      </c>
      <c r="C2128" s="43" t="s">
        <v>208</v>
      </c>
      <c r="D2128" s="43" t="str">
        <f t="shared" si="66"/>
        <v>OTHER</v>
      </c>
      <c r="E2128" s="43" t="str">
        <f t="shared" si="67"/>
        <v>Industry_Rest</v>
      </c>
      <c r="F2128" s="43">
        <v>2008</v>
      </c>
      <c r="G2128" s="43">
        <v>0.13</v>
      </c>
      <c r="H2128" s="43" t="str">
        <f>INDEX(Regions[Region], MATCH(A2128,Regions[State Name],0))</f>
        <v>SR</v>
      </c>
    </row>
    <row r="2129" spans="1:8" x14ac:dyDescent="0.25">
      <c r="A2129" s="43" t="s">
        <v>233</v>
      </c>
      <c r="B2129" s="43" t="s">
        <v>209</v>
      </c>
      <c r="C2129" s="43" t="s">
        <v>215</v>
      </c>
      <c r="D2129" s="43" t="str">
        <f t="shared" si="66"/>
        <v>POWER</v>
      </c>
      <c r="E2129" s="43" t="str">
        <f t="shared" si="67"/>
        <v>Power</v>
      </c>
      <c r="F2129" s="43">
        <v>2009</v>
      </c>
      <c r="G2129" s="43">
        <v>13.525</v>
      </c>
      <c r="H2129" s="43" t="str">
        <f>INDEX(Regions[Region], MATCH(A2129,Regions[State Name],0))</f>
        <v>SR</v>
      </c>
    </row>
    <row r="2130" spans="1:8" x14ac:dyDescent="0.25">
      <c r="A2130" s="43" t="s">
        <v>233</v>
      </c>
      <c r="B2130" s="43" t="s">
        <v>209</v>
      </c>
      <c r="C2130" s="43" t="s">
        <v>210</v>
      </c>
      <c r="D2130" s="43" t="str">
        <f t="shared" si="66"/>
        <v>POWER</v>
      </c>
      <c r="E2130" s="43" t="str">
        <f t="shared" si="67"/>
        <v>Power</v>
      </c>
      <c r="F2130" s="43">
        <v>2009</v>
      </c>
      <c r="G2130" s="43">
        <v>0.45500000000000002</v>
      </c>
      <c r="H2130" s="43" t="str">
        <f>INDEX(Regions[Region], MATCH(A2130,Regions[State Name],0))</f>
        <v>SR</v>
      </c>
    </row>
    <row r="2131" spans="1:8" x14ac:dyDescent="0.25">
      <c r="A2131" s="43" t="s">
        <v>233</v>
      </c>
      <c r="B2131" s="43" t="s">
        <v>209</v>
      </c>
      <c r="C2131" s="43" t="s">
        <v>213</v>
      </c>
      <c r="D2131" s="43" t="str">
        <f t="shared" si="66"/>
        <v>CEMEN</v>
      </c>
      <c r="E2131" s="43" t="str">
        <f t="shared" si="67"/>
        <v>Industry_Rest</v>
      </c>
      <c r="F2131" s="43">
        <v>2009</v>
      </c>
      <c r="G2131" s="43">
        <v>0.185</v>
      </c>
      <c r="H2131" s="43" t="str">
        <f>INDEX(Regions[Region], MATCH(A2131,Regions[State Name],0))</f>
        <v>SR</v>
      </c>
    </row>
    <row r="2132" spans="1:8" x14ac:dyDescent="0.25">
      <c r="A2132" s="43" t="s">
        <v>233</v>
      </c>
      <c r="B2132" s="43" t="s">
        <v>209</v>
      </c>
      <c r="C2132" s="43" t="s">
        <v>179</v>
      </c>
      <c r="D2132" s="43" t="str">
        <f t="shared" si="66"/>
        <v>SPONG</v>
      </c>
      <c r="E2132" s="43" t="str">
        <f t="shared" si="67"/>
        <v>Industry_Rest</v>
      </c>
      <c r="F2132" s="43">
        <v>2009</v>
      </c>
      <c r="G2132" s="43">
        <v>0.17</v>
      </c>
      <c r="H2132" s="43" t="str">
        <f>INDEX(Regions[Region], MATCH(A2132,Regions[State Name],0))</f>
        <v>SR</v>
      </c>
    </row>
    <row r="2133" spans="1:8" x14ac:dyDescent="0.25">
      <c r="A2133" s="43" t="s">
        <v>233</v>
      </c>
      <c r="B2133" s="43" t="s">
        <v>209</v>
      </c>
      <c r="C2133" s="43" t="s">
        <v>220</v>
      </c>
      <c r="D2133" s="43" t="str">
        <f t="shared" si="66"/>
        <v xml:space="preserve">PULP </v>
      </c>
      <c r="E2133" s="43" t="str">
        <f t="shared" si="67"/>
        <v>Industry_Rest</v>
      </c>
      <c r="F2133" s="43">
        <v>2009</v>
      </c>
      <c r="G2133" s="43">
        <v>7.9000000000000001E-2</v>
      </c>
      <c r="H2133" s="43" t="str">
        <f>INDEX(Regions[Region], MATCH(A2133,Regions[State Name],0))</f>
        <v>SR</v>
      </c>
    </row>
    <row r="2134" spans="1:8" x14ac:dyDescent="0.25">
      <c r="A2134" s="43" t="s">
        <v>233</v>
      </c>
      <c r="B2134" s="43" t="s">
        <v>209</v>
      </c>
      <c r="C2134" s="43" t="s">
        <v>223</v>
      </c>
      <c r="D2134" s="43" t="str">
        <f t="shared" si="66"/>
        <v>TEXTI</v>
      </c>
      <c r="E2134" s="43" t="str">
        <f t="shared" si="67"/>
        <v>Industry_Rest</v>
      </c>
      <c r="F2134" s="43">
        <v>2009</v>
      </c>
      <c r="G2134" s="43">
        <v>2.1999999999999999E-2</v>
      </c>
      <c r="H2134" s="43" t="str">
        <f>INDEX(Regions[Region], MATCH(A2134,Regions[State Name],0))</f>
        <v>SR</v>
      </c>
    </row>
    <row r="2135" spans="1:8" x14ac:dyDescent="0.25">
      <c r="A2135" s="43" t="s">
        <v>233</v>
      </c>
      <c r="B2135" s="43" t="s">
        <v>209</v>
      </c>
      <c r="C2135" s="43" t="s">
        <v>208</v>
      </c>
      <c r="D2135" s="43" t="str">
        <f t="shared" si="66"/>
        <v>OTHER</v>
      </c>
      <c r="E2135" s="43" t="str">
        <f t="shared" si="67"/>
        <v>Industry_Rest</v>
      </c>
      <c r="F2135" s="43">
        <v>2009</v>
      </c>
      <c r="G2135" s="43">
        <v>3.2000000000000001E-2</v>
      </c>
      <c r="H2135" s="43" t="str">
        <f>INDEX(Regions[Region], MATCH(A2135,Regions[State Name],0))</f>
        <v>SR</v>
      </c>
    </row>
    <row r="2136" spans="1:8" x14ac:dyDescent="0.25">
      <c r="A2136" s="43" t="s">
        <v>233</v>
      </c>
      <c r="B2136" s="43" t="s">
        <v>226</v>
      </c>
      <c r="C2136" s="43" t="s">
        <v>215</v>
      </c>
      <c r="D2136" s="43" t="str">
        <f t="shared" si="66"/>
        <v>POWER</v>
      </c>
      <c r="E2136" s="43" t="str">
        <f t="shared" si="67"/>
        <v>Power</v>
      </c>
      <c r="F2136" s="43">
        <v>2009</v>
      </c>
      <c r="G2136" s="43">
        <v>20.396999999999998</v>
      </c>
      <c r="H2136" s="43" t="str">
        <f>INDEX(Regions[Region], MATCH(A2136,Regions[State Name],0))</f>
        <v>SR</v>
      </c>
    </row>
    <row r="2137" spans="1:8" x14ac:dyDescent="0.25">
      <c r="A2137" s="43" t="s">
        <v>233</v>
      </c>
      <c r="B2137" s="43" t="s">
        <v>226</v>
      </c>
      <c r="C2137" s="43" t="s">
        <v>213</v>
      </c>
      <c r="D2137" s="43" t="str">
        <f t="shared" si="66"/>
        <v>CEMEN</v>
      </c>
      <c r="E2137" s="43" t="str">
        <f t="shared" si="67"/>
        <v>Industry_Rest</v>
      </c>
      <c r="F2137" s="43">
        <v>2009</v>
      </c>
      <c r="G2137" s="43">
        <v>7.6999999999999999E-2</v>
      </c>
      <c r="H2137" s="43" t="str">
        <f>INDEX(Regions[Region], MATCH(A2137,Regions[State Name],0))</f>
        <v>SR</v>
      </c>
    </row>
    <row r="2138" spans="1:8" x14ac:dyDescent="0.25">
      <c r="A2138" s="43" t="s">
        <v>233</v>
      </c>
      <c r="B2138" s="43" t="s">
        <v>226</v>
      </c>
      <c r="C2138" s="43" t="s">
        <v>208</v>
      </c>
      <c r="D2138" s="43" t="str">
        <f t="shared" si="66"/>
        <v>OTHER</v>
      </c>
      <c r="E2138" s="43" t="str">
        <f t="shared" si="67"/>
        <v>Industry_Rest</v>
      </c>
      <c r="F2138" s="43">
        <v>2009</v>
      </c>
      <c r="G2138" s="43">
        <v>0.27400000000000002</v>
      </c>
      <c r="H2138" s="43" t="str">
        <f>INDEX(Regions[Region], MATCH(A2138,Regions[State Name],0))</f>
        <v>SR</v>
      </c>
    </row>
    <row r="2139" spans="1:8" x14ac:dyDescent="0.25">
      <c r="A2139" s="43" t="s">
        <v>233</v>
      </c>
      <c r="B2139" s="43" t="s">
        <v>209</v>
      </c>
      <c r="C2139" s="43" t="s">
        <v>215</v>
      </c>
      <c r="D2139" s="43" t="str">
        <f t="shared" si="66"/>
        <v>POWER</v>
      </c>
      <c r="E2139" s="43" t="str">
        <f t="shared" si="67"/>
        <v>Power</v>
      </c>
      <c r="F2139" s="43">
        <v>2010</v>
      </c>
      <c r="G2139" s="43">
        <v>12.972</v>
      </c>
      <c r="H2139" s="43" t="str">
        <f>INDEX(Regions[Region], MATCH(A2139,Regions[State Name],0))</f>
        <v>SR</v>
      </c>
    </row>
    <row r="2140" spans="1:8" x14ac:dyDescent="0.25">
      <c r="A2140" s="43" t="s">
        <v>233</v>
      </c>
      <c r="B2140" s="43" t="s">
        <v>209</v>
      </c>
      <c r="C2140" s="43" t="s">
        <v>210</v>
      </c>
      <c r="D2140" s="43" t="str">
        <f t="shared" si="66"/>
        <v>POWER</v>
      </c>
      <c r="E2140" s="43" t="str">
        <f t="shared" si="67"/>
        <v>Power</v>
      </c>
      <c r="F2140" s="43">
        <v>2010</v>
      </c>
      <c r="G2140" s="43">
        <v>0.40100000000000002</v>
      </c>
      <c r="H2140" s="43" t="str">
        <f>INDEX(Regions[Region], MATCH(A2140,Regions[State Name],0))</f>
        <v>SR</v>
      </c>
    </row>
    <row r="2141" spans="1:8" x14ac:dyDescent="0.25">
      <c r="A2141" s="43" t="s">
        <v>233</v>
      </c>
      <c r="B2141" s="43" t="s">
        <v>209</v>
      </c>
      <c r="C2141" s="43" t="s">
        <v>213</v>
      </c>
      <c r="D2141" s="43" t="str">
        <f t="shared" si="66"/>
        <v>CEMEN</v>
      </c>
      <c r="E2141" s="43" t="str">
        <f t="shared" si="67"/>
        <v>Industry_Rest</v>
      </c>
      <c r="F2141" s="43">
        <v>2010</v>
      </c>
      <c r="G2141" s="43">
        <v>0.29899999999999999</v>
      </c>
      <c r="H2141" s="43" t="str">
        <f>INDEX(Regions[Region], MATCH(A2141,Regions[State Name],0))</f>
        <v>SR</v>
      </c>
    </row>
    <row r="2142" spans="1:8" x14ac:dyDescent="0.25">
      <c r="A2142" s="43" t="s">
        <v>233</v>
      </c>
      <c r="B2142" s="43" t="s">
        <v>209</v>
      </c>
      <c r="C2142" s="43" t="s">
        <v>179</v>
      </c>
      <c r="D2142" s="43" t="str">
        <f t="shared" si="66"/>
        <v>SPONG</v>
      </c>
      <c r="E2142" s="43" t="str">
        <f t="shared" si="67"/>
        <v>Industry_Rest</v>
      </c>
      <c r="F2142" s="43">
        <v>2010</v>
      </c>
      <c r="G2142" s="43">
        <v>0.127</v>
      </c>
      <c r="H2142" s="43" t="str">
        <f>INDEX(Regions[Region], MATCH(A2142,Regions[State Name],0))</f>
        <v>SR</v>
      </c>
    </row>
    <row r="2143" spans="1:8" x14ac:dyDescent="0.25">
      <c r="A2143" s="43" t="s">
        <v>233</v>
      </c>
      <c r="B2143" s="43" t="s">
        <v>209</v>
      </c>
      <c r="C2143" s="43" t="s">
        <v>229</v>
      </c>
      <c r="D2143" s="43" t="str">
        <f t="shared" si="66"/>
        <v>BRICK</v>
      </c>
      <c r="E2143" s="43" t="str">
        <f t="shared" si="67"/>
        <v>Industry_Rest</v>
      </c>
      <c r="F2143" s="43">
        <v>2010</v>
      </c>
      <c r="G2143" s="43">
        <v>8.0000000000000002E-3</v>
      </c>
      <c r="H2143" s="43" t="str">
        <f>INDEX(Regions[Region], MATCH(A2143,Regions[State Name],0))</f>
        <v>SR</v>
      </c>
    </row>
    <row r="2144" spans="1:8" x14ac:dyDescent="0.25">
      <c r="A2144" s="43" t="s">
        <v>233</v>
      </c>
      <c r="B2144" s="43" t="s">
        <v>209</v>
      </c>
      <c r="C2144" s="43" t="s">
        <v>208</v>
      </c>
      <c r="D2144" s="43" t="str">
        <f t="shared" si="66"/>
        <v>OTHER</v>
      </c>
      <c r="E2144" s="43" t="str">
        <f t="shared" si="67"/>
        <v>Industry_Rest</v>
      </c>
      <c r="F2144" s="43">
        <v>2010</v>
      </c>
      <c r="G2144" s="43">
        <v>3.6999999999999998E-2</v>
      </c>
      <c r="H2144" s="43" t="str">
        <f>INDEX(Regions[Region], MATCH(A2144,Regions[State Name],0))</f>
        <v>SR</v>
      </c>
    </row>
    <row r="2145" spans="1:8" x14ac:dyDescent="0.25">
      <c r="A2145" s="43" t="s">
        <v>233</v>
      </c>
      <c r="B2145" s="43" t="s">
        <v>226</v>
      </c>
      <c r="C2145" s="43" t="s">
        <v>215</v>
      </c>
      <c r="D2145" s="43" t="str">
        <f t="shared" si="66"/>
        <v>POWER</v>
      </c>
      <c r="E2145" s="43" t="str">
        <f t="shared" si="67"/>
        <v>Power</v>
      </c>
      <c r="F2145" s="43">
        <v>2010</v>
      </c>
      <c r="G2145" s="43">
        <v>22.385000000000002</v>
      </c>
      <c r="H2145" s="43" t="str">
        <f>INDEX(Regions[Region], MATCH(A2145,Regions[State Name],0))</f>
        <v>SR</v>
      </c>
    </row>
    <row r="2146" spans="1:8" x14ac:dyDescent="0.25">
      <c r="A2146" s="43" t="s">
        <v>233</v>
      </c>
      <c r="B2146" s="43" t="s">
        <v>226</v>
      </c>
      <c r="C2146" s="43" t="s">
        <v>213</v>
      </c>
      <c r="D2146" s="43" t="str">
        <f t="shared" si="66"/>
        <v>CEMEN</v>
      </c>
      <c r="E2146" s="43" t="str">
        <f t="shared" si="67"/>
        <v>Industry_Rest</v>
      </c>
      <c r="F2146" s="43">
        <v>2010</v>
      </c>
      <c r="G2146" s="43">
        <v>0.218</v>
      </c>
      <c r="H2146" s="43" t="str">
        <f>INDEX(Regions[Region], MATCH(A2146,Regions[State Name],0))</f>
        <v>SR</v>
      </c>
    </row>
    <row r="2147" spans="1:8" x14ac:dyDescent="0.25">
      <c r="A2147" s="43" t="s">
        <v>233</v>
      </c>
      <c r="B2147" s="43" t="s">
        <v>226</v>
      </c>
      <c r="C2147" s="43" t="s">
        <v>228</v>
      </c>
      <c r="D2147" s="43" t="str">
        <f t="shared" si="66"/>
        <v>CHEMI</v>
      </c>
      <c r="E2147" s="43" t="str">
        <f t="shared" si="67"/>
        <v>Industry_Rest</v>
      </c>
      <c r="F2147" s="43">
        <v>2010</v>
      </c>
      <c r="G2147" s="43">
        <v>5.0000000000000001E-3</v>
      </c>
      <c r="H2147" s="43" t="str">
        <f>INDEX(Regions[Region], MATCH(A2147,Regions[State Name],0))</f>
        <v>SR</v>
      </c>
    </row>
    <row r="2148" spans="1:8" x14ac:dyDescent="0.25">
      <c r="A2148" s="43" t="s">
        <v>233</v>
      </c>
      <c r="B2148" s="43" t="s">
        <v>226</v>
      </c>
      <c r="C2148" s="43" t="s">
        <v>220</v>
      </c>
      <c r="D2148" s="43" t="str">
        <f t="shared" si="66"/>
        <v xml:space="preserve">PULP </v>
      </c>
      <c r="E2148" s="43" t="str">
        <f t="shared" si="67"/>
        <v>Industry_Rest</v>
      </c>
      <c r="F2148" s="43">
        <v>2010</v>
      </c>
      <c r="G2148" s="43">
        <v>9.8000000000000004E-2</v>
      </c>
      <c r="H2148" s="43" t="str">
        <f>INDEX(Regions[Region], MATCH(A2148,Regions[State Name],0))</f>
        <v>SR</v>
      </c>
    </row>
    <row r="2149" spans="1:8" x14ac:dyDescent="0.25">
      <c r="A2149" s="43" t="s">
        <v>233</v>
      </c>
      <c r="B2149" s="43" t="s">
        <v>226</v>
      </c>
      <c r="C2149" s="43" t="s">
        <v>229</v>
      </c>
      <c r="D2149" s="43" t="str">
        <f t="shared" si="66"/>
        <v>BRICK</v>
      </c>
      <c r="E2149" s="43" t="str">
        <f t="shared" si="67"/>
        <v>Industry_Rest</v>
      </c>
      <c r="F2149" s="43">
        <v>2010</v>
      </c>
      <c r="G2149" s="43">
        <v>3.5000000000000003E-2</v>
      </c>
      <c r="H2149" s="43" t="str">
        <f>INDEX(Regions[Region], MATCH(A2149,Regions[State Name],0))</f>
        <v>SR</v>
      </c>
    </row>
    <row r="2150" spans="1:8" x14ac:dyDescent="0.25">
      <c r="A2150" s="43" t="s">
        <v>233</v>
      </c>
      <c r="B2150" s="43" t="s">
        <v>226</v>
      </c>
      <c r="C2150" s="43" t="s">
        <v>208</v>
      </c>
      <c r="D2150" s="43" t="str">
        <f t="shared" si="66"/>
        <v>OTHER</v>
      </c>
      <c r="E2150" s="43" t="str">
        <f t="shared" si="67"/>
        <v>Industry_Rest</v>
      </c>
      <c r="F2150" s="43">
        <v>2010</v>
      </c>
      <c r="G2150" s="43">
        <v>7.0999999999999994E-2</v>
      </c>
      <c r="H2150" s="43" t="str">
        <f>INDEX(Regions[Region], MATCH(A2150,Regions[State Name],0))</f>
        <v>SR</v>
      </c>
    </row>
    <row r="2151" spans="1:8" x14ac:dyDescent="0.25">
      <c r="A2151" s="43" t="s">
        <v>233</v>
      </c>
      <c r="B2151" s="43" t="s">
        <v>209</v>
      </c>
      <c r="C2151" s="43" t="s">
        <v>215</v>
      </c>
      <c r="D2151" s="43" t="str">
        <f t="shared" si="66"/>
        <v>POWER</v>
      </c>
      <c r="E2151" s="43" t="str">
        <f t="shared" si="67"/>
        <v>Power</v>
      </c>
      <c r="F2151" s="43">
        <v>2011</v>
      </c>
      <c r="G2151" s="43">
        <v>12.695</v>
      </c>
      <c r="H2151" s="43" t="str">
        <f>INDEX(Regions[Region], MATCH(A2151,Regions[State Name],0))</f>
        <v>SR</v>
      </c>
    </row>
    <row r="2152" spans="1:8" x14ac:dyDescent="0.25">
      <c r="A2152" s="43" t="s">
        <v>233</v>
      </c>
      <c r="B2152" s="43" t="s">
        <v>209</v>
      </c>
      <c r="C2152" s="43" t="s">
        <v>210</v>
      </c>
      <c r="D2152" s="43" t="str">
        <f t="shared" si="66"/>
        <v>POWER</v>
      </c>
      <c r="E2152" s="43" t="str">
        <f t="shared" si="67"/>
        <v>Power</v>
      </c>
      <c r="F2152" s="43">
        <v>2011</v>
      </c>
      <c r="G2152" s="43">
        <v>0.48799999999999999</v>
      </c>
      <c r="H2152" s="43" t="str">
        <f>INDEX(Regions[Region], MATCH(A2152,Regions[State Name],0))</f>
        <v>SR</v>
      </c>
    </row>
    <row r="2153" spans="1:8" x14ac:dyDescent="0.25">
      <c r="A2153" s="43" t="s">
        <v>233</v>
      </c>
      <c r="B2153" s="43" t="s">
        <v>209</v>
      </c>
      <c r="C2153" s="43" t="s">
        <v>213</v>
      </c>
      <c r="D2153" s="43" t="str">
        <f t="shared" si="66"/>
        <v>CEMEN</v>
      </c>
      <c r="E2153" s="43" t="str">
        <f t="shared" si="67"/>
        <v>Industry_Rest</v>
      </c>
      <c r="F2153" s="43">
        <v>2011</v>
      </c>
      <c r="G2153" s="43">
        <v>0.246</v>
      </c>
      <c r="H2153" s="43" t="str">
        <f>INDEX(Regions[Region], MATCH(A2153,Regions[State Name],0))</f>
        <v>SR</v>
      </c>
    </row>
    <row r="2154" spans="1:8" x14ac:dyDescent="0.25">
      <c r="A2154" s="43" t="s">
        <v>233</v>
      </c>
      <c r="B2154" s="43" t="s">
        <v>209</v>
      </c>
      <c r="C2154" s="43" t="s">
        <v>179</v>
      </c>
      <c r="D2154" s="43" t="str">
        <f t="shared" si="66"/>
        <v>SPONG</v>
      </c>
      <c r="E2154" s="43" t="str">
        <f t="shared" si="67"/>
        <v>Industry_Rest</v>
      </c>
      <c r="F2154" s="43">
        <v>2011</v>
      </c>
      <c r="G2154" s="43">
        <v>0.115</v>
      </c>
      <c r="H2154" s="43" t="str">
        <f>INDEX(Regions[Region], MATCH(A2154,Regions[State Name],0))</f>
        <v>SR</v>
      </c>
    </row>
    <row r="2155" spans="1:8" x14ac:dyDescent="0.25">
      <c r="A2155" s="43" t="s">
        <v>233</v>
      </c>
      <c r="B2155" s="43" t="s">
        <v>209</v>
      </c>
      <c r="C2155" s="43" t="s">
        <v>220</v>
      </c>
      <c r="D2155" s="43" t="str">
        <f t="shared" si="66"/>
        <v xml:space="preserve">PULP </v>
      </c>
      <c r="E2155" s="43" t="str">
        <f t="shared" si="67"/>
        <v>Industry_Rest</v>
      </c>
      <c r="F2155" s="43">
        <v>2011</v>
      </c>
      <c r="G2155" s="43">
        <v>7.2999999999999995E-2</v>
      </c>
      <c r="H2155" s="43" t="str">
        <f>INDEX(Regions[Region], MATCH(A2155,Regions[State Name],0))</f>
        <v>SR</v>
      </c>
    </row>
    <row r="2156" spans="1:8" x14ac:dyDescent="0.25">
      <c r="A2156" s="43" t="s">
        <v>233</v>
      </c>
      <c r="B2156" s="43" t="s">
        <v>209</v>
      </c>
      <c r="C2156" s="43" t="s">
        <v>208</v>
      </c>
      <c r="D2156" s="43" t="str">
        <f t="shared" si="66"/>
        <v>OTHER</v>
      </c>
      <c r="E2156" s="43" t="str">
        <f t="shared" si="67"/>
        <v>Industry_Rest</v>
      </c>
      <c r="F2156" s="43">
        <v>2011</v>
      </c>
      <c r="G2156" s="43">
        <v>0.03</v>
      </c>
      <c r="H2156" s="43" t="str">
        <f>INDEX(Regions[Region], MATCH(A2156,Regions[State Name],0))</f>
        <v>SR</v>
      </c>
    </row>
    <row r="2157" spans="1:8" x14ac:dyDescent="0.25">
      <c r="A2157" s="43" t="s">
        <v>233</v>
      </c>
      <c r="B2157" s="43" t="s">
        <v>226</v>
      </c>
      <c r="C2157" s="43" t="s">
        <v>215</v>
      </c>
      <c r="D2157" s="43" t="str">
        <f t="shared" si="66"/>
        <v>POWER</v>
      </c>
      <c r="E2157" s="43" t="str">
        <f t="shared" si="67"/>
        <v>Power</v>
      </c>
      <c r="F2157" s="43">
        <v>2011</v>
      </c>
      <c r="G2157" s="43">
        <v>22.722000000000001</v>
      </c>
      <c r="H2157" s="43" t="str">
        <f>INDEX(Regions[Region], MATCH(A2157,Regions[State Name],0))</f>
        <v>SR</v>
      </c>
    </row>
    <row r="2158" spans="1:8" x14ac:dyDescent="0.25">
      <c r="A2158" s="43" t="s">
        <v>233</v>
      </c>
      <c r="B2158" s="43" t="s">
        <v>226</v>
      </c>
      <c r="C2158" s="43" t="s">
        <v>213</v>
      </c>
      <c r="D2158" s="43" t="str">
        <f t="shared" si="66"/>
        <v>CEMEN</v>
      </c>
      <c r="E2158" s="43" t="str">
        <f t="shared" si="67"/>
        <v>Industry_Rest</v>
      </c>
      <c r="F2158" s="43">
        <v>2011</v>
      </c>
      <c r="G2158" s="43">
        <v>0.24199999999999999</v>
      </c>
      <c r="H2158" s="43" t="str">
        <f>INDEX(Regions[Region], MATCH(A2158,Regions[State Name],0))</f>
        <v>SR</v>
      </c>
    </row>
    <row r="2159" spans="1:8" x14ac:dyDescent="0.25">
      <c r="A2159" s="43" t="s">
        <v>233</v>
      </c>
      <c r="B2159" s="43" t="s">
        <v>226</v>
      </c>
      <c r="C2159" s="43" t="s">
        <v>228</v>
      </c>
      <c r="D2159" s="43" t="str">
        <f t="shared" si="66"/>
        <v>CHEMI</v>
      </c>
      <c r="E2159" s="43" t="str">
        <f t="shared" si="67"/>
        <v>Industry_Rest</v>
      </c>
      <c r="F2159" s="43">
        <v>2011</v>
      </c>
      <c r="G2159" s="43">
        <v>2E-3</v>
      </c>
      <c r="H2159" s="43" t="str">
        <f>INDEX(Regions[Region], MATCH(A2159,Regions[State Name],0))</f>
        <v>SR</v>
      </c>
    </row>
    <row r="2160" spans="1:8" x14ac:dyDescent="0.25">
      <c r="A2160" s="43" t="s">
        <v>233</v>
      </c>
      <c r="B2160" s="43" t="s">
        <v>226</v>
      </c>
      <c r="C2160" s="43" t="s">
        <v>220</v>
      </c>
      <c r="D2160" s="43" t="str">
        <f t="shared" si="66"/>
        <v xml:space="preserve">PULP </v>
      </c>
      <c r="E2160" s="43" t="str">
        <f t="shared" si="67"/>
        <v>Industry_Rest</v>
      </c>
      <c r="F2160" s="43">
        <v>2011</v>
      </c>
      <c r="G2160" s="43">
        <v>4.4999999999999998E-2</v>
      </c>
      <c r="H2160" s="43" t="str">
        <f>INDEX(Regions[Region], MATCH(A2160,Regions[State Name],0))</f>
        <v>SR</v>
      </c>
    </row>
    <row r="2161" spans="1:8" x14ac:dyDescent="0.25">
      <c r="A2161" s="43" t="s">
        <v>233</v>
      </c>
      <c r="B2161" s="43" t="s">
        <v>226</v>
      </c>
      <c r="C2161" s="43" t="s">
        <v>229</v>
      </c>
      <c r="D2161" s="43" t="str">
        <f t="shared" si="66"/>
        <v>BRICK</v>
      </c>
      <c r="E2161" s="43" t="str">
        <f t="shared" si="67"/>
        <v>Industry_Rest</v>
      </c>
      <c r="F2161" s="43">
        <v>2011</v>
      </c>
      <c r="G2161" s="43">
        <v>1.6E-2</v>
      </c>
      <c r="H2161" s="43" t="str">
        <f>INDEX(Regions[Region], MATCH(A2161,Regions[State Name],0))</f>
        <v>SR</v>
      </c>
    </row>
    <row r="2162" spans="1:8" x14ac:dyDescent="0.25">
      <c r="A2162" s="43" t="s">
        <v>233</v>
      </c>
      <c r="B2162" s="43" t="s">
        <v>226</v>
      </c>
      <c r="C2162" s="43" t="s">
        <v>208</v>
      </c>
      <c r="D2162" s="43" t="str">
        <f t="shared" si="66"/>
        <v>OTHER</v>
      </c>
      <c r="E2162" s="43" t="str">
        <f t="shared" si="67"/>
        <v>Industry_Rest</v>
      </c>
      <c r="F2162" s="43">
        <v>2011</v>
      </c>
      <c r="G2162" s="43">
        <v>5.3999999999999999E-2</v>
      </c>
      <c r="H2162" s="43" t="str">
        <f>INDEX(Regions[Region], MATCH(A2162,Regions[State Name],0))</f>
        <v>SR</v>
      </c>
    </row>
    <row r="2163" spans="1:8" x14ac:dyDescent="0.25">
      <c r="A2163" s="43" t="s">
        <v>233</v>
      </c>
      <c r="B2163" s="43" t="s">
        <v>209</v>
      </c>
      <c r="C2163" s="43" t="s">
        <v>215</v>
      </c>
      <c r="D2163" s="43" t="str">
        <f t="shared" si="66"/>
        <v>POWER</v>
      </c>
      <c r="E2163" s="43" t="str">
        <f t="shared" si="67"/>
        <v>Power</v>
      </c>
      <c r="F2163" s="43">
        <v>2012</v>
      </c>
      <c r="G2163" s="43">
        <v>12.96</v>
      </c>
      <c r="H2163" s="43" t="str">
        <f>INDEX(Regions[Region], MATCH(A2163,Regions[State Name],0))</f>
        <v>SR</v>
      </c>
    </row>
    <row r="2164" spans="1:8" x14ac:dyDescent="0.25">
      <c r="A2164" s="43" t="s">
        <v>233</v>
      </c>
      <c r="B2164" s="43" t="s">
        <v>209</v>
      </c>
      <c r="C2164" s="43" t="s">
        <v>210</v>
      </c>
      <c r="D2164" s="43" t="str">
        <f t="shared" si="66"/>
        <v>POWER</v>
      </c>
      <c r="E2164" s="43" t="str">
        <f t="shared" si="67"/>
        <v>Power</v>
      </c>
      <c r="F2164" s="43">
        <v>2012</v>
      </c>
      <c r="G2164" s="43">
        <v>0.69299999999999995</v>
      </c>
      <c r="H2164" s="43" t="str">
        <f>INDEX(Regions[Region], MATCH(A2164,Regions[State Name],0))</f>
        <v>SR</v>
      </c>
    </row>
    <row r="2165" spans="1:8" x14ac:dyDescent="0.25">
      <c r="A2165" s="43" t="s">
        <v>233</v>
      </c>
      <c r="B2165" s="43" t="s">
        <v>209</v>
      </c>
      <c r="C2165" s="43" t="s">
        <v>213</v>
      </c>
      <c r="D2165" s="43" t="str">
        <f t="shared" si="66"/>
        <v>CEMEN</v>
      </c>
      <c r="E2165" s="43" t="str">
        <f t="shared" si="67"/>
        <v>Industry_Rest</v>
      </c>
      <c r="F2165" s="43">
        <v>2012</v>
      </c>
      <c r="G2165" s="43">
        <v>0.17100000000000001</v>
      </c>
      <c r="H2165" s="43" t="str">
        <f>INDEX(Regions[Region], MATCH(A2165,Regions[State Name],0))</f>
        <v>SR</v>
      </c>
    </row>
    <row r="2166" spans="1:8" x14ac:dyDescent="0.25">
      <c r="A2166" s="43" t="s">
        <v>233</v>
      </c>
      <c r="B2166" s="43" t="s">
        <v>209</v>
      </c>
      <c r="C2166" s="43" t="s">
        <v>179</v>
      </c>
      <c r="D2166" s="43" t="str">
        <f t="shared" si="66"/>
        <v>SPONG</v>
      </c>
      <c r="E2166" s="43" t="str">
        <f t="shared" si="67"/>
        <v>Industry_Rest</v>
      </c>
      <c r="F2166" s="43">
        <v>2012</v>
      </c>
      <c r="G2166" s="43">
        <v>4.8360000000000003</v>
      </c>
      <c r="H2166" s="43" t="str">
        <f>INDEX(Regions[Region], MATCH(A2166,Regions[State Name],0))</f>
        <v>SR</v>
      </c>
    </row>
    <row r="2167" spans="1:8" x14ac:dyDescent="0.25">
      <c r="A2167" s="43" t="s">
        <v>233</v>
      </c>
      <c r="B2167" s="43" t="s">
        <v>209</v>
      </c>
      <c r="C2167" s="43" t="s">
        <v>220</v>
      </c>
      <c r="D2167" s="43" t="str">
        <f t="shared" si="66"/>
        <v xml:space="preserve">PULP </v>
      </c>
      <c r="E2167" s="43" t="str">
        <f t="shared" si="67"/>
        <v>Industry_Rest</v>
      </c>
      <c r="F2167" s="43">
        <v>2012</v>
      </c>
      <c r="G2167" s="43">
        <v>2.3E-2</v>
      </c>
      <c r="H2167" s="43" t="str">
        <f>INDEX(Regions[Region], MATCH(A2167,Regions[State Name],0))</f>
        <v>SR</v>
      </c>
    </row>
    <row r="2168" spans="1:8" x14ac:dyDescent="0.25">
      <c r="A2168" s="43" t="s">
        <v>233</v>
      </c>
      <c r="B2168" s="43" t="s">
        <v>209</v>
      </c>
      <c r="C2168" s="43" t="s">
        <v>208</v>
      </c>
      <c r="D2168" s="43" t="str">
        <f t="shared" si="66"/>
        <v>OTHER</v>
      </c>
      <c r="E2168" s="43" t="str">
        <f t="shared" si="67"/>
        <v>Industry_Rest</v>
      </c>
      <c r="F2168" s="43">
        <v>2012</v>
      </c>
      <c r="G2168" s="43">
        <v>5.2999999999999999E-2</v>
      </c>
      <c r="H2168" s="43" t="str">
        <f>INDEX(Regions[Region], MATCH(A2168,Regions[State Name],0))</f>
        <v>SR</v>
      </c>
    </row>
    <row r="2169" spans="1:8" x14ac:dyDescent="0.25">
      <c r="A2169" s="43" t="s">
        <v>233</v>
      </c>
      <c r="B2169" s="43" t="s">
        <v>226</v>
      </c>
      <c r="C2169" s="43" t="s">
        <v>215</v>
      </c>
      <c r="D2169" s="43" t="str">
        <f t="shared" si="66"/>
        <v>POWER</v>
      </c>
      <c r="E2169" s="43" t="str">
        <f t="shared" si="67"/>
        <v>Power</v>
      </c>
      <c r="F2169" s="43">
        <v>2012</v>
      </c>
      <c r="G2169" s="43">
        <v>23.74</v>
      </c>
      <c r="H2169" s="43" t="str">
        <f>INDEX(Regions[Region], MATCH(A2169,Regions[State Name],0))</f>
        <v>SR</v>
      </c>
    </row>
    <row r="2170" spans="1:8" x14ac:dyDescent="0.25">
      <c r="A2170" s="43" t="s">
        <v>233</v>
      </c>
      <c r="B2170" s="43" t="s">
        <v>226</v>
      </c>
      <c r="C2170" s="43" t="s">
        <v>212</v>
      </c>
      <c r="D2170" s="43" t="str">
        <f t="shared" si="66"/>
        <v>STEEL</v>
      </c>
      <c r="E2170" s="43" t="str">
        <f t="shared" si="67"/>
        <v>Industry_Steel</v>
      </c>
      <c r="F2170" s="43">
        <v>2012</v>
      </c>
      <c r="G2170" s="43">
        <v>3.1E-2</v>
      </c>
      <c r="H2170" s="43" t="str">
        <f>INDEX(Regions[Region], MATCH(A2170,Regions[State Name],0))</f>
        <v>SR</v>
      </c>
    </row>
    <row r="2171" spans="1:8" x14ac:dyDescent="0.25">
      <c r="A2171" s="43" t="s">
        <v>233</v>
      </c>
      <c r="B2171" s="43" t="s">
        <v>226</v>
      </c>
      <c r="C2171" s="43" t="s">
        <v>213</v>
      </c>
      <c r="D2171" s="43" t="str">
        <f t="shared" si="66"/>
        <v>CEMEN</v>
      </c>
      <c r="E2171" s="43" t="str">
        <f t="shared" si="67"/>
        <v>Industry_Rest</v>
      </c>
      <c r="F2171" s="43">
        <v>2012</v>
      </c>
      <c r="G2171" s="43">
        <v>0.58599999999999997</v>
      </c>
      <c r="H2171" s="43" t="str">
        <f>INDEX(Regions[Region], MATCH(A2171,Regions[State Name],0))</f>
        <v>SR</v>
      </c>
    </row>
    <row r="2172" spans="1:8" x14ac:dyDescent="0.25">
      <c r="A2172" s="43" t="s">
        <v>233</v>
      </c>
      <c r="B2172" s="43" t="s">
        <v>226</v>
      </c>
      <c r="C2172" s="43" t="s">
        <v>228</v>
      </c>
      <c r="D2172" s="43" t="str">
        <f t="shared" si="66"/>
        <v>CHEMI</v>
      </c>
      <c r="E2172" s="43" t="str">
        <f t="shared" si="67"/>
        <v>Industry_Rest</v>
      </c>
      <c r="F2172" s="43">
        <v>2012</v>
      </c>
      <c r="G2172" s="43">
        <v>1E-3</v>
      </c>
      <c r="H2172" s="43" t="str">
        <f>INDEX(Regions[Region], MATCH(A2172,Regions[State Name],0))</f>
        <v>SR</v>
      </c>
    </row>
    <row r="2173" spans="1:8" x14ac:dyDescent="0.25">
      <c r="A2173" s="43" t="s">
        <v>233</v>
      </c>
      <c r="B2173" s="43" t="s">
        <v>226</v>
      </c>
      <c r="C2173" s="43" t="s">
        <v>220</v>
      </c>
      <c r="D2173" s="43" t="str">
        <f t="shared" si="66"/>
        <v xml:space="preserve">PULP </v>
      </c>
      <c r="E2173" s="43" t="str">
        <f t="shared" si="67"/>
        <v>Industry_Rest</v>
      </c>
      <c r="F2173" s="43">
        <v>2012</v>
      </c>
      <c r="G2173" s="43">
        <v>5.1999999999999998E-2</v>
      </c>
      <c r="H2173" s="43" t="str">
        <f>INDEX(Regions[Region], MATCH(A2173,Regions[State Name],0))</f>
        <v>SR</v>
      </c>
    </row>
    <row r="2174" spans="1:8" x14ac:dyDescent="0.25">
      <c r="A2174" s="43" t="s">
        <v>233</v>
      </c>
      <c r="B2174" s="43" t="s">
        <v>226</v>
      </c>
      <c r="C2174" s="43" t="s">
        <v>223</v>
      </c>
      <c r="D2174" s="43" t="str">
        <f t="shared" si="66"/>
        <v>TEXTI</v>
      </c>
      <c r="E2174" s="43" t="str">
        <f t="shared" si="67"/>
        <v>Industry_Rest</v>
      </c>
      <c r="F2174" s="43">
        <v>2012</v>
      </c>
      <c r="G2174" s="43">
        <v>1E-3</v>
      </c>
      <c r="H2174" s="43" t="str">
        <f>INDEX(Regions[Region], MATCH(A2174,Regions[State Name],0))</f>
        <v>SR</v>
      </c>
    </row>
    <row r="2175" spans="1:8" x14ac:dyDescent="0.25">
      <c r="A2175" s="43" t="s">
        <v>233</v>
      </c>
      <c r="B2175" s="43" t="s">
        <v>226</v>
      </c>
      <c r="C2175" s="43" t="s">
        <v>229</v>
      </c>
      <c r="D2175" s="43" t="str">
        <f t="shared" si="66"/>
        <v>BRICK</v>
      </c>
      <c r="E2175" s="43" t="str">
        <f t="shared" si="67"/>
        <v>Industry_Rest</v>
      </c>
      <c r="F2175" s="43">
        <v>2012</v>
      </c>
      <c r="G2175" s="43">
        <v>1.4E-2</v>
      </c>
      <c r="H2175" s="43" t="str">
        <f>INDEX(Regions[Region], MATCH(A2175,Regions[State Name],0))</f>
        <v>SR</v>
      </c>
    </row>
    <row r="2176" spans="1:8" x14ac:dyDescent="0.25">
      <c r="A2176" s="43" t="s">
        <v>233</v>
      </c>
      <c r="B2176" s="43" t="s">
        <v>226</v>
      </c>
      <c r="C2176" s="43" t="s">
        <v>208</v>
      </c>
      <c r="D2176" s="43" t="str">
        <f t="shared" si="66"/>
        <v>OTHER</v>
      </c>
      <c r="E2176" s="43" t="str">
        <f t="shared" si="67"/>
        <v>Industry_Rest</v>
      </c>
      <c r="F2176" s="43">
        <v>2012</v>
      </c>
      <c r="G2176" s="43">
        <v>3.6999999999999998E-2</v>
      </c>
      <c r="H2176" s="43" t="str">
        <f>INDEX(Regions[Region], MATCH(A2176,Regions[State Name],0))</f>
        <v>SR</v>
      </c>
    </row>
    <row r="2177" spans="1:8" x14ac:dyDescent="0.25">
      <c r="A2177" s="43" t="s">
        <v>233</v>
      </c>
      <c r="B2177" s="43" t="s">
        <v>209</v>
      </c>
      <c r="C2177" s="43" t="s">
        <v>215</v>
      </c>
      <c r="D2177" s="43" t="str">
        <f t="shared" si="66"/>
        <v>POWER</v>
      </c>
      <c r="E2177" s="43" t="str">
        <f t="shared" si="67"/>
        <v>Power</v>
      </c>
      <c r="F2177" s="43">
        <v>2013</v>
      </c>
      <c r="G2177" s="43">
        <v>12.85</v>
      </c>
      <c r="H2177" s="43" t="str">
        <f>INDEX(Regions[Region], MATCH(A2177,Regions[State Name],0))</f>
        <v>SR</v>
      </c>
    </row>
    <row r="2178" spans="1:8" x14ac:dyDescent="0.25">
      <c r="A2178" s="43" t="s">
        <v>233</v>
      </c>
      <c r="B2178" s="43" t="s">
        <v>209</v>
      </c>
      <c r="C2178" s="43" t="s">
        <v>210</v>
      </c>
      <c r="D2178" s="43" t="str">
        <f t="shared" si="66"/>
        <v>POWER</v>
      </c>
      <c r="E2178" s="43" t="str">
        <f t="shared" si="67"/>
        <v>Power</v>
      </c>
      <c r="F2178" s="43">
        <v>2013</v>
      </c>
      <c r="G2178" s="43">
        <v>0.58399999999999996</v>
      </c>
      <c r="H2178" s="43" t="str">
        <f>INDEX(Regions[Region], MATCH(A2178,Regions[State Name],0))</f>
        <v>SR</v>
      </c>
    </row>
    <row r="2179" spans="1:8" x14ac:dyDescent="0.25">
      <c r="A2179" s="43" t="s">
        <v>233</v>
      </c>
      <c r="B2179" s="43" t="s">
        <v>209</v>
      </c>
      <c r="C2179" s="43" t="s">
        <v>213</v>
      </c>
      <c r="D2179" s="43" t="str">
        <f t="shared" ref="D2179:D2242" si="68">LEFT(C2179,5)</f>
        <v>CEMEN</v>
      </c>
      <c r="E2179" s="43" t="str">
        <f t="shared" ref="E2179:E2242" si="69">IF(D2179="POWER","Power", IF(OR(D2179="STEEL",D2179="METAL"), "Industry_Steel", "Industry_Rest"))</f>
        <v>Industry_Rest</v>
      </c>
      <c r="F2179" s="43">
        <v>2013</v>
      </c>
      <c r="G2179" s="43">
        <v>0.189</v>
      </c>
      <c r="H2179" s="43" t="str">
        <f>INDEX(Regions[Region], MATCH(A2179,Regions[State Name],0))</f>
        <v>SR</v>
      </c>
    </row>
    <row r="2180" spans="1:8" x14ac:dyDescent="0.25">
      <c r="A2180" s="43" t="s">
        <v>233</v>
      </c>
      <c r="B2180" s="43" t="s">
        <v>209</v>
      </c>
      <c r="C2180" s="43" t="s">
        <v>179</v>
      </c>
      <c r="D2180" s="43" t="str">
        <f t="shared" si="68"/>
        <v>SPONG</v>
      </c>
      <c r="E2180" s="43" t="str">
        <f t="shared" si="69"/>
        <v>Industry_Rest</v>
      </c>
      <c r="F2180" s="43">
        <v>2013</v>
      </c>
      <c r="G2180" s="43">
        <v>1.0999999999999999E-2</v>
      </c>
      <c r="H2180" s="43" t="str">
        <f>INDEX(Regions[Region], MATCH(A2180,Regions[State Name],0))</f>
        <v>SR</v>
      </c>
    </row>
    <row r="2181" spans="1:8" x14ac:dyDescent="0.25">
      <c r="A2181" s="43" t="s">
        <v>233</v>
      </c>
      <c r="B2181" s="43" t="s">
        <v>209</v>
      </c>
      <c r="C2181" s="43" t="s">
        <v>220</v>
      </c>
      <c r="D2181" s="43" t="str">
        <f t="shared" si="68"/>
        <v xml:space="preserve">PULP </v>
      </c>
      <c r="E2181" s="43" t="str">
        <f t="shared" si="69"/>
        <v>Industry_Rest</v>
      </c>
      <c r="F2181" s="43">
        <v>2013</v>
      </c>
      <c r="G2181" s="43">
        <v>0.02</v>
      </c>
      <c r="H2181" s="43" t="str">
        <f>INDEX(Regions[Region], MATCH(A2181,Regions[State Name],0))</f>
        <v>SR</v>
      </c>
    </row>
    <row r="2182" spans="1:8" x14ac:dyDescent="0.25">
      <c r="A2182" s="43" t="s">
        <v>233</v>
      </c>
      <c r="B2182" s="43" t="s">
        <v>209</v>
      </c>
      <c r="C2182" s="43" t="s">
        <v>208</v>
      </c>
      <c r="D2182" s="43" t="str">
        <f t="shared" si="68"/>
        <v>OTHER</v>
      </c>
      <c r="E2182" s="43" t="str">
        <f t="shared" si="69"/>
        <v>Industry_Rest</v>
      </c>
      <c r="F2182" s="43">
        <v>2013</v>
      </c>
      <c r="G2182" s="43">
        <v>4.2999999999999997E-2</v>
      </c>
      <c r="H2182" s="43" t="str">
        <f>INDEX(Regions[Region], MATCH(A2182,Regions[State Name],0))</f>
        <v>SR</v>
      </c>
    </row>
    <row r="2183" spans="1:8" x14ac:dyDescent="0.25">
      <c r="A2183" s="43" t="s">
        <v>233</v>
      </c>
      <c r="B2183" s="43" t="s">
        <v>226</v>
      </c>
      <c r="C2183" s="43" t="s">
        <v>215</v>
      </c>
      <c r="D2183" s="43" t="str">
        <f t="shared" si="68"/>
        <v>POWER</v>
      </c>
      <c r="E2183" s="43" t="str">
        <f t="shared" si="69"/>
        <v>Power</v>
      </c>
      <c r="F2183" s="43">
        <v>2013</v>
      </c>
      <c r="G2183" s="43">
        <v>24.835999999999999</v>
      </c>
      <c r="H2183" s="43" t="str">
        <f>INDEX(Regions[Region], MATCH(A2183,Regions[State Name],0))</f>
        <v>SR</v>
      </c>
    </row>
    <row r="2184" spans="1:8" x14ac:dyDescent="0.25">
      <c r="A2184" s="43" t="s">
        <v>233</v>
      </c>
      <c r="B2184" s="43" t="s">
        <v>226</v>
      </c>
      <c r="C2184" s="43" t="s">
        <v>212</v>
      </c>
      <c r="D2184" s="43" t="str">
        <f t="shared" si="68"/>
        <v>STEEL</v>
      </c>
      <c r="E2184" s="43" t="str">
        <f t="shared" si="69"/>
        <v>Industry_Steel</v>
      </c>
      <c r="F2184" s="43">
        <v>2013</v>
      </c>
      <c r="G2184" s="43">
        <v>4.9000000000000002E-2</v>
      </c>
      <c r="H2184" s="43" t="str">
        <f>INDEX(Regions[Region], MATCH(A2184,Regions[State Name],0))</f>
        <v>SR</v>
      </c>
    </row>
    <row r="2185" spans="1:8" x14ac:dyDescent="0.25">
      <c r="A2185" s="43" t="s">
        <v>233</v>
      </c>
      <c r="B2185" s="43" t="s">
        <v>226</v>
      </c>
      <c r="C2185" s="43" t="s">
        <v>213</v>
      </c>
      <c r="D2185" s="43" t="str">
        <f t="shared" si="68"/>
        <v>CEMEN</v>
      </c>
      <c r="E2185" s="43" t="str">
        <f t="shared" si="69"/>
        <v>Industry_Rest</v>
      </c>
      <c r="F2185" s="43">
        <v>2013</v>
      </c>
      <c r="G2185" s="43">
        <v>0.66800000000000004</v>
      </c>
      <c r="H2185" s="43" t="str">
        <f>INDEX(Regions[Region], MATCH(A2185,Regions[State Name],0))</f>
        <v>SR</v>
      </c>
    </row>
    <row r="2186" spans="1:8" x14ac:dyDescent="0.25">
      <c r="A2186" s="43" t="s">
        <v>233</v>
      </c>
      <c r="B2186" s="43" t="s">
        <v>226</v>
      </c>
      <c r="C2186" s="43" t="s">
        <v>228</v>
      </c>
      <c r="D2186" s="43" t="str">
        <f t="shared" si="68"/>
        <v>CHEMI</v>
      </c>
      <c r="E2186" s="43" t="str">
        <f t="shared" si="69"/>
        <v>Industry_Rest</v>
      </c>
      <c r="F2186" s="43">
        <v>2013</v>
      </c>
      <c r="G2186" s="43">
        <v>1.7999999999999999E-2</v>
      </c>
      <c r="H2186" s="43" t="str">
        <f>INDEX(Regions[Region], MATCH(A2186,Regions[State Name],0))</f>
        <v>SR</v>
      </c>
    </row>
    <row r="2187" spans="1:8" x14ac:dyDescent="0.25">
      <c r="A2187" s="43" t="s">
        <v>233</v>
      </c>
      <c r="B2187" s="43" t="s">
        <v>226</v>
      </c>
      <c r="C2187" s="43" t="s">
        <v>220</v>
      </c>
      <c r="D2187" s="43" t="str">
        <f t="shared" si="68"/>
        <v xml:space="preserve">PULP </v>
      </c>
      <c r="E2187" s="43" t="str">
        <f t="shared" si="69"/>
        <v>Industry_Rest</v>
      </c>
      <c r="F2187" s="43">
        <v>2013</v>
      </c>
      <c r="G2187" s="43">
        <v>2.7E-2</v>
      </c>
      <c r="H2187" s="43" t="str">
        <f>INDEX(Regions[Region], MATCH(A2187,Regions[State Name],0))</f>
        <v>SR</v>
      </c>
    </row>
    <row r="2188" spans="1:8" x14ac:dyDescent="0.25">
      <c r="A2188" s="43" t="s">
        <v>233</v>
      </c>
      <c r="B2188" s="43" t="s">
        <v>226</v>
      </c>
      <c r="C2188" s="43" t="s">
        <v>223</v>
      </c>
      <c r="D2188" s="43" t="str">
        <f t="shared" si="68"/>
        <v>TEXTI</v>
      </c>
      <c r="E2188" s="43" t="str">
        <f t="shared" si="69"/>
        <v>Industry_Rest</v>
      </c>
      <c r="F2188" s="43">
        <v>2013</v>
      </c>
      <c r="G2188" s="43">
        <v>3.0000000000000001E-3</v>
      </c>
      <c r="H2188" s="43" t="str">
        <f>INDEX(Regions[Region], MATCH(A2188,Regions[State Name],0))</f>
        <v>SR</v>
      </c>
    </row>
    <row r="2189" spans="1:8" x14ac:dyDescent="0.25">
      <c r="A2189" s="43" t="s">
        <v>233</v>
      </c>
      <c r="B2189" s="43" t="s">
        <v>226</v>
      </c>
      <c r="C2189" s="43" t="s">
        <v>229</v>
      </c>
      <c r="D2189" s="43" t="str">
        <f t="shared" si="68"/>
        <v>BRICK</v>
      </c>
      <c r="E2189" s="43" t="str">
        <f t="shared" si="69"/>
        <v>Industry_Rest</v>
      </c>
      <c r="F2189" s="43">
        <v>2013</v>
      </c>
      <c r="G2189" s="43">
        <v>8.9999999999999993E-3</v>
      </c>
      <c r="H2189" s="43" t="str">
        <f>INDEX(Regions[Region], MATCH(A2189,Regions[State Name],0))</f>
        <v>SR</v>
      </c>
    </row>
    <row r="2190" spans="1:8" x14ac:dyDescent="0.25">
      <c r="A2190" s="43" t="s">
        <v>233</v>
      </c>
      <c r="B2190" s="43" t="s">
        <v>226</v>
      </c>
      <c r="C2190" s="43" t="s">
        <v>208</v>
      </c>
      <c r="D2190" s="43" t="str">
        <f t="shared" si="68"/>
        <v>OTHER</v>
      </c>
      <c r="E2190" s="43" t="str">
        <f t="shared" si="69"/>
        <v>Industry_Rest</v>
      </c>
      <c r="F2190" s="43">
        <v>2013</v>
      </c>
      <c r="G2190" s="43">
        <v>8.1000000000000003E-2</v>
      </c>
      <c r="H2190" s="43" t="str">
        <f>INDEX(Regions[Region], MATCH(A2190,Regions[State Name],0))</f>
        <v>SR</v>
      </c>
    </row>
    <row r="2191" spans="1:8" x14ac:dyDescent="0.25">
      <c r="A2191" s="43" t="s">
        <v>233</v>
      </c>
      <c r="B2191" s="43" t="s">
        <v>209</v>
      </c>
      <c r="C2191" s="43" t="s">
        <v>215</v>
      </c>
      <c r="D2191" s="43" t="str">
        <f t="shared" si="68"/>
        <v>POWER</v>
      </c>
      <c r="E2191" s="43" t="str">
        <f t="shared" si="69"/>
        <v>Power</v>
      </c>
      <c r="F2191" s="43">
        <v>2014</v>
      </c>
      <c r="G2191" s="43">
        <v>14.863</v>
      </c>
      <c r="H2191" s="43" t="str">
        <f>INDEX(Regions[Region], MATCH(A2191,Regions[State Name],0))</f>
        <v>SR</v>
      </c>
    </row>
    <row r="2192" spans="1:8" x14ac:dyDescent="0.25">
      <c r="A2192" s="43" t="s">
        <v>233</v>
      </c>
      <c r="B2192" s="43" t="s">
        <v>209</v>
      </c>
      <c r="C2192" s="43" t="s">
        <v>210</v>
      </c>
      <c r="D2192" s="43" t="str">
        <f t="shared" si="68"/>
        <v>POWER</v>
      </c>
      <c r="E2192" s="43" t="str">
        <f t="shared" si="69"/>
        <v>Power</v>
      </c>
      <c r="F2192" s="43">
        <v>2014</v>
      </c>
      <c r="G2192" s="43">
        <v>0.61399999999999999</v>
      </c>
      <c r="H2192" s="43" t="str">
        <f>INDEX(Regions[Region], MATCH(A2192,Regions[State Name],0))</f>
        <v>SR</v>
      </c>
    </row>
    <row r="2193" spans="1:8" x14ac:dyDescent="0.25">
      <c r="A2193" s="43" t="s">
        <v>233</v>
      </c>
      <c r="B2193" s="43" t="s">
        <v>209</v>
      </c>
      <c r="C2193" s="43" t="s">
        <v>213</v>
      </c>
      <c r="D2193" s="43" t="str">
        <f t="shared" si="68"/>
        <v>CEMEN</v>
      </c>
      <c r="E2193" s="43" t="str">
        <f t="shared" si="69"/>
        <v>Industry_Rest</v>
      </c>
      <c r="F2193" s="43">
        <v>2014</v>
      </c>
      <c r="G2193" s="43">
        <v>0.127</v>
      </c>
      <c r="H2193" s="43" t="str">
        <f>INDEX(Regions[Region], MATCH(A2193,Regions[State Name],0))</f>
        <v>SR</v>
      </c>
    </row>
    <row r="2194" spans="1:8" x14ac:dyDescent="0.25">
      <c r="A2194" s="43" t="s">
        <v>233</v>
      </c>
      <c r="B2194" s="43" t="s">
        <v>209</v>
      </c>
      <c r="C2194" s="43" t="s">
        <v>179</v>
      </c>
      <c r="D2194" s="43" t="str">
        <f t="shared" si="68"/>
        <v>SPONG</v>
      </c>
      <c r="E2194" s="43" t="str">
        <f t="shared" si="69"/>
        <v>Industry_Rest</v>
      </c>
      <c r="F2194" s="43">
        <v>2014</v>
      </c>
      <c r="G2194" s="43">
        <v>1E-3</v>
      </c>
      <c r="H2194" s="43" t="str">
        <f>INDEX(Regions[Region], MATCH(A2194,Regions[State Name],0))</f>
        <v>SR</v>
      </c>
    </row>
    <row r="2195" spans="1:8" x14ac:dyDescent="0.25">
      <c r="A2195" s="43" t="s">
        <v>233</v>
      </c>
      <c r="B2195" s="43" t="s">
        <v>209</v>
      </c>
      <c r="C2195" s="43" t="s">
        <v>220</v>
      </c>
      <c r="D2195" s="43" t="str">
        <f t="shared" si="68"/>
        <v xml:space="preserve">PULP </v>
      </c>
      <c r="E2195" s="43" t="str">
        <f t="shared" si="69"/>
        <v>Industry_Rest</v>
      </c>
      <c r="F2195" s="43">
        <v>2014</v>
      </c>
      <c r="G2195" s="43">
        <v>1.4999999999999999E-2</v>
      </c>
      <c r="H2195" s="43" t="str">
        <f>INDEX(Regions[Region], MATCH(A2195,Regions[State Name],0))</f>
        <v>SR</v>
      </c>
    </row>
    <row r="2196" spans="1:8" x14ac:dyDescent="0.25">
      <c r="A2196" s="43" t="s">
        <v>233</v>
      </c>
      <c r="B2196" s="43" t="s">
        <v>209</v>
      </c>
      <c r="C2196" s="43" t="s">
        <v>208</v>
      </c>
      <c r="D2196" s="43" t="str">
        <f t="shared" si="68"/>
        <v>OTHER</v>
      </c>
      <c r="E2196" s="43" t="str">
        <f t="shared" si="69"/>
        <v>Industry_Rest</v>
      </c>
      <c r="F2196" s="43">
        <v>2014</v>
      </c>
      <c r="G2196" s="43">
        <v>3.1E-2</v>
      </c>
      <c r="H2196" s="43" t="str">
        <f>INDEX(Regions[Region], MATCH(A2196,Regions[State Name],0))</f>
        <v>SR</v>
      </c>
    </row>
    <row r="2197" spans="1:8" x14ac:dyDescent="0.25">
      <c r="A2197" s="43" t="s">
        <v>233</v>
      </c>
      <c r="B2197" s="43" t="s">
        <v>219</v>
      </c>
      <c r="C2197" s="43" t="s">
        <v>218</v>
      </c>
      <c r="D2197" s="43" t="str">
        <f t="shared" si="68"/>
        <v>METAL</v>
      </c>
      <c r="E2197" s="43" t="str">
        <f t="shared" si="69"/>
        <v>Industry_Steel</v>
      </c>
      <c r="F2197" s="43">
        <v>2014</v>
      </c>
      <c r="G2197" s="43">
        <v>2E-3</v>
      </c>
      <c r="H2197" s="43" t="str">
        <f>INDEX(Regions[Region], MATCH(A2197,Regions[State Name],0))</f>
        <v>SR</v>
      </c>
    </row>
    <row r="2198" spans="1:8" x14ac:dyDescent="0.25">
      <c r="A2198" s="43" t="s">
        <v>233</v>
      </c>
      <c r="B2198" s="43" t="s">
        <v>226</v>
      </c>
      <c r="C2198" s="43" t="s">
        <v>215</v>
      </c>
      <c r="D2198" s="43" t="str">
        <f t="shared" si="68"/>
        <v>POWER</v>
      </c>
      <c r="E2198" s="43" t="str">
        <f t="shared" si="69"/>
        <v>Power</v>
      </c>
      <c r="F2198" s="43">
        <v>2014</v>
      </c>
      <c r="G2198" s="43">
        <v>24.818999999999999</v>
      </c>
      <c r="H2198" s="43" t="str">
        <f>INDEX(Regions[Region], MATCH(A2198,Regions[State Name],0))</f>
        <v>SR</v>
      </c>
    </row>
    <row r="2199" spans="1:8" x14ac:dyDescent="0.25">
      <c r="A2199" s="43" t="s">
        <v>233</v>
      </c>
      <c r="B2199" s="43" t="s">
        <v>226</v>
      </c>
      <c r="C2199" s="43" t="s">
        <v>212</v>
      </c>
      <c r="D2199" s="43" t="str">
        <f t="shared" si="68"/>
        <v>STEEL</v>
      </c>
      <c r="E2199" s="43" t="str">
        <f t="shared" si="69"/>
        <v>Industry_Steel</v>
      </c>
      <c r="F2199" s="43">
        <v>2014</v>
      </c>
      <c r="G2199" s="43">
        <v>2.5999999999999999E-2</v>
      </c>
      <c r="H2199" s="43" t="str">
        <f>INDEX(Regions[Region], MATCH(A2199,Regions[State Name],0))</f>
        <v>SR</v>
      </c>
    </row>
    <row r="2200" spans="1:8" x14ac:dyDescent="0.25">
      <c r="A2200" s="43" t="s">
        <v>233</v>
      </c>
      <c r="B2200" s="43" t="s">
        <v>226</v>
      </c>
      <c r="C2200" s="43" t="s">
        <v>213</v>
      </c>
      <c r="D2200" s="43" t="str">
        <f t="shared" si="68"/>
        <v>CEMEN</v>
      </c>
      <c r="E2200" s="43" t="str">
        <f t="shared" si="69"/>
        <v>Industry_Rest</v>
      </c>
      <c r="F2200" s="43">
        <v>2014</v>
      </c>
      <c r="G2200" s="43">
        <v>0.995</v>
      </c>
      <c r="H2200" s="43" t="str">
        <f>INDEX(Regions[Region], MATCH(A2200,Regions[State Name],0))</f>
        <v>SR</v>
      </c>
    </row>
    <row r="2201" spans="1:8" x14ac:dyDescent="0.25">
      <c r="A2201" s="43" t="s">
        <v>233</v>
      </c>
      <c r="B2201" s="43" t="s">
        <v>226</v>
      </c>
      <c r="C2201" s="43" t="s">
        <v>228</v>
      </c>
      <c r="D2201" s="43" t="str">
        <f t="shared" si="68"/>
        <v>CHEMI</v>
      </c>
      <c r="E2201" s="43" t="str">
        <f t="shared" si="69"/>
        <v>Industry_Rest</v>
      </c>
      <c r="F2201" s="43">
        <v>2014</v>
      </c>
      <c r="G2201" s="43">
        <v>1.2999999999999999E-2</v>
      </c>
      <c r="H2201" s="43" t="str">
        <f>INDEX(Regions[Region], MATCH(A2201,Regions[State Name],0))</f>
        <v>SR</v>
      </c>
    </row>
    <row r="2202" spans="1:8" x14ac:dyDescent="0.25">
      <c r="A2202" s="43" t="s">
        <v>233</v>
      </c>
      <c r="B2202" s="43" t="s">
        <v>226</v>
      </c>
      <c r="C2202" s="43" t="s">
        <v>220</v>
      </c>
      <c r="D2202" s="43" t="str">
        <f t="shared" si="68"/>
        <v xml:space="preserve">PULP </v>
      </c>
      <c r="E2202" s="43" t="str">
        <f t="shared" si="69"/>
        <v>Industry_Rest</v>
      </c>
      <c r="F2202" s="43">
        <v>2014</v>
      </c>
      <c r="G2202" s="43">
        <v>7.0999999999999994E-2</v>
      </c>
      <c r="H2202" s="43" t="str">
        <f>INDEX(Regions[Region], MATCH(A2202,Regions[State Name],0))</f>
        <v>SR</v>
      </c>
    </row>
    <row r="2203" spans="1:8" x14ac:dyDescent="0.25">
      <c r="A2203" s="43" t="s">
        <v>233</v>
      </c>
      <c r="B2203" s="43" t="s">
        <v>226</v>
      </c>
      <c r="C2203" s="43" t="s">
        <v>223</v>
      </c>
      <c r="D2203" s="43" t="str">
        <f t="shared" si="68"/>
        <v>TEXTI</v>
      </c>
      <c r="E2203" s="43" t="str">
        <f t="shared" si="69"/>
        <v>Industry_Rest</v>
      </c>
      <c r="F2203" s="43">
        <v>2014</v>
      </c>
      <c r="G2203" s="43">
        <v>4.0000000000000001E-3</v>
      </c>
      <c r="H2203" s="43" t="str">
        <f>INDEX(Regions[Region], MATCH(A2203,Regions[State Name],0))</f>
        <v>SR</v>
      </c>
    </row>
    <row r="2204" spans="1:8" x14ac:dyDescent="0.25">
      <c r="A2204" s="43" t="s">
        <v>233</v>
      </c>
      <c r="B2204" s="43" t="s">
        <v>226</v>
      </c>
      <c r="C2204" s="43" t="s">
        <v>229</v>
      </c>
      <c r="D2204" s="43" t="str">
        <f t="shared" si="68"/>
        <v>BRICK</v>
      </c>
      <c r="E2204" s="43" t="str">
        <f t="shared" si="69"/>
        <v>Industry_Rest</v>
      </c>
      <c r="F2204" s="43">
        <v>2014</v>
      </c>
      <c r="G2204" s="43">
        <v>0.01</v>
      </c>
      <c r="H2204" s="43" t="str">
        <f>INDEX(Regions[Region], MATCH(A2204,Regions[State Name],0))</f>
        <v>SR</v>
      </c>
    </row>
    <row r="2205" spans="1:8" x14ac:dyDescent="0.25">
      <c r="A2205" s="43" t="s">
        <v>233</v>
      </c>
      <c r="B2205" s="43" t="s">
        <v>226</v>
      </c>
      <c r="C2205" s="43" t="s">
        <v>208</v>
      </c>
      <c r="D2205" s="43" t="str">
        <f t="shared" si="68"/>
        <v>OTHER</v>
      </c>
      <c r="E2205" s="43" t="str">
        <f t="shared" si="69"/>
        <v>Industry_Rest</v>
      </c>
      <c r="F2205" s="43">
        <v>2014</v>
      </c>
      <c r="G2205" s="43">
        <v>5.2999999999999999E-2</v>
      </c>
      <c r="H2205" s="43" t="str">
        <f>INDEX(Regions[Region], MATCH(A2205,Regions[State Name],0))</f>
        <v>SR</v>
      </c>
    </row>
    <row r="2206" spans="1:8" x14ac:dyDescent="0.25">
      <c r="A2206" s="43" t="s">
        <v>233</v>
      </c>
      <c r="B2206" s="43" t="s">
        <v>209</v>
      </c>
      <c r="C2206" s="43" t="s">
        <v>215</v>
      </c>
      <c r="D2206" s="43" t="str">
        <f t="shared" si="68"/>
        <v>POWER</v>
      </c>
      <c r="E2206" s="43" t="str">
        <f t="shared" si="69"/>
        <v>Power</v>
      </c>
      <c r="F2206" s="43">
        <v>2015</v>
      </c>
      <c r="G2206" s="43">
        <v>16.658999999999999</v>
      </c>
      <c r="H2206" s="43" t="str">
        <f>INDEX(Regions[Region], MATCH(A2206,Regions[State Name],0))</f>
        <v>SR</v>
      </c>
    </row>
    <row r="2207" spans="1:8" x14ac:dyDescent="0.25">
      <c r="A2207" s="43" t="s">
        <v>233</v>
      </c>
      <c r="B2207" s="43" t="s">
        <v>209</v>
      </c>
      <c r="C2207" s="43" t="s">
        <v>210</v>
      </c>
      <c r="D2207" s="43" t="str">
        <f t="shared" si="68"/>
        <v>POWER</v>
      </c>
      <c r="E2207" s="43" t="str">
        <f t="shared" si="69"/>
        <v>Power</v>
      </c>
      <c r="F2207" s="43">
        <v>2015</v>
      </c>
      <c r="G2207" s="43">
        <v>1.0029999999999999</v>
      </c>
      <c r="H2207" s="43" t="str">
        <f>INDEX(Regions[Region], MATCH(A2207,Regions[State Name],0))</f>
        <v>SR</v>
      </c>
    </row>
    <row r="2208" spans="1:8" x14ac:dyDescent="0.25">
      <c r="A2208" s="43" t="s">
        <v>233</v>
      </c>
      <c r="B2208" s="43" t="s">
        <v>209</v>
      </c>
      <c r="C2208" s="43" t="s">
        <v>220</v>
      </c>
      <c r="D2208" s="43" t="str">
        <f t="shared" si="68"/>
        <v xml:space="preserve">PULP </v>
      </c>
      <c r="E2208" s="43" t="str">
        <f t="shared" si="69"/>
        <v>Industry_Rest</v>
      </c>
      <c r="F2208" s="43">
        <v>2015</v>
      </c>
      <c r="G2208" s="43">
        <v>1.2E-2</v>
      </c>
      <c r="H2208" s="43" t="str">
        <f>INDEX(Regions[Region], MATCH(A2208,Regions[State Name],0))</f>
        <v>SR</v>
      </c>
    </row>
    <row r="2209" spans="1:8" x14ac:dyDescent="0.25">
      <c r="A2209" s="43" t="s">
        <v>233</v>
      </c>
      <c r="B2209" s="43" t="s">
        <v>209</v>
      </c>
      <c r="C2209" s="43" t="s">
        <v>208</v>
      </c>
      <c r="D2209" s="43" t="str">
        <f t="shared" si="68"/>
        <v>OTHER</v>
      </c>
      <c r="E2209" s="43" t="str">
        <f t="shared" si="69"/>
        <v>Industry_Rest</v>
      </c>
      <c r="F2209" s="43">
        <v>2015</v>
      </c>
      <c r="G2209" s="43">
        <v>0.17399999999999999</v>
      </c>
      <c r="H2209" s="43" t="str">
        <f>INDEX(Regions[Region], MATCH(A2209,Regions[State Name],0))</f>
        <v>SR</v>
      </c>
    </row>
    <row r="2210" spans="1:8" x14ac:dyDescent="0.25">
      <c r="A2210" s="43" t="s">
        <v>233</v>
      </c>
      <c r="B2210" s="43" t="s">
        <v>226</v>
      </c>
      <c r="C2210" s="43" t="s">
        <v>215</v>
      </c>
      <c r="D2210" s="43" t="str">
        <f t="shared" si="68"/>
        <v>POWER</v>
      </c>
      <c r="E2210" s="43" t="str">
        <f t="shared" si="69"/>
        <v>Power</v>
      </c>
      <c r="F2210" s="43">
        <v>2015</v>
      </c>
      <c r="G2210" s="43">
        <v>24.494</v>
      </c>
      <c r="H2210" s="43" t="str">
        <f>INDEX(Regions[Region], MATCH(A2210,Regions[State Name],0))</f>
        <v>SR</v>
      </c>
    </row>
    <row r="2211" spans="1:8" x14ac:dyDescent="0.25">
      <c r="A2211" s="43" t="s">
        <v>233</v>
      </c>
      <c r="B2211" s="43" t="s">
        <v>226</v>
      </c>
      <c r="C2211" s="43" t="s">
        <v>212</v>
      </c>
      <c r="D2211" s="43" t="str">
        <f t="shared" si="68"/>
        <v>STEEL</v>
      </c>
      <c r="E2211" s="43" t="str">
        <f t="shared" si="69"/>
        <v>Industry_Steel</v>
      </c>
      <c r="F2211" s="43">
        <v>2015</v>
      </c>
      <c r="G2211" s="43">
        <v>2.3E-2</v>
      </c>
      <c r="H2211" s="43" t="str">
        <f>INDEX(Regions[Region], MATCH(A2211,Regions[State Name],0))</f>
        <v>SR</v>
      </c>
    </row>
    <row r="2212" spans="1:8" x14ac:dyDescent="0.25">
      <c r="A2212" s="43" t="s">
        <v>233</v>
      </c>
      <c r="B2212" s="43" t="s">
        <v>226</v>
      </c>
      <c r="C2212" s="43" t="s">
        <v>213</v>
      </c>
      <c r="D2212" s="43" t="str">
        <f t="shared" si="68"/>
        <v>CEMEN</v>
      </c>
      <c r="E2212" s="43" t="str">
        <f t="shared" si="69"/>
        <v>Industry_Rest</v>
      </c>
      <c r="F2212" s="43">
        <v>2015</v>
      </c>
      <c r="G2212" s="43">
        <v>0.755</v>
      </c>
      <c r="H2212" s="43" t="str">
        <f>INDEX(Regions[Region], MATCH(A2212,Regions[State Name],0))</f>
        <v>SR</v>
      </c>
    </row>
    <row r="2213" spans="1:8" x14ac:dyDescent="0.25">
      <c r="A2213" s="43" t="s">
        <v>233</v>
      </c>
      <c r="B2213" s="43" t="s">
        <v>226</v>
      </c>
      <c r="C2213" s="43" t="s">
        <v>228</v>
      </c>
      <c r="D2213" s="43" t="str">
        <f t="shared" si="68"/>
        <v>CHEMI</v>
      </c>
      <c r="E2213" s="43" t="str">
        <f t="shared" si="69"/>
        <v>Industry_Rest</v>
      </c>
      <c r="F2213" s="43">
        <v>2015</v>
      </c>
      <c r="G2213" s="43">
        <v>7.0000000000000001E-3</v>
      </c>
      <c r="H2213" s="43" t="str">
        <f>INDEX(Regions[Region], MATCH(A2213,Regions[State Name],0))</f>
        <v>SR</v>
      </c>
    </row>
    <row r="2214" spans="1:8" x14ac:dyDescent="0.25">
      <c r="A2214" s="43" t="s">
        <v>233</v>
      </c>
      <c r="B2214" s="43" t="s">
        <v>226</v>
      </c>
      <c r="C2214" s="43" t="s">
        <v>220</v>
      </c>
      <c r="D2214" s="43" t="str">
        <f t="shared" si="68"/>
        <v xml:space="preserve">PULP </v>
      </c>
      <c r="E2214" s="43" t="str">
        <f t="shared" si="69"/>
        <v>Industry_Rest</v>
      </c>
      <c r="F2214" s="43">
        <v>2015</v>
      </c>
      <c r="G2214" s="43">
        <v>9.2999999999999999E-2</v>
      </c>
      <c r="H2214" s="43" t="str">
        <f>INDEX(Regions[Region], MATCH(A2214,Regions[State Name],0))</f>
        <v>SR</v>
      </c>
    </row>
    <row r="2215" spans="1:8" x14ac:dyDescent="0.25">
      <c r="A2215" s="43" t="s">
        <v>233</v>
      </c>
      <c r="B2215" s="43" t="s">
        <v>226</v>
      </c>
      <c r="C2215" s="43" t="s">
        <v>223</v>
      </c>
      <c r="D2215" s="43" t="str">
        <f t="shared" si="68"/>
        <v>TEXTI</v>
      </c>
      <c r="E2215" s="43" t="str">
        <f t="shared" si="69"/>
        <v>Industry_Rest</v>
      </c>
      <c r="F2215" s="43">
        <v>2015</v>
      </c>
      <c r="G2215" s="43">
        <v>1E-3</v>
      </c>
      <c r="H2215" s="43" t="str">
        <f>INDEX(Regions[Region], MATCH(A2215,Regions[State Name],0))</f>
        <v>SR</v>
      </c>
    </row>
    <row r="2216" spans="1:8" x14ac:dyDescent="0.25">
      <c r="A2216" s="43" t="s">
        <v>233</v>
      </c>
      <c r="B2216" s="43" t="s">
        <v>226</v>
      </c>
      <c r="C2216" s="43" t="s">
        <v>229</v>
      </c>
      <c r="D2216" s="43" t="str">
        <f t="shared" si="68"/>
        <v>BRICK</v>
      </c>
      <c r="E2216" s="43" t="str">
        <f t="shared" si="69"/>
        <v>Industry_Rest</v>
      </c>
      <c r="F2216" s="43">
        <v>2015</v>
      </c>
      <c r="G2216" s="43">
        <v>1.2999999999999999E-2</v>
      </c>
      <c r="H2216" s="43" t="str">
        <f>INDEX(Regions[Region], MATCH(A2216,Regions[State Name],0))</f>
        <v>SR</v>
      </c>
    </row>
    <row r="2217" spans="1:8" x14ac:dyDescent="0.25">
      <c r="A2217" s="43" t="s">
        <v>233</v>
      </c>
      <c r="B2217" s="43" t="s">
        <v>226</v>
      </c>
      <c r="C2217" s="43" t="s">
        <v>208</v>
      </c>
      <c r="D2217" s="43" t="str">
        <f t="shared" si="68"/>
        <v>OTHER</v>
      </c>
      <c r="E2217" s="43" t="str">
        <f t="shared" si="69"/>
        <v>Industry_Rest</v>
      </c>
      <c r="F2217" s="43">
        <v>2015</v>
      </c>
      <c r="G2217" s="43">
        <v>5.5E-2</v>
      </c>
      <c r="H2217" s="43" t="str">
        <f>INDEX(Regions[Region], MATCH(A2217,Regions[State Name],0))</f>
        <v>SR</v>
      </c>
    </row>
    <row r="2218" spans="1:8" x14ac:dyDescent="0.25">
      <c r="A2218" s="43" t="s">
        <v>233</v>
      </c>
      <c r="B2218" s="43" t="s">
        <v>226</v>
      </c>
      <c r="C2218" s="43" t="s">
        <v>215</v>
      </c>
      <c r="D2218" s="43" t="str">
        <f t="shared" si="68"/>
        <v>POWER</v>
      </c>
      <c r="E2218" s="43" t="str">
        <f t="shared" si="69"/>
        <v>Power</v>
      </c>
      <c r="F2218" s="43">
        <v>2016</v>
      </c>
      <c r="G2218" s="43">
        <v>23.594000000000001</v>
      </c>
      <c r="H2218" s="43" t="str">
        <f>INDEX(Regions[Region], MATCH(A2218,Regions[State Name],0))</f>
        <v>SR</v>
      </c>
    </row>
    <row r="2219" spans="1:8" x14ac:dyDescent="0.25">
      <c r="A2219" s="43" t="s">
        <v>233</v>
      </c>
      <c r="B2219" s="43" t="s">
        <v>226</v>
      </c>
      <c r="C2219" s="43" t="s">
        <v>212</v>
      </c>
      <c r="D2219" s="43" t="str">
        <f t="shared" si="68"/>
        <v>STEEL</v>
      </c>
      <c r="E2219" s="43" t="str">
        <f t="shared" si="69"/>
        <v>Industry_Steel</v>
      </c>
      <c r="F2219" s="43">
        <v>2016</v>
      </c>
      <c r="G2219" s="43">
        <v>2E-3</v>
      </c>
      <c r="H2219" s="43" t="str">
        <f>INDEX(Regions[Region], MATCH(A2219,Regions[State Name],0))</f>
        <v>SR</v>
      </c>
    </row>
    <row r="2220" spans="1:8" x14ac:dyDescent="0.25">
      <c r="A2220" s="43" t="s">
        <v>233</v>
      </c>
      <c r="B2220" s="43" t="s">
        <v>226</v>
      </c>
      <c r="C2220" s="43" t="s">
        <v>213</v>
      </c>
      <c r="D2220" s="43" t="str">
        <f t="shared" si="68"/>
        <v>CEMEN</v>
      </c>
      <c r="E2220" s="43" t="str">
        <f t="shared" si="69"/>
        <v>Industry_Rest</v>
      </c>
      <c r="F2220" s="43">
        <v>2016</v>
      </c>
      <c r="G2220" s="43">
        <v>3.5000000000000003E-2</v>
      </c>
      <c r="H2220" s="43" t="str">
        <f>INDEX(Regions[Region], MATCH(A2220,Regions[State Name],0))</f>
        <v>SR</v>
      </c>
    </row>
    <row r="2221" spans="1:8" x14ac:dyDescent="0.25">
      <c r="A2221" s="43" t="s">
        <v>233</v>
      </c>
      <c r="B2221" s="43" t="s">
        <v>226</v>
      </c>
      <c r="C2221" s="43" t="s">
        <v>220</v>
      </c>
      <c r="D2221" s="43" t="str">
        <f t="shared" si="68"/>
        <v xml:space="preserve">PULP </v>
      </c>
      <c r="E2221" s="43" t="str">
        <f t="shared" si="69"/>
        <v>Industry_Rest</v>
      </c>
      <c r="F2221" s="43">
        <v>2016</v>
      </c>
      <c r="G2221" s="43">
        <v>4.2999999999999997E-2</v>
      </c>
      <c r="H2221" s="43" t="str">
        <f>INDEX(Regions[Region], MATCH(A2221,Regions[State Name],0))</f>
        <v>SR</v>
      </c>
    </row>
    <row r="2222" spans="1:8" x14ac:dyDescent="0.25">
      <c r="A2222" s="43" t="s">
        <v>233</v>
      </c>
      <c r="B2222" s="43" t="s">
        <v>226</v>
      </c>
      <c r="C2222" s="43" t="s">
        <v>223</v>
      </c>
      <c r="D2222" s="43" t="str">
        <f t="shared" si="68"/>
        <v>TEXTI</v>
      </c>
      <c r="E2222" s="43" t="str">
        <f t="shared" si="69"/>
        <v>Industry_Rest</v>
      </c>
      <c r="F2222" s="43">
        <v>2016</v>
      </c>
      <c r="G2222" s="43">
        <v>1E-3</v>
      </c>
      <c r="H2222" s="43" t="str">
        <f>INDEX(Regions[Region], MATCH(A2222,Regions[State Name],0))</f>
        <v>SR</v>
      </c>
    </row>
    <row r="2223" spans="1:8" x14ac:dyDescent="0.25">
      <c r="A2223" s="43" t="s">
        <v>233</v>
      </c>
      <c r="B2223" s="43" t="s">
        <v>226</v>
      </c>
      <c r="C2223" s="43" t="s">
        <v>229</v>
      </c>
      <c r="D2223" s="43" t="str">
        <f t="shared" si="68"/>
        <v>BRICK</v>
      </c>
      <c r="E2223" s="43" t="str">
        <f t="shared" si="69"/>
        <v>Industry_Rest</v>
      </c>
      <c r="F2223" s="43">
        <v>2016</v>
      </c>
      <c r="G2223" s="43">
        <v>8.0000000000000002E-3</v>
      </c>
      <c r="H2223" s="43" t="str">
        <f>INDEX(Regions[Region], MATCH(A2223,Regions[State Name],0))</f>
        <v>SR</v>
      </c>
    </row>
    <row r="2224" spans="1:8" x14ac:dyDescent="0.25">
      <c r="A2224" s="43" t="s">
        <v>233</v>
      </c>
      <c r="B2224" s="43" t="s">
        <v>226</v>
      </c>
      <c r="C2224" s="43" t="s">
        <v>208</v>
      </c>
      <c r="D2224" s="43" t="str">
        <f t="shared" si="68"/>
        <v>OTHER</v>
      </c>
      <c r="E2224" s="43" t="str">
        <f t="shared" si="69"/>
        <v>Industry_Rest</v>
      </c>
      <c r="F2224" s="43">
        <v>2016</v>
      </c>
      <c r="G2224" s="43">
        <v>3.4000000000000002E-2</v>
      </c>
      <c r="H2224" s="43" t="str">
        <f>INDEX(Regions[Region], MATCH(A2224,Regions[State Name],0))</f>
        <v>SR</v>
      </c>
    </row>
    <row r="2225" spans="1:8" x14ac:dyDescent="0.25">
      <c r="A2225" s="43" t="s">
        <v>233</v>
      </c>
      <c r="B2225" s="43" t="s">
        <v>209</v>
      </c>
      <c r="C2225" s="43" t="s">
        <v>215</v>
      </c>
      <c r="D2225" s="43" t="str">
        <f t="shared" si="68"/>
        <v>POWER</v>
      </c>
      <c r="E2225" s="43" t="str">
        <f t="shared" si="69"/>
        <v>Power</v>
      </c>
      <c r="F2225" s="43">
        <v>2016</v>
      </c>
      <c r="G2225" s="43">
        <v>19.765000000000001</v>
      </c>
      <c r="H2225" s="43" t="str">
        <f>INDEX(Regions[Region], MATCH(A2225,Regions[State Name],0))</f>
        <v>SR</v>
      </c>
    </row>
    <row r="2226" spans="1:8" x14ac:dyDescent="0.25">
      <c r="A2226" s="43" t="s">
        <v>233</v>
      </c>
      <c r="B2226" s="43" t="s">
        <v>209</v>
      </c>
      <c r="C2226" s="43" t="s">
        <v>210</v>
      </c>
      <c r="D2226" s="43" t="str">
        <f t="shared" si="68"/>
        <v>POWER</v>
      </c>
      <c r="E2226" s="43" t="str">
        <f t="shared" si="69"/>
        <v>Power</v>
      </c>
      <c r="F2226" s="43">
        <v>2016</v>
      </c>
      <c r="G2226" s="43">
        <v>0.71</v>
      </c>
      <c r="H2226" s="43" t="str">
        <f>INDEX(Regions[Region], MATCH(A2226,Regions[State Name],0))</f>
        <v>SR</v>
      </c>
    </row>
    <row r="2227" spans="1:8" x14ac:dyDescent="0.25">
      <c r="A2227" s="43" t="s">
        <v>233</v>
      </c>
      <c r="B2227" s="43" t="s">
        <v>209</v>
      </c>
      <c r="C2227" s="43" t="s">
        <v>213</v>
      </c>
      <c r="D2227" s="43" t="str">
        <f t="shared" si="68"/>
        <v>CEMEN</v>
      </c>
      <c r="E2227" s="43" t="str">
        <f t="shared" si="69"/>
        <v>Industry_Rest</v>
      </c>
      <c r="F2227" s="43">
        <v>2016</v>
      </c>
      <c r="G2227" s="43">
        <v>0.12</v>
      </c>
      <c r="H2227" s="43" t="str">
        <f>INDEX(Regions[Region], MATCH(A2227,Regions[State Name],0))</f>
        <v>SR</v>
      </c>
    </row>
    <row r="2228" spans="1:8" x14ac:dyDescent="0.25">
      <c r="A2228" s="43" t="s">
        <v>233</v>
      </c>
      <c r="B2228" s="43" t="s">
        <v>209</v>
      </c>
      <c r="C2228" s="43" t="s">
        <v>220</v>
      </c>
      <c r="D2228" s="43" t="str">
        <f t="shared" si="68"/>
        <v xml:space="preserve">PULP </v>
      </c>
      <c r="E2228" s="43" t="str">
        <f t="shared" si="69"/>
        <v>Industry_Rest</v>
      </c>
      <c r="F2228" s="43">
        <v>2016</v>
      </c>
      <c r="G2228" s="43">
        <v>0.02</v>
      </c>
      <c r="H2228" s="43" t="str">
        <f>INDEX(Regions[Region], MATCH(A2228,Regions[State Name],0))</f>
        <v>SR</v>
      </c>
    </row>
    <row r="2229" spans="1:8" x14ac:dyDescent="0.25">
      <c r="A2229" s="43" t="s">
        <v>233</v>
      </c>
      <c r="B2229" s="43" t="s">
        <v>209</v>
      </c>
      <c r="C2229" s="43" t="s">
        <v>208</v>
      </c>
      <c r="D2229" s="43" t="str">
        <f t="shared" si="68"/>
        <v>OTHER</v>
      </c>
      <c r="E2229" s="43" t="str">
        <f t="shared" si="69"/>
        <v>Industry_Rest</v>
      </c>
      <c r="F2229" s="43">
        <v>2016</v>
      </c>
      <c r="G2229" s="43">
        <v>1.9E-2</v>
      </c>
      <c r="H2229" s="43" t="str">
        <f>INDEX(Regions[Region], MATCH(A2229,Regions[State Name],0))</f>
        <v>SR</v>
      </c>
    </row>
    <row r="2230" spans="1:8" x14ac:dyDescent="0.25">
      <c r="A2230" s="43" t="s">
        <v>233</v>
      </c>
      <c r="B2230" s="43" t="s">
        <v>216</v>
      </c>
      <c r="C2230" s="43" t="s">
        <v>215</v>
      </c>
      <c r="D2230" s="43" t="str">
        <f t="shared" si="68"/>
        <v>POWER</v>
      </c>
      <c r="E2230" s="43" t="str">
        <f t="shared" si="69"/>
        <v>Power</v>
      </c>
      <c r="F2230" s="43">
        <v>2006</v>
      </c>
      <c r="G2230" s="43">
        <v>13.46</v>
      </c>
      <c r="H2230" s="43" t="str">
        <f>INDEX(Regions[Region], MATCH(A2230,Regions[State Name],0))</f>
        <v>SR</v>
      </c>
    </row>
    <row r="2231" spans="1:8" x14ac:dyDescent="0.25">
      <c r="A2231" s="43" t="s">
        <v>233</v>
      </c>
      <c r="B2231" s="43" t="s">
        <v>216</v>
      </c>
      <c r="C2231" s="43" t="s">
        <v>210</v>
      </c>
      <c r="D2231" s="43" t="str">
        <f t="shared" si="68"/>
        <v>POWER</v>
      </c>
      <c r="E2231" s="43" t="str">
        <f t="shared" si="69"/>
        <v>Power</v>
      </c>
      <c r="F2231" s="43">
        <v>2006</v>
      </c>
      <c r="G2231" s="43">
        <v>0.17499999999999999</v>
      </c>
      <c r="H2231" s="43" t="str">
        <f>INDEX(Regions[Region], MATCH(A2231,Regions[State Name],0))</f>
        <v>SR</v>
      </c>
    </row>
    <row r="2232" spans="1:8" x14ac:dyDescent="0.25">
      <c r="A2232" s="43" t="s">
        <v>233</v>
      </c>
      <c r="B2232" s="43" t="s">
        <v>216</v>
      </c>
      <c r="C2232" s="43" t="s">
        <v>212</v>
      </c>
      <c r="D2232" s="43" t="str">
        <f t="shared" si="68"/>
        <v>STEEL</v>
      </c>
      <c r="E2232" s="43" t="str">
        <f t="shared" si="69"/>
        <v>Industry_Steel</v>
      </c>
      <c r="F2232" s="43">
        <v>2006</v>
      </c>
      <c r="G2232" s="43">
        <v>3.2000000000000001E-2</v>
      </c>
      <c r="H2232" s="43" t="str">
        <f>INDEX(Regions[Region], MATCH(A2232,Regions[State Name],0))</f>
        <v>SR</v>
      </c>
    </row>
    <row r="2233" spans="1:8" x14ac:dyDescent="0.25">
      <c r="A2233" s="43" t="s">
        <v>233</v>
      </c>
      <c r="B2233" s="43" t="s">
        <v>216</v>
      </c>
      <c r="C2233" s="43" t="s">
        <v>213</v>
      </c>
      <c r="D2233" s="43" t="str">
        <f t="shared" si="68"/>
        <v>CEMEN</v>
      </c>
      <c r="E2233" s="43" t="str">
        <f t="shared" si="69"/>
        <v>Industry_Rest</v>
      </c>
      <c r="F2233" s="43">
        <v>2006</v>
      </c>
      <c r="G2233" s="43">
        <v>0.224</v>
      </c>
      <c r="H2233" s="43" t="str">
        <f>INDEX(Regions[Region], MATCH(A2233,Regions[State Name],0))</f>
        <v>SR</v>
      </c>
    </row>
    <row r="2234" spans="1:8" x14ac:dyDescent="0.25">
      <c r="A2234" s="43" t="s">
        <v>233</v>
      </c>
      <c r="B2234" s="43" t="s">
        <v>216</v>
      </c>
      <c r="C2234" s="43" t="s">
        <v>225</v>
      </c>
      <c r="D2234" s="43" t="str">
        <f t="shared" si="68"/>
        <v>FERTI</v>
      </c>
      <c r="E2234" s="43" t="str">
        <f t="shared" si="69"/>
        <v>Industry_Rest</v>
      </c>
      <c r="F2234" s="43">
        <v>2006</v>
      </c>
      <c r="G2234" s="43">
        <v>7.0000000000000001E-3</v>
      </c>
      <c r="H2234" s="43" t="str">
        <f>INDEX(Regions[Region], MATCH(A2234,Regions[State Name],0))</f>
        <v>SR</v>
      </c>
    </row>
    <row r="2235" spans="1:8" x14ac:dyDescent="0.25">
      <c r="A2235" s="43" t="s">
        <v>233</v>
      </c>
      <c r="B2235" s="43" t="s">
        <v>216</v>
      </c>
      <c r="C2235" s="43" t="s">
        <v>217</v>
      </c>
      <c r="D2235" s="43" t="str">
        <f t="shared" si="68"/>
        <v>OTHER</v>
      </c>
      <c r="E2235" s="43" t="str">
        <f t="shared" si="69"/>
        <v>Industry_Rest</v>
      </c>
      <c r="F2235" s="43">
        <v>2006</v>
      </c>
      <c r="G2235" s="43">
        <v>4.0000000000000001E-3</v>
      </c>
      <c r="H2235" s="43" t="str">
        <f>INDEX(Regions[Region], MATCH(A2235,Regions[State Name],0))</f>
        <v>SR</v>
      </c>
    </row>
    <row r="2236" spans="1:8" x14ac:dyDescent="0.25">
      <c r="A2236" s="43" t="s">
        <v>233</v>
      </c>
      <c r="B2236" s="43" t="s">
        <v>216</v>
      </c>
      <c r="C2236" s="43" t="s">
        <v>208</v>
      </c>
      <c r="D2236" s="43" t="str">
        <f t="shared" si="68"/>
        <v>OTHER</v>
      </c>
      <c r="E2236" s="43" t="str">
        <f t="shared" si="69"/>
        <v>Industry_Rest</v>
      </c>
      <c r="F2236" s="43">
        <v>2006</v>
      </c>
      <c r="G2236" s="43">
        <v>0.54500000000000004</v>
      </c>
      <c r="H2236" s="43" t="str">
        <f>INDEX(Regions[Region], MATCH(A2236,Regions[State Name],0))</f>
        <v>SR</v>
      </c>
    </row>
    <row r="2237" spans="1:8" x14ac:dyDescent="0.25">
      <c r="A2237" s="43" t="s">
        <v>233</v>
      </c>
      <c r="B2237" s="43" t="s">
        <v>226</v>
      </c>
      <c r="C2237" s="43" t="s">
        <v>215</v>
      </c>
      <c r="D2237" s="43" t="str">
        <f t="shared" si="68"/>
        <v>POWER</v>
      </c>
      <c r="E2237" s="43" t="str">
        <f t="shared" si="69"/>
        <v>Power</v>
      </c>
      <c r="F2237" s="43">
        <v>2006</v>
      </c>
      <c r="G2237" s="43">
        <v>20.283000000000001</v>
      </c>
      <c r="H2237" s="43" t="str">
        <f>INDEX(Regions[Region], MATCH(A2237,Regions[State Name],0))</f>
        <v>SR</v>
      </c>
    </row>
    <row r="2238" spans="1:8" x14ac:dyDescent="0.25">
      <c r="A2238" s="43" t="s">
        <v>233</v>
      </c>
      <c r="B2238" s="43" t="s">
        <v>226</v>
      </c>
      <c r="C2238" s="43" t="s">
        <v>213</v>
      </c>
      <c r="D2238" s="43" t="str">
        <f t="shared" si="68"/>
        <v>CEMEN</v>
      </c>
      <c r="E2238" s="43" t="str">
        <f t="shared" si="69"/>
        <v>Industry_Rest</v>
      </c>
      <c r="F2238" s="43">
        <v>2006</v>
      </c>
      <c r="G2238" s="43">
        <v>0.113</v>
      </c>
      <c r="H2238" s="43" t="str">
        <f>INDEX(Regions[Region], MATCH(A2238,Regions[State Name],0))</f>
        <v>SR</v>
      </c>
    </row>
    <row r="2239" spans="1:8" x14ac:dyDescent="0.25">
      <c r="A2239" s="43" t="s">
        <v>233</v>
      </c>
      <c r="B2239" s="43" t="s">
        <v>226</v>
      </c>
      <c r="C2239" s="43" t="s">
        <v>228</v>
      </c>
      <c r="D2239" s="43" t="str">
        <f t="shared" si="68"/>
        <v>CHEMI</v>
      </c>
      <c r="E2239" s="43" t="str">
        <f t="shared" si="69"/>
        <v>Industry_Rest</v>
      </c>
      <c r="F2239" s="43">
        <v>2006</v>
      </c>
      <c r="G2239" s="43">
        <v>3.5000000000000003E-2</v>
      </c>
      <c r="H2239" s="43" t="str">
        <f>INDEX(Regions[Region], MATCH(A2239,Regions[State Name],0))</f>
        <v>SR</v>
      </c>
    </row>
    <row r="2240" spans="1:8" x14ac:dyDescent="0.25">
      <c r="A2240" s="43" t="s">
        <v>233</v>
      </c>
      <c r="B2240" s="43" t="s">
        <v>226</v>
      </c>
      <c r="C2240" s="43" t="s">
        <v>220</v>
      </c>
      <c r="D2240" s="43" t="str">
        <f t="shared" si="68"/>
        <v xml:space="preserve">PULP </v>
      </c>
      <c r="E2240" s="43" t="str">
        <f t="shared" si="69"/>
        <v>Industry_Rest</v>
      </c>
      <c r="F2240" s="43">
        <v>2006</v>
      </c>
      <c r="G2240" s="43">
        <v>4.1000000000000002E-2</v>
      </c>
      <c r="H2240" s="43" t="str">
        <f>INDEX(Regions[Region], MATCH(A2240,Regions[State Name],0))</f>
        <v>SR</v>
      </c>
    </row>
    <row r="2241" spans="1:8" x14ac:dyDescent="0.25">
      <c r="A2241" s="43" t="s">
        <v>233</v>
      </c>
      <c r="B2241" s="43" t="s">
        <v>226</v>
      </c>
      <c r="C2241" s="43" t="s">
        <v>229</v>
      </c>
      <c r="D2241" s="43" t="str">
        <f t="shared" si="68"/>
        <v>BRICK</v>
      </c>
      <c r="E2241" s="43" t="str">
        <f t="shared" si="69"/>
        <v>Industry_Rest</v>
      </c>
      <c r="F2241" s="43">
        <v>2006</v>
      </c>
      <c r="G2241" s="43">
        <v>7.9000000000000001E-2</v>
      </c>
      <c r="H2241" s="43" t="str">
        <f>INDEX(Regions[Region], MATCH(A2241,Regions[State Name],0))</f>
        <v>SR</v>
      </c>
    </row>
    <row r="2242" spans="1:8" x14ac:dyDescent="0.25">
      <c r="A2242" s="43" t="s">
        <v>233</v>
      </c>
      <c r="B2242" s="43" t="s">
        <v>226</v>
      </c>
      <c r="C2242" s="43" t="s">
        <v>217</v>
      </c>
      <c r="D2242" s="43" t="str">
        <f t="shared" si="68"/>
        <v>OTHER</v>
      </c>
      <c r="E2242" s="43" t="str">
        <f t="shared" si="69"/>
        <v>Industry_Rest</v>
      </c>
      <c r="F2242" s="43">
        <v>2019</v>
      </c>
      <c r="G2242" s="43">
        <v>4.0000000000000001E-3</v>
      </c>
      <c r="H2242" s="43" t="str">
        <f>INDEX(Regions[Region], MATCH(A2242,Regions[State Name],0))</f>
        <v>SR</v>
      </c>
    </row>
    <row r="2243" spans="1:8" x14ac:dyDescent="0.25">
      <c r="A2243" s="43" t="s">
        <v>233</v>
      </c>
      <c r="B2243" s="43" t="s">
        <v>226</v>
      </c>
      <c r="C2243" s="43" t="s">
        <v>228</v>
      </c>
      <c r="D2243" s="43" t="str">
        <f t="shared" ref="D2243:D2306" si="70">LEFT(C2243,5)</f>
        <v>CHEMI</v>
      </c>
      <c r="E2243" s="43" t="str">
        <f t="shared" ref="E2243:E2306" si="71">IF(D2243="POWER","Power", IF(OR(D2243="STEEL",D2243="METAL"), "Industry_Steel", "Industry_Rest"))</f>
        <v>Industry_Rest</v>
      </c>
      <c r="F2243" s="43">
        <v>2019</v>
      </c>
      <c r="G2243" s="43">
        <v>4.0000000000000001E-3</v>
      </c>
      <c r="H2243" s="43" t="str">
        <f>INDEX(Regions[Region], MATCH(A2243,Regions[State Name],0))</f>
        <v>SR</v>
      </c>
    </row>
    <row r="2244" spans="1:8" x14ac:dyDescent="0.25">
      <c r="A2244" s="43" t="s">
        <v>233</v>
      </c>
      <c r="B2244" s="43" t="s">
        <v>226</v>
      </c>
      <c r="C2244" s="43" t="s">
        <v>229</v>
      </c>
      <c r="D2244" s="43" t="str">
        <f t="shared" si="70"/>
        <v>BRICK</v>
      </c>
      <c r="E2244" s="43" t="str">
        <f t="shared" si="71"/>
        <v>Industry_Rest</v>
      </c>
      <c r="F2244" s="43">
        <v>2019</v>
      </c>
      <c r="G2244" s="43">
        <v>1.0999999999999999E-2</v>
      </c>
      <c r="H2244" s="43" t="str">
        <f>INDEX(Regions[Region], MATCH(A2244,Regions[State Name],0))</f>
        <v>SR</v>
      </c>
    </row>
    <row r="2245" spans="1:8" x14ac:dyDescent="0.25">
      <c r="A2245" s="43" t="s">
        <v>233</v>
      </c>
      <c r="B2245" s="43" t="s">
        <v>226</v>
      </c>
      <c r="C2245" s="43" t="s">
        <v>212</v>
      </c>
      <c r="D2245" s="43" t="str">
        <f t="shared" si="70"/>
        <v>STEEL</v>
      </c>
      <c r="E2245" s="43" t="str">
        <f t="shared" si="71"/>
        <v>Industry_Steel</v>
      </c>
      <c r="F2245" s="43">
        <v>2019</v>
      </c>
      <c r="G2245" s="43">
        <v>9.4E-2</v>
      </c>
      <c r="H2245" s="43" t="str">
        <f>INDEX(Regions[Region], MATCH(A2245,Regions[State Name],0))</f>
        <v>SR</v>
      </c>
    </row>
    <row r="2246" spans="1:8" x14ac:dyDescent="0.25">
      <c r="A2246" s="43" t="s">
        <v>233</v>
      </c>
      <c r="B2246" s="43" t="s">
        <v>226</v>
      </c>
      <c r="C2246" s="43" t="s">
        <v>208</v>
      </c>
      <c r="D2246" s="43" t="str">
        <f t="shared" si="70"/>
        <v>OTHER</v>
      </c>
      <c r="E2246" s="43" t="str">
        <f t="shared" si="71"/>
        <v>Industry_Rest</v>
      </c>
      <c r="F2246" s="43">
        <v>2019</v>
      </c>
      <c r="G2246" s="43">
        <v>9.9000000000000005E-2</v>
      </c>
      <c r="H2246" s="43" t="str">
        <f>INDEX(Regions[Region], MATCH(A2246,Regions[State Name],0))</f>
        <v>SR</v>
      </c>
    </row>
    <row r="2247" spans="1:8" x14ac:dyDescent="0.25">
      <c r="A2247" s="43" t="s">
        <v>233</v>
      </c>
      <c r="B2247" s="43" t="s">
        <v>226</v>
      </c>
      <c r="C2247" s="43" t="s">
        <v>220</v>
      </c>
      <c r="D2247" s="43" t="str">
        <f t="shared" si="70"/>
        <v xml:space="preserve">PULP </v>
      </c>
      <c r="E2247" s="43" t="str">
        <f t="shared" si="71"/>
        <v>Industry_Rest</v>
      </c>
      <c r="F2247" s="43">
        <v>2019</v>
      </c>
      <c r="G2247" s="43">
        <v>0.13900000000000001</v>
      </c>
      <c r="H2247" s="43" t="str">
        <f>INDEX(Regions[Region], MATCH(A2247,Regions[State Name],0))</f>
        <v>SR</v>
      </c>
    </row>
    <row r="2248" spans="1:8" x14ac:dyDescent="0.25">
      <c r="A2248" s="43" t="s">
        <v>233</v>
      </c>
      <c r="B2248" s="43" t="s">
        <v>226</v>
      </c>
      <c r="C2248" s="43" t="s">
        <v>213</v>
      </c>
      <c r="D2248" s="43" t="str">
        <f t="shared" si="70"/>
        <v>CEMEN</v>
      </c>
      <c r="E2248" s="43" t="str">
        <f t="shared" si="71"/>
        <v>Industry_Rest</v>
      </c>
      <c r="F2248" s="43">
        <v>2019</v>
      </c>
      <c r="G2248" s="43">
        <v>1.212</v>
      </c>
      <c r="H2248" s="43" t="str">
        <f>INDEX(Regions[Region], MATCH(A2248,Regions[State Name],0))</f>
        <v>SR</v>
      </c>
    </row>
    <row r="2249" spans="1:8" x14ac:dyDescent="0.25">
      <c r="A2249" s="43" t="s">
        <v>233</v>
      </c>
      <c r="B2249" s="43" t="s">
        <v>226</v>
      </c>
      <c r="C2249" s="43" t="s">
        <v>210</v>
      </c>
      <c r="D2249" s="43" t="str">
        <f t="shared" si="70"/>
        <v>POWER</v>
      </c>
      <c r="E2249" s="43" t="str">
        <f t="shared" si="71"/>
        <v>Power</v>
      </c>
      <c r="F2249" s="43">
        <v>2019</v>
      </c>
      <c r="G2249" s="43">
        <v>1.3660000000000001</v>
      </c>
      <c r="H2249" s="43" t="str">
        <f>INDEX(Regions[Region], MATCH(A2249,Regions[State Name],0))</f>
        <v>SR</v>
      </c>
    </row>
    <row r="2250" spans="1:8" x14ac:dyDescent="0.25">
      <c r="A2250" s="43" t="s">
        <v>233</v>
      </c>
      <c r="B2250" s="43" t="s">
        <v>226</v>
      </c>
      <c r="C2250" s="43" t="s">
        <v>215</v>
      </c>
      <c r="D2250" s="43" t="str">
        <f t="shared" si="70"/>
        <v>POWER</v>
      </c>
      <c r="E2250" s="43" t="str">
        <f t="shared" si="71"/>
        <v>Power</v>
      </c>
      <c r="F2250" s="43">
        <v>2019</v>
      </c>
      <c r="G2250" s="43">
        <v>21.582000000000001</v>
      </c>
      <c r="H2250" s="43" t="str">
        <f>INDEX(Regions[Region], MATCH(A2250,Regions[State Name],0))</f>
        <v>SR</v>
      </c>
    </row>
    <row r="2251" spans="1:8" x14ac:dyDescent="0.25">
      <c r="A2251" s="43" t="s">
        <v>233</v>
      </c>
      <c r="B2251" s="43" t="s">
        <v>209</v>
      </c>
      <c r="C2251" s="43" t="s">
        <v>220</v>
      </c>
      <c r="D2251" s="43" t="str">
        <f t="shared" si="70"/>
        <v xml:space="preserve">PULP </v>
      </c>
      <c r="E2251" s="43" t="str">
        <f t="shared" si="71"/>
        <v>Industry_Rest</v>
      </c>
      <c r="F2251" s="43">
        <v>2019</v>
      </c>
      <c r="G2251" s="43">
        <v>1.2E-2</v>
      </c>
      <c r="H2251" s="43" t="str">
        <f>INDEX(Regions[Region], MATCH(A2251,Regions[State Name],0))</f>
        <v>SR</v>
      </c>
    </row>
    <row r="2252" spans="1:8" x14ac:dyDescent="0.25">
      <c r="A2252" s="43" t="s">
        <v>233</v>
      </c>
      <c r="B2252" s="43" t="s">
        <v>209</v>
      </c>
      <c r="C2252" s="43" t="s">
        <v>208</v>
      </c>
      <c r="D2252" s="43" t="str">
        <f t="shared" si="70"/>
        <v>OTHER</v>
      </c>
      <c r="E2252" s="43" t="str">
        <f t="shared" si="71"/>
        <v>Industry_Rest</v>
      </c>
      <c r="F2252" s="43">
        <v>2019</v>
      </c>
      <c r="G2252" s="43">
        <v>2.5999999999999999E-2</v>
      </c>
      <c r="H2252" s="43" t="str">
        <f>INDEX(Regions[Region], MATCH(A2252,Regions[State Name],0))</f>
        <v>SR</v>
      </c>
    </row>
    <row r="2253" spans="1:8" x14ac:dyDescent="0.25">
      <c r="A2253" s="43" t="s">
        <v>233</v>
      </c>
      <c r="B2253" s="43" t="s">
        <v>209</v>
      </c>
      <c r="C2253" s="43" t="s">
        <v>213</v>
      </c>
      <c r="D2253" s="43" t="str">
        <f t="shared" si="70"/>
        <v>CEMEN</v>
      </c>
      <c r="E2253" s="43" t="str">
        <f t="shared" si="71"/>
        <v>Industry_Rest</v>
      </c>
      <c r="F2253" s="43">
        <v>2019</v>
      </c>
      <c r="G2253" s="43">
        <v>9.6000000000000002E-2</v>
      </c>
      <c r="H2253" s="43" t="str">
        <f>INDEX(Regions[Region], MATCH(A2253,Regions[State Name],0))</f>
        <v>SR</v>
      </c>
    </row>
    <row r="2254" spans="1:8" x14ac:dyDescent="0.25">
      <c r="A2254" s="43" t="s">
        <v>233</v>
      </c>
      <c r="B2254" s="43" t="s">
        <v>209</v>
      </c>
      <c r="C2254" s="43" t="s">
        <v>210</v>
      </c>
      <c r="D2254" s="43" t="str">
        <f t="shared" si="70"/>
        <v>POWER</v>
      </c>
      <c r="E2254" s="43" t="str">
        <f t="shared" si="71"/>
        <v>Power</v>
      </c>
      <c r="F2254" s="43">
        <v>2019</v>
      </c>
      <c r="G2254" s="43">
        <v>0.35699999999999998</v>
      </c>
      <c r="H2254" s="43" t="str">
        <f>INDEX(Regions[Region], MATCH(A2254,Regions[State Name],0))</f>
        <v>SR</v>
      </c>
    </row>
    <row r="2255" spans="1:8" x14ac:dyDescent="0.25">
      <c r="A2255" s="43" t="s">
        <v>233</v>
      </c>
      <c r="B2255" s="43" t="s">
        <v>209</v>
      </c>
      <c r="C2255" s="43" t="s">
        <v>215</v>
      </c>
      <c r="D2255" s="43" t="str">
        <f t="shared" si="70"/>
        <v>POWER</v>
      </c>
      <c r="E2255" s="43" t="str">
        <f t="shared" si="71"/>
        <v>Power</v>
      </c>
      <c r="F2255" s="43">
        <v>2019</v>
      </c>
      <c r="G2255" s="43">
        <v>24.167000000000002</v>
      </c>
      <c r="H2255" s="43" t="str">
        <f>INDEX(Regions[Region], MATCH(A2255,Regions[State Name],0))</f>
        <v>SR</v>
      </c>
    </row>
    <row r="2256" spans="1:8" x14ac:dyDescent="0.25">
      <c r="A2256" s="43" t="s">
        <v>233</v>
      </c>
      <c r="B2256" s="43" t="s">
        <v>209</v>
      </c>
      <c r="C2256" s="43" t="s">
        <v>220</v>
      </c>
      <c r="D2256" s="43" t="str">
        <f t="shared" si="70"/>
        <v xml:space="preserve">PULP </v>
      </c>
      <c r="E2256" s="43" t="str">
        <f t="shared" si="71"/>
        <v>Industry_Rest</v>
      </c>
      <c r="F2256" s="43">
        <v>2017</v>
      </c>
      <c r="G2256" s="43">
        <v>1.6E-2</v>
      </c>
      <c r="H2256" s="43" t="str">
        <f>INDEX(Regions[Region], MATCH(A2256,Regions[State Name],0))</f>
        <v>SR</v>
      </c>
    </row>
    <row r="2257" spans="1:8" x14ac:dyDescent="0.25">
      <c r="A2257" s="43" t="s">
        <v>233</v>
      </c>
      <c r="B2257" s="43" t="s">
        <v>209</v>
      </c>
      <c r="C2257" s="43" t="s">
        <v>210</v>
      </c>
      <c r="D2257" s="43" t="str">
        <f t="shared" si="70"/>
        <v>POWER</v>
      </c>
      <c r="E2257" s="43" t="str">
        <f t="shared" si="71"/>
        <v>Power</v>
      </c>
      <c r="F2257" s="43">
        <v>2017</v>
      </c>
      <c r="G2257" s="43">
        <v>3.9E-2</v>
      </c>
      <c r="H2257" s="43" t="str">
        <f>INDEX(Regions[Region], MATCH(A2257,Regions[State Name],0))</f>
        <v>SR</v>
      </c>
    </row>
    <row r="2258" spans="1:8" x14ac:dyDescent="0.25">
      <c r="A2258" s="43" t="s">
        <v>233</v>
      </c>
      <c r="B2258" s="43" t="s">
        <v>209</v>
      </c>
      <c r="C2258" s="43" t="s">
        <v>213</v>
      </c>
      <c r="D2258" s="43" t="str">
        <f t="shared" si="70"/>
        <v>CEMEN</v>
      </c>
      <c r="E2258" s="43" t="str">
        <f t="shared" si="71"/>
        <v>Industry_Rest</v>
      </c>
      <c r="F2258" s="43">
        <v>2017</v>
      </c>
      <c r="G2258" s="43">
        <v>7.9000000000000001E-2</v>
      </c>
      <c r="H2258" s="43" t="str">
        <f>INDEX(Regions[Region], MATCH(A2258,Regions[State Name],0))</f>
        <v>SR</v>
      </c>
    </row>
    <row r="2259" spans="1:8" x14ac:dyDescent="0.25">
      <c r="A2259" s="43" t="s">
        <v>233</v>
      </c>
      <c r="B2259" s="43" t="s">
        <v>209</v>
      </c>
      <c r="C2259" s="43" t="s">
        <v>208</v>
      </c>
      <c r="D2259" s="43" t="str">
        <f t="shared" si="70"/>
        <v>OTHER</v>
      </c>
      <c r="E2259" s="43" t="str">
        <f t="shared" si="71"/>
        <v>Industry_Rest</v>
      </c>
      <c r="F2259" s="43">
        <v>2017</v>
      </c>
      <c r="G2259" s="43">
        <v>0.28399999999999997</v>
      </c>
      <c r="H2259" s="43" t="str">
        <f>INDEX(Regions[Region], MATCH(A2259,Regions[State Name],0))</f>
        <v>SR</v>
      </c>
    </row>
    <row r="2260" spans="1:8" x14ac:dyDescent="0.25">
      <c r="A2260" s="43" t="s">
        <v>233</v>
      </c>
      <c r="B2260" s="43" t="s">
        <v>209</v>
      </c>
      <c r="C2260" s="43" t="s">
        <v>215</v>
      </c>
      <c r="D2260" s="43" t="str">
        <f t="shared" si="70"/>
        <v>POWER</v>
      </c>
      <c r="E2260" s="43" t="str">
        <f t="shared" si="71"/>
        <v>Power</v>
      </c>
      <c r="F2260" s="43">
        <v>2017</v>
      </c>
      <c r="G2260" s="43">
        <v>19.170999999999999</v>
      </c>
      <c r="H2260" s="43" t="str">
        <f>INDEX(Regions[Region], MATCH(A2260,Regions[State Name],0))</f>
        <v>SR</v>
      </c>
    </row>
    <row r="2261" spans="1:8" x14ac:dyDescent="0.25">
      <c r="A2261" s="43" t="s">
        <v>233</v>
      </c>
      <c r="B2261" s="43" t="s">
        <v>226</v>
      </c>
      <c r="C2261" s="43" t="s">
        <v>229</v>
      </c>
      <c r="D2261" s="43" t="str">
        <f t="shared" si="70"/>
        <v>BRICK</v>
      </c>
      <c r="E2261" s="43" t="str">
        <f t="shared" si="71"/>
        <v>Industry_Rest</v>
      </c>
      <c r="F2261" s="43">
        <v>2017</v>
      </c>
      <c r="G2261" s="43">
        <v>8.9999999999999993E-3</v>
      </c>
      <c r="H2261" s="43" t="str">
        <f>INDEX(Regions[Region], MATCH(A2261,Regions[State Name],0))</f>
        <v>SR</v>
      </c>
    </row>
    <row r="2262" spans="1:8" x14ac:dyDescent="0.25">
      <c r="A2262" s="43" t="s">
        <v>233</v>
      </c>
      <c r="B2262" s="43" t="s">
        <v>226</v>
      </c>
      <c r="C2262" s="43" t="s">
        <v>213</v>
      </c>
      <c r="D2262" s="43" t="str">
        <f t="shared" si="70"/>
        <v>CEMEN</v>
      </c>
      <c r="E2262" s="43" t="str">
        <f t="shared" si="71"/>
        <v>Industry_Rest</v>
      </c>
      <c r="F2262" s="43">
        <v>2017</v>
      </c>
      <c r="G2262" s="43">
        <v>2E-3</v>
      </c>
      <c r="H2262" s="43" t="str">
        <f>INDEX(Regions[Region], MATCH(A2262,Regions[State Name],0))</f>
        <v>SR</v>
      </c>
    </row>
    <row r="2263" spans="1:8" x14ac:dyDescent="0.25">
      <c r="A2263" s="43" t="s">
        <v>233</v>
      </c>
      <c r="B2263" s="43" t="s">
        <v>226</v>
      </c>
      <c r="C2263" s="43" t="s">
        <v>228</v>
      </c>
      <c r="D2263" s="43" t="str">
        <f t="shared" si="70"/>
        <v>CHEMI</v>
      </c>
      <c r="E2263" s="43" t="str">
        <f t="shared" si="71"/>
        <v>Industry_Rest</v>
      </c>
      <c r="F2263" s="43">
        <v>2017</v>
      </c>
      <c r="G2263" s="43">
        <v>0</v>
      </c>
      <c r="H2263" s="43" t="str">
        <f>INDEX(Regions[Region], MATCH(A2263,Regions[State Name],0))</f>
        <v>SR</v>
      </c>
    </row>
    <row r="2264" spans="1:8" x14ac:dyDescent="0.25">
      <c r="A2264" s="43" t="s">
        <v>233</v>
      </c>
      <c r="B2264" s="43" t="s">
        <v>226</v>
      </c>
      <c r="C2264" s="43" t="s">
        <v>225</v>
      </c>
      <c r="D2264" s="43" t="str">
        <f t="shared" si="70"/>
        <v>FERTI</v>
      </c>
      <c r="E2264" s="43" t="str">
        <f t="shared" si="71"/>
        <v>Industry_Rest</v>
      </c>
      <c r="F2264" s="43">
        <v>2017</v>
      </c>
      <c r="G2264" s="43">
        <v>0</v>
      </c>
      <c r="H2264" s="43" t="str">
        <f>INDEX(Regions[Region], MATCH(A2264,Regions[State Name],0))</f>
        <v>SR</v>
      </c>
    </row>
    <row r="2265" spans="1:8" x14ac:dyDescent="0.25">
      <c r="A2265" s="43" t="s">
        <v>233</v>
      </c>
      <c r="B2265" s="43" t="s">
        <v>226</v>
      </c>
      <c r="C2265" s="43" t="s">
        <v>208</v>
      </c>
      <c r="D2265" s="43" t="str">
        <f t="shared" si="70"/>
        <v>OTHER</v>
      </c>
      <c r="E2265" s="43" t="str">
        <f t="shared" si="71"/>
        <v>Industry_Rest</v>
      </c>
      <c r="F2265" s="43">
        <v>2017</v>
      </c>
      <c r="G2265" s="43">
        <v>3.9E-2</v>
      </c>
      <c r="H2265" s="43" t="str">
        <f>INDEX(Regions[Region], MATCH(A2265,Regions[State Name],0))</f>
        <v>SR</v>
      </c>
    </row>
    <row r="2266" spans="1:8" x14ac:dyDescent="0.25">
      <c r="A2266" s="43" t="s">
        <v>233</v>
      </c>
      <c r="B2266" s="43" t="s">
        <v>226</v>
      </c>
      <c r="C2266" s="43" t="s">
        <v>220</v>
      </c>
      <c r="D2266" s="43" t="str">
        <f t="shared" si="70"/>
        <v xml:space="preserve">PULP </v>
      </c>
      <c r="E2266" s="43" t="str">
        <f t="shared" si="71"/>
        <v>Industry_Rest</v>
      </c>
      <c r="F2266" s="43">
        <v>2017</v>
      </c>
      <c r="G2266" s="43">
        <v>4.2000000000000003E-2</v>
      </c>
      <c r="H2266" s="43" t="str">
        <f>INDEX(Regions[Region], MATCH(A2266,Regions[State Name],0))</f>
        <v>SR</v>
      </c>
    </row>
    <row r="2267" spans="1:8" x14ac:dyDescent="0.25">
      <c r="A2267" s="43" t="s">
        <v>233</v>
      </c>
      <c r="B2267" s="43" t="s">
        <v>226</v>
      </c>
      <c r="C2267" s="43" t="s">
        <v>210</v>
      </c>
      <c r="D2267" s="43" t="str">
        <f t="shared" si="70"/>
        <v>POWER</v>
      </c>
      <c r="E2267" s="43" t="str">
        <f t="shared" si="71"/>
        <v>Power</v>
      </c>
      <c r="F2267" s="43">
        <v>2017</v>
      </c>
      <c r="G2267" s="43">
        <v>1.167</v>
      </c>
      <c r="H2267" s="43" t="str">
        <f>INDEX(Regions[Region], MATCH(A2267,Regions[State Name],0))</f>
        <v>SR</v>
      </c>
    </row>
    <row r="2268" spans="1:8" x14ac:dyDescent="0.25">
      <c r="A2268" s="43" t="s">
        <v>233</v>
      </c>
      <c r="B2268" s="43" t="s">
        <v>226</v>
      </c>
      <c r="C2268" s="43" t="s">
        <v>215</v>
      </c>
      <c r="D2268" s="43" t="str">
        <f t="shared" si="70"/>
        <v>POWER</v>
      </c>
      <c r="E2268" s="43" t="str">
        <f t="shared" si="71"/>
        <v>Power</v>
      </c>
      <c r="F2268" s="43">
        <v>2017</v>
      </c>
      <c r="G2268" s="43">
        <v>22.870999999999999</v>
      </c>
      <c r="H2268" s="43" t="str">
        <f>INDEX(Regions[Region], MATCH(A2268,Regions[State Name],0))</f>
        <v>SR</v>
      </c>
    </row>
    <row r="2269" spans="1:8" x14ac:dyDescent="0.25">
      <c r="A2269" s="43" t="s">
        <v>233</v>
      </c>
      <c r="B2269" s="43" t="s">
        <v>226</v>
      </c>
      <c r="C2269" s="43" t="s">
        <v>212</v>
      </c>
      <c r="D2269" s="43" t="str">
        <f t="shared" si="70"/>
        <v>STEEL</v>
      </c>
      <c r="E2269" s="43" t="str">
        <f t="shared" si="71"/>
        <v>Industry_Steel</v>
      </c>
      <c r="F2269" s="43">
        <v>2017</v>
      </c>
      <c r="G2269" s="43">
        <v>3.5000000000000003E-2</v>
      </c>
      <c r="H2269" s="43" t="str">
        <f>INDEX(Regions[Region], MATCH(A2269,Regions[State Name],0))</f>
        <v>SR</v>
      </c>
    </row>
    <row r="2270" spans="1:8" x14ac:dyDescent="0.25">
      <c r="A2270" s="43" t="s">
        <v>233</v>
      </c>
      <c r="B2270" s="43" t="s">
        <v>209</v>
      </c>
      <c r="C2270" s="43" t="s">
        <v>220</v>
      </c>
      <c r="D2270" s="43" t="str">
        <f t="shared" si="70"/>
        <v xml:space="preserve">PULP </v>
      </c>
      <c r="E2270" s="43" t="str">
        <f t="shared" si="71"/>
        <v>Industry_Rest</v>
      </c>
      <c r="F2270" s="43">
        <v>2018</v>
      </c>
      <c r="G2270" s="43">
        <v>2.3E-2</v>
      </c>
      <c r="H2270" s="43" t="str">
        <f>INDEX(Regions[Region], MATCH(A2270,Regions[State Name],0))</f>
        <v>SR</v>
      </c>
    </row>
    <row r="2271" spans="1:8" x14ac:dyDescent="0.25">
      <c r="A2271" s="43" t="s">
        <v>233</v>
      </c>
      <c r="B2271" s="43" t="s">
        <v>209</v>
      </c>
      <c r="C2271" s="43" t="s">
        <v>208</v>
      </c>
      <c r="D2271" s="43" t="str">
        <f t="shared" si="70"/>
        <v>OTHER</v>
      </c>
      <c r="E2271" s="43" t="str">
        <f t="shared" si="71"/>
        <v>Industry_Rest</v>
      </c>
      <c r="F2271" s="43">
        <v>2018</v>
      </c>
      <c r="G2271" s="43">
        <v>2.3E-2</v>
      </c>
      <c r="H2271" s="43" t="str">
        <f>INDEX(Regions[Region], MATCH(A2271,Regions[State Name],0))</f>
        <v>SR</v>
      </c>
    </row>
    <row r="2272" spans="1:8" x14ac:dyDescent="0.25">
      <c r="A2272" s="43" t="s">
        <v>233</v>
      </c>
      <c r="B2272" s="43" t="s">
        <v>209</v>
      </c>
      <c r="C2272" s="43" t="s">
        <v>213</v>
      </c>
      <c r="D2272" s="43" t="str">
        <f t="shared" si="70"/>
        <v>CEMEN</v>
      </c>
      <c r="E2272" s="43" t="str">
        <f t="shared" si="71"/>
        <v>Industry_Rest</v>
      </c>
      <c r="F2272" s="43">
        <v>2018</v>
      </c>
      <c r="G2272" s="43">
        <v>7.1999999999999995E-2</v>
      </c>
      <c r="H2272" s="43" t="str">
        <f>INDEX(Regions[Region], MATCH(A2272,Regions[State Name],0))</f>
        <v>SR</v>
      </c>
    </row>
    <row r="2273" spans="1:8" x14ac:dyDescent="0.25">
      <c r="A2273" s="43" t="s">
        <v>233</v>
      </c>
      <c r="B2273" s="43" t="s">
        <v>209</v>
      </c>
      <c r="C2273" s="43" t="s">
        <v>210</v>
      </c>
      <c r="D2273" s="43" t="str">
        <f t="shared" si="70"/>
        <v>POWER</v>
      </c>
      <c r="E2273" s="43" t="str">
        <f t="shared" si="71"/>
        <v>Power</v>
      </c>
      <c r="F2273" s="43">
        <v>2018</v>
      </c>
      <c r="G2273" s="43">
        <v>0.47399999999999998</v>
      </c>
      <c r="H2273" s="43" t="str">
        <f>INDEX(Regions[Region], MATCH(A2273,Regions[State Name],0))</f>
        <v>SR</v>
      </c>
    </row>
    <row r="2274" spans="1:8" x14ac:dyDescent="0.25">
      <c r="A2274" s="43" t="s">
        <v>233</v>
      </c>
      <c r="B2274" s="43" t="s">
        <v>209</v>
      </c>
      <c r="C2274" s="43" t="s">
        <v>215</v>
      </c>
      <c r="D2274" s="43" t="str">
        <f t="shared" si="70"/>
        <v>POWER</v>
      </c>
      <c r="E2274" s="43" t="str">
        <f t="shared" si="71"/>
        <v>Power</v>
      </c>
      <c r="F2274" s="43">
        <v>2018</v>
      </c>
      <c r="G2274" s="43">
        <v>22.701000000000001</v>
      </c>
      <c r="H2274" s="43" t="str">
        <f>INDEX(Regions[Region], MATCH(A2274,Regions[State Name],0))</f>
        <v>SR</v>
      </c>
    </row>
    <row r="2275" spans="1:8" x14ac:dyDescent="0.25">
      <c r="A2275" s="43" t="s">
        <v>233</v>
      </c>
      <c r="B2275" s="43" t="s">
        <v>219</v>
      </c>
      <c r="C2275" s="43" t="s">
        <v>215</v>
      </c>
      <c r="D2275" s="43" t="str">
        <f t="shared" si="70"/>
        <v>POWER</v>
      </c>
      <c r="E2275" s="43" t="str">
        <f t="shared" si="71"/>
        <v>Power</v>
      </c>
      <c r="F2275" s="43">
        <v>2018</v>
      </c>
      <c r="G2275" s="43">
        <v>0.13</v>
      </c>
      <c r="H2275" s="43" t="str">
        <f>INDEX(Regions[Region], MATCH(A2275,Regions[State Name],0))</f>
        <v>SR</v>
      </c>
    </row>
    <row r="2276" spans="1:8" x14ac:dyDescent="0.25">
      <c r="A2276" s="43" t="s">
        <v>233</v>
      </c>
      <c r="B2276" s="43" t="s">
        <v>226</v>
      </c>
      <c r="C2276" s="43" t="s">
        <v>229</v>
      </c>
      <c r="D2276" s="43" t="str">
        <f t="shared" si="70"/>
        <v>BRICK</v>
      </c>
      <c r="E2276" s="43" t="str">
        <f t="shared" si="71"/>
        <v>Industry_Rest</v>
      </c>
      <c r="F2276" s="43">
        <v>2018</v>
      </c>
      <c r="G2276" s="43">
        <v>8.9999999999999993E-3</v>
      </c>
      <c r="H2276" s="43" t="str">
        <f>INDEX(Regions[Region], MATCH(A2276,Regions[State Name],0))</f>
        <v>SR</v>
      </c>
    </row>
    <row r="2277" spans="1:8" x14ac:dyDescent="0.25">
      <c r="A2277" s="43" t="s">
        <v>233</v>
      </c>
      <c r="B2277" s="43" t="s">
        <v>226</v>
      </c>
      <c r="C2277" s="43" t="s">
        <v>213</v>
      </c>
      <c r="D2277" s="43" t="str">
        <f t="shared" si="70"/>
        <v>CEMEN</v>
      </c>
      <c r="E2277" s="43" t="str">
        <f t="shared" si="71"/>
        <v>Industry_Rest</v>
      </c>
      <c r="F2277" s="43">
        <v>2018</v>
      </c>
      <c r="G2277" s="43">
        <v>0.22700000000000001</v>
      </c>
      <c r="H2277" s="43" t="str">
        <f>INDEX(Regions[Region], MATCH(A2277,Regions[State Name],0))</f>
        <v>SR</v>
      </c>
    </row>
    <row r="2278" spans="1:8" x14ac:dyDescent="0.25">
      <c r="A2278" s="43" t="s">
        <v>233</v>
      </c>
      <c r="B2278" s="43" t="s">
        <v>226</v>
      </c>
      <c r="C2278" s="43" t="s">
        <v>228</v>
      </c>
      <c r="D2278" s="43" t="str">
        <f t="shared" si="70"/>
        <v>CHEMI</v>
      </c>
      <c r="E2278" s="43" t="str">
        <f t="shared" si="71"/>
        <v>Industry_Rest</v>
      </c>
      <c r="F2278" s="43">
        <v>2018</v>
      </c>
      <c r="G2278" s="43">
        <v>0</v>
      </c>
      <c r="H2278" s="43" t="str">
        <f>INDEX(Regions[Region], MATCH(A2278,Regions[State Name],0))</f>
        <v>SR</v>
      </c>
    </row>
    <row r="2279" spans="1:8" x14ac:dyDescent="0.25">
      <c r="A2279" s="43" t="s">
        <v>233</v>
      </c>
      <c r="B2279" s="43" t="s">
        <v>226</v>
      </c>
      <c r="C2279" s="43" t="s">
        <v>225</v>
      </c>
      <c r="D2279" s="43" t="str">
        <f t="shared" si="70"/>
        <v>FERTI</v>
      </c>
      <c r="E2279" s="43" t="str">
        <f t="shared" si="71"/>
        <v>Industry_Rest</v>
      </c>
      <c r="F2279" s="43">
        <v>2018</v>
      </c>
      <c r="G2279" s="43">
        <v>0</v>
      </c>
      <c r="H2279" s="43" t="str">
        <f>INDEX(Regions[Region], MATCH(A2279,Regions[State Name],0))</f>
        <v>SR</v>
      </c>
    </row>
    <row r="2280" spans="1:8" x14ac:dyDescent="0.25">
      <c r="A2280" s="43" t="s">
        <v>233</v>
      </c>
      <c r="B2280" s="43" t="s">
        <v>226</v>
      </c>
      <c r="C2280" s="43" t="s">
        <v>208</v>
      </c>
      <c r="D2280" s="43" t="str">
        <f t="shared" si="70"/>
        <v>OTHER</v>
      </c>
      <c r="E2280" s="43" t="str">
        <f t="shared" si="71"/>
        <v>Industry_Rest</v>
      </c>
      <c r="F2280" s="43">
        <v>2018</v>
      </c>
      <c r="G2280" s="43">
        <v>8.1000000000000003E-2</v>
      </c>
      <c r="H2280" s="43" t="str">
        <f>INDEX(Regions[Region], MATCH(A2280,Regions[State Name],0))</f>
        <v>SR</v>
      </c>
    </row>
    <row r="2281" spans="1:8" x14ac:dyDescent="0.25">
      <c r="A2281" s="43" t="s">
        <v>233</v>
      </c>
      <c r="B2281" s="43" t="s">
        <v>226</v>
      </c>
      <c r="C2281" s="43" t="s">
        <v>220</v>
      </c>
      <c r="D2281" s="43" t="str">
        <f t="shared" si="70"/>
        <v xml:space="preserve">PULP </v>
      </c>
      <c r="E2281" s="43" t="str">
        <f t="shared" si="71"/>
        <v>Industry_Rest</v>
      </c>
      <c r="F2281" s="43">
        <v>2018</v>
      </c>
      <c r="G2281" s="43">
        <v>5.3999999999999999E-2</v>
      </c>
      <c r="H2281" s="43" t="str">
        <f>INDEX(Regions[Region], MATCH(A2281,Regions[State Name],0))</f>
        <v>SR</v>
      </c>
    </row>
    <row r="2282" spans="1:8" x14ac:dyDescent="0.25">
      <c r="A2282" s="43" t="s">
        <v>233</v>
      </c>
      <c r="B2282" s="43" t="s">
        <v>226</v>
      </c>
      <c r="C2282" s="43" t="s">
        <v>210</v>
      </c>
      <c r="D2282" s="43" t="str">
        <f t="shared" si="70"/>
        <v>POWER</v>
      </c>
      <c r="E2282" s="43" t="str">
        <f t="shared" si="71"/>
        <v>Power</v>
      </c>
      <c r="F2282" s="43">
        <v>2018</v>
      </c>
      <c r="G2282" s="43">
        <v>1.046</v>
      </c>
      <c r="H2282" s="43" t="str">
        <f>INDEX(Regions[Region], MATCH(A2282,Regions[State Name],0))</f>
        <v>SR</v>
      </c>
    </row>
    <row r="2283" spans="1:8" x14ac:dyDescent="0.25">
      <c r="A2283" s="43" t="s">
        <v>233</v>
      </c>
      <c r="B2283" s="43" t="s">
        <v>226</v>
      </c>
      <c r="C2283" s="43" t="s">
        <v>215</v>
      </c>
      <c r="D2283" s="43" t="str">
        <f t="shared" si="70"/>
        <v>POWER</v>
      </c>
      <c r="E2283" s="43" t="str">
        <f t="shared" si="71"/>
        <v>Power</v>
      </c>
      <c r="F2283" s="43">
        <v>2018</v>
      </c>
      <c r="G2283" s="43">
        <v>21.861000000000001</v>
      </c>
      <c r="H2283" s="43" t="str">
        <f>INDEX(Regions[Region], MATCH(A2283,Regions[State Name],0))</f>
        <v>SR</v>
      </c>
    </row>
    <row r="2284" spans="1:8" x14ac:dyDescent="0.25">
      <c r="A2284" s="43" t="s">
        <v>233</v>
      </c>
      <c r="B2284" s="43" t="s">
        <v>226</v>
      </c>
      <c r="C2284" s="43" t="s">
        <v>212</v>
      </c>
      <c r="D2284" s="43" t="str">
        <f t="shared" si="70"/>
        <v>STEEL</v>
      </c>
      <c r="E2284" s="43" t="str">
        <f t="shared" si="71"/>
        <v>Industry_Steel</v>
      </c>
      <c r="F2284" s="43">
        <v>2018</v>
      </c>
      <c r="G2284" s="43">
        <v>0.12</v>
      </c>
      <c r="H2284" s="43" t="str">
        <f>INDEX(Regions[Region], MATCH(A2284,Regions[State Name],0))</f>
        <v>SR</v>
      </c>
    </row>
    <row r="2285" spans="1:8" x14ac:dyDescent="0.25">
      <c r="A2285" s="43" t="s">
        <v>232</v>
      </c>
      <c r="B2285" s="43" t="s">
        <v>214</v>
      </c>
      <c r="C2285" s="43" t="s">
        <v>215</v>
      </c>
      <c r="D2285" s="43" t="str">
        <f t="shared" si="70"/>
        <v>POWER</v>
      </c>
      <c r="E2285" s="43" t="str">
        <f t="shared" si="71"/>
        <v>Power</v>
      </c>
      <c r="F2285" s="43">
        <v>2007</v>
      </c>
      <c r="G2285" s="43">
        <v>0.47599999999999998</v>
      </c>
      <c r="H2285" s="43" t="str">
        <f>INDEX(Regions[Region], MATCH(A2285,Regions[State Name],0))</f>
        <v>NR</v>
      </c>
    </row>
    <row r="2286" spans="1:8" x14ac:dyDescent="0.25">
      <c r="A2286" s="43" t="s">
        <v>232</v>
      </c>
      <c r="B2286" s="43" t="s">
        <v>209</v>
      </c>
      <c r="C2286" s="43" t="s">
        <v>215</v>
      </c>
      <c r="D2286" s="43" t="str">
        <f t="shared" si="70"/>
        <v>POWER</v>
      </c>
      <c r="E2286" s="43" t="str">
        <f t="shared" si="71"/>
        <v>Power</v>
      </c>
      <c r="F2286" s="43">
        <v>2007</v>
      </c>
      <c r="G2286" s="43">
        <v>2.2869999999999999</v>
      </c>
      <c r="H2286" s="43" t="str">
        <f>INDEX(Regions[Region], MATCH(A2286,Regions[State Name],0))</f>
        <v>NR</v>
      </c>
    </row>
    <row r="2287" spans="1:8" x14ac:dyDescent="0.25">
      <c r="A2287" s="43" t="s">
        <v>232</v>
      </c>
      <c r="B2287" s="43" t="s">
        <v>209</v>
      </c>
      <c r="C2287" s="43" t="s">
        <v>208</v>
      </c>
      <c r="D2287" s="43" t="str">
        <f t="shared" si="70"/>
        <v>OTHER</v>
      </c>
      <c r="E2287" s="43" t="str">
        <f t="shared" si="71"/>
        <v>Industry_Rest</v>
      </c>
      <c r="F2287" s="43">
        <v>2007</v>
      </c>
      <c r="G2287" s="43">
        <v>1E-3</v>
      </c>
      <c r="H2287" s="43" t="str">
        <f>INDEX(Regions[Region], MATCH(A2287,Regions[State Name],0))</f>
        <v>NR</v>
      </c>
    </row>
    <row r="2288" spans="1:8" x14ac:dyDescent="0.25">
      <c r="A2288" s="43" t="s">
        <v>232</v>
      </c>
      <c r="B2288" s="43" t="s">
        <v>219</v>
      </c>
      <c r="C2288" s="43" t="s">
        <v>215</v>
      </c>
      <c r="D2288" s="43" t="str">
        <f t="shared" si="70"/>
        <v>POWER</v>
      </c>
      <c r="E2288" s="43" t="str">
        <f t="shared" si="71"/>
        <v>Power</v>
      </c>
      <c r="F2288" s="43">
        <v>2007</v>
      </c>
      <c r="G2288" s="43">
        <v>2.68</v>
      </c>
      <c r="H2288" s="43" t="str">
        <f>INDEX(Regions[Region], MATCH(A2288,Regions[State Name],0))</f>
        <v>NR</v>
      </c>
    </row>
    <row r="2289" spans="1:8" x14ac:dyDescent="0.25">
      <c r="A2289" s="43" t="s">
        <v>232</v>
      </c>
      <c r="B2289" s="43" t="s">
        <v>219</v>
      </c>
      <c r="C2289" s="43" t="s">
        <v>218</v>
      </c>
      <c r="D2289" s="43" t="str">
        <f t="shared" si="70"/>
        <v>METAL</v>
      </c>
      <c r="E2289" s="43" t="str">
        <f t="shared" si="71"/>
        <v>Industry_Steel</v>
      </c>
      <c r="F2289" s="43">
        <v>2007</v>
      </c>
      <c r="G2289" s="43">
        <v>0.57199999999999995</v>
      </c>
      <c r="H2289" s="43" t="str">
        <f>INDEX(Regions[Region], MATCH(A2289,Regions[State Name],0))</f>
        <v>NR</v>
      </c>
    </row>
    <row r="2290" spans="1:8" x14ac:dyDescent="0.25">
      <c r="A2290" s="43" t="s">
        <v>232</v>
      </c>
      <c r="B2290" s="43" t="s">
        <v>214</v>
      </c>
      <c r="C2290" s="43" t="s">
        <v>215</v>
      </c>
      <c r="D2290" s="43" t="str">
        <f t="shared" si="70"/>
        <v>POWER</v>
      </c>
      <c r="E2290" s="43" t="str">
        <f t="shared" si="71"/>
        <v>Power</v>
      </c>
      <c r="F2290" s="43">
        <v>2008</v>
      </c>
      <c r="G2290" s="43">
        <v>0.26</v>
      </c>
      <c r="H2290" s="43" t="str">
        <f>INDEX(Regions[Region], MATCH(A2290,Regions[State Name],0))</f>
        <v>NR</v>
      </c>
    </row>
    <row r="2291" spans="1:8" x14ac:dyDescent="0.25">
      <c r="A2291" s="43" t="s">
        <v>232</v>
      </c>
      <c r="B2291" s="43" t="s">
        <v>209</v>
      </c>
      <c r="C2291" s="43" t="s">
        <v>215</v>
      </c>
      <c r="D2291" s="43" t="str">
        <f t="shared" si="70"/>
        <v>POWER</v>
      </c>
      <c r="E2291" s="43" t="str">
        <f t="shared" si="71"/>
        <v>Power</v>
      </c>
      <c r="F2291" s="43">
        <v>2008</v>
      </c>
      <c r="G2291" s="43">
        <v>4.7569999999999997</v>
      </c>
      <c r="H2291" s="43" t="str">
        <f>INDEX(Regions[Region], MATCH(A2291,Regions[State Name],0))</f>
        <v>NR</v>
      </c>
    </row>
    <row r="2292" spans="1:8" x14ac:dyDescent="0.25">
      <c r="A2292" s="43" t="s">
        <v>232</v>
      </c>
      <c r="B2292" s="43" t="s">
        <v>209</v>
      </c>
      <c r="C2292" s="43" t="s">
        <v>208</v>
      </c>
      <c r="D2292" s="43" t="str">
        <f t="shared" si="70"/>
        <v>OTHER</v>
      </c>
      <c r="E2292" s="43" t="str">
        <f t="shared" si="71"/>
        <v>Industry_Rest</v>
      </c>
      <c r="F2292" s="43">
        <v>2008</v>
      </c>
      <c r="G2292" s="43">
        <v>3.7999999999999999E-2</v>
      </c>
      <c r="H2292" s="43" t="str">
        <f>INDEX(Regions[Region], MATCH(A2292,Regions[State Name],0))</f>
        <v>NR</v>
      </c>
    </row>
    <row r="2293" spans="1:8" x14ac:dyDescent="0.25">
      <c r="A2293" s="43" t="s">
        <v>232</v>
      </c>
      <c r="B2293" s="43" t="s">
        <v>219</v>
      </c>
      <c r="C2293" s="43" t="s">
        <v>215</v>
      </c>
      <c r="D2293" s="43" t="str">
        <f t="shared" si="70"/>
        <v>POWER</v>
      </c>
      <c r="E2293" s="43" t="str">
        <f t="shared" si="71"/>
        <v>Power</v>
      </c>
      <c r="F2293" s="43">
        <v>2008</v>
      </c>
      <c r="G2293" s="43">
        <v>2.2549999999999999</v>
      </c>
      <c r="H2293" s="43" t="str">
        <f>INDEX(Regions[Region], MATCH(A2293,Regions[State Name],0))</f>
        <v>NR</v>
      </c>
    </row>
    <row r="2294" spans="1:8" x14ac:dyDescent="0.25">
      <c r="A2294" s="43" t="s">
        <v>232</v>
      </c>
      <c r="B2294" s="43" t="s">
        <v>214</v>
      </c>
      <c r="C2294" s="43" t="s">
        <v>215</v>
      </c>
      <c r="D2294" s="43" t="str">
        <f t="shared" si="70"/>
        <v>POWER</v>
      </c>
      <c r="E2294" s="43" t="str">
        <f t="shared" si="71"/>
        <v>Power</v>
      </c>
      <c r="F2294" s="43">
        <v>2009</v>
      </c>
      <c r="G2294" s="43">
        <v>0.19400000000000001</v>
      </c>
      <c r="H2294" s="43" t="str">
        <f>INDEX(Regions[Region], MATCH(A2294,Regions[State Name],0))</f>
        <v>NR</v>
      </c>
    </row>
    <row r="2295" spans="1:8" x14ac:dyDescent="0.25">
      <c r="A2295" s="43" t="s">
        <v>232</v>
      </c>
      <c r="B2295" s="43" t="s">
        <v>209</v>
      </c>
      <c r="C2295" s="43" t="s">
        <v>215</v>
      </c>
      <c r="D2295" s="43" t="str">
        <f t="shared" si="70"/>
        <v>POWER</v>
      </c>
      <c r="E2295" s="43" t="str">
        <f t="shared" si="71"/>
        <v>Power</v>
      </c>
      <c r="F2295" s="43">
        <v>2009</v>
      </c>
      <c r="G2295" s="43">
        <v>3.1720000000000002</v>
      </c>
      <c r="H2295" s="43" t="str">
        <f>INDEX(Regions[Region], MATCH(A2295,Regions[State Name],0))</f>
        <v>NR</v>
      </c>
    </row>
    <row r="2296" spans="1:8" x14ac:dyDescent="0.25">
      <c r="A2296" s="43" t="s">
        <v>232</v>
      </c>
      <c r="B2296" s="43" t="s">
        <v>209</v>
      </c>
      <c r="C2296" s="43" t="s">
        <v>208</v>
      </c>
      <c r="D2296" s="43" t="str">
        <f t="shared" si="70"/>
        <v>OTHER</v>
      </c>
      <c r="E2296" s="43" t="str">
        <f t="shared" si="71"/>
        <v>Industry_Rest</v>
      </c>
      <c r="F2296" s="43">
        <v>2009</v>
      </c>
      <c r="G2296" s="43">
        <v>1.7000000000000001E-2</v>
      </c>
      <c r="H2296" s="43" t="str">
        <f>INDEX(Regions[Region], MATCH(A2296,Regions[State Name],0))</f>
        <v>NR</v>
      </c>
    </row>
    <row r="2297" spans="1:8" x14ac:dyDescent="0.25">
      <c r="A2297" s="43" t="s">
        <v>232</v>
      </c>
      <c r="B2297" s="43" t="s">
        <v>219</v>
      </c>
      <c r="C2297" s="43" t="s">
        <v>215</v>
      </c>
      <c r="D2297" s="43" t="str">
        <f t="shared" si="70"/>
        <v>POWER</v>
      </c>
      <c r="E2297" s="43" t="str">
        <f t="shared" si="71"/>
        <v>Power</v>
      </c>
      <c r="F2297" s="43">
        <v>2009</v>
      </c>
      <c r="G2297" s="43">
        <v>2.472</v>
      </c>
      <c r="H2297" s="43" t="str">
        <f>INDEX(Regions[Region], MATCH(A2297,Regions[State Name],0))</f>
        <v>NR</v>
      </c>
    </row>
    <row r="2298" spans="1:8" x14ac:dyDescent="0.25">
      <c r="A2298" s="43" t="s">
        <v>232</v>
      </c>
      <c r="B2298" s="43" t="s">
        <v>209</v>
      </c>
      <c r="C2298" s="43" t="s">
        <v>215</v>
      </c>
      <c r="D2298" s="43" t="str">
        <f t="shared" si="70"/>
        <v>POWER</v>
      </c>
      <c r="E2298" s="43" t="str">
        <f t="shared" si="71"/>
        <v>Power</v>
      </c>
      <c r="F2298" s="43">
        <v>2010</v>
      </c>
      <c r="G2298" s="43">
        <v>4.3099999999999996</v>
      </c>
      <c r="H2298" s="43" t="str">
        <f>INDEX(Regions[Region], MATCH(A2298,Regions[State Name],0))</f>
        <v>NR</v>
      </c>
    </row>
    <row r="2299" spans="1:8" x14ac:dyDescent="0.25">
      <c r="A2299" s="43" t="s">
        <v>232</v>
      </c>
      <c r="B2299" s="43" t="s">
        <v>209</v>
      </c>
      <c r="C2299" s="43" t="s">
        <v>208</v>
      </c>
      <c r="D2299" s="43" t="str">
        <f t="shared" si="70"/>
        <v>OTHER</v>
      </c>
      <c r="E2299" s="43" t="str">
        <f t="shared" si="71"/>
        <v>Industry_Rest</v>
      </c>
      <c r="F2299" s="43">
        <v>2010</v>
      </c>
      <c r="G2299" s="43">
        <v>0.1</v>
      </c>
      <c r="H2299" s="43" t="str">
        <f>INDEX(Regions[Region], MATCH(A2299,Regions[State Name],0))</f>
        <v>NR</v>
      </c>
    </row>
    <row r="2300" spans="1:8" x14ac:dyDescent="0.25">
      <c r="A2300" s="43" t="s">
        <v>232</v>
      </c>
      <c r="B2300" s="43" t="s">
        <v>219</v>
      </c>
      <c r="C2300" s="43" t="s">
        <v>215</v>
      </c>
      <c r="D2300" s="43" t="str">
        <f t="shared" si="70"/>
        <v>POWER</v>
      </c>
      <c r="E2300" s="43" t="str">
        <f t="shared" si="71"/>
        <v>Power</v>
      </c>
      <c r="F2300" s="43">
        <v>2010</v>
      </c>
      <c r="G2300" s="43">
        <v>2.0009999999999999</v>
      </c>
      <c r="H2300" s="43" t="str">
        <f>INDEX(Regions[Region], MATCH(A2300,Regions[State Name],0))</f>
        <v>NR</v>
      </c>
    </row>
    <row r="2301" spans="1:8" x14ac:dyDescent="0.25">
      <c r="A2301" s="43" t="s">
        <v>232</v>
      </c>
      <c r="B2301" s="43" t="s">
        <v>209</v>
      </c>
      <c r="C2301" s="43" t="s">
        <v>215</v>
      </c>
      <c r="D2301" s="43" t="str">
        <f t="shared" si="70"/>
        <v>POWER</v>
      </c>
      <c r="E2301" s="43" t="str">
        <f t="shared" si="71"/>
        <v>Power</v>
      </c>
      <c r="F2301" s="43">
        <v>2011</v>
      </c>
      <c r="G2301" s="43">
        <v>1.34</v>
      </c>
      <c r="H2301" s="43" t="str">
        <f>INDEX(Regions[Region], MATCH(A2301,Regions[State Name],0))</f>
        <v>NR</v>
      </c>
    </row>
    <row r="2302" spans="1:8" x14ac:dyDescent="0.25">
      <c r="A2302" s="43" t="s">
        <v>232</v>
      </c>
      <c r="B2302" s="43" t="s">
        <v>209</v>
      </c>
      <c r="C2302" s="43" t="s">
        <v>208</v>
      </c>
      <c r="D2302" s="43" t="str">
        <f t="shared" si="70"/>
        <v>OTHER</v>
      </c>
      <c r="E2302" s="43" t="str">
        <f t="shared" si="71"/>
        <v>Industry_Rest</v>
      </c>
      <c r="F2302" s="43">
        <v>2011</v>
      </c>
      <c r="G2302" s="43">
        <v>0.13100000000000001</v>
      </c>
      <c r="H2302" s="43" t="str">
        <f>INDEX(Regions[Region], MATCH(A2302,Regions[State Name],0))</f>
        <v>NR</v>
      </c>
    </row>
    <row r="2303" spans="1:8" x14ac:dyDescent="0.25">
      <c r="A2303" s="43" t="s">
        <v>232</v>
      </c>
      <c r="B2303" s="43" t="s">
        <v>219</v>
      </c>
      <c r="C2303" s="43" t="s">
        <v>215</v>
      </c>
      <c r="D2303" s="43" t="str">
        <f t="shared" si="70"/>
        <v>POWER</v>
      </c>
      <c r="E2303" s="43" t="str">
        <f t="shared" si="71"/>
        <v>Power</v>
      </c>
      <c r="F2303" s="43">
        <v>2011</v>
      </c>
      <c r="G2303" s="43">
        <v>1.599</v>
      </c>
      <c r="H2303" s="43" t="str">
        <f>INDEX(Regions[Region], MATCH(A2303,Regions[State Name],0))</f>
        <v>NR</v>
      </c>
    </row>
    <row r="2304" spans="1:8" x14ac:dyDescent="0.25">
      <c r="A2304" s="43" t="s">
        <v>232</v>
      </c>
      <c r="B2304" s="43" t="s">
        <v>209</v>
      </c>
      <c r="C2304" s="43" t="s">
        <v>215</v>
      </c>
      <c r="D2304" s="43" t="str">
        <f t="shared" si="70"/>
        <v>POWER</v>
      </c>
      <c r="E2304" s="43" t="str">
        <f t="shared" si="71"/>
        <v>Power</v>
      </c>
      <c r="F2304" s="43">
        <v>2012</v>
      </c>
      <c r="G2304" s="43">
        <v>3.5609999999999999</v>
      </c>
      <c r="H2304" s="43" t="str">
        <f>INDEX(Regions[Region], MATCH(A2304,Regions[State Name],0))</f>
        <v>NR</v>
      </c>
    </row>
    <row r="2305" spans="1:8" x14ac:dyDescent="0.25">
      <c r="A2305" s="43" t="s">
        <v>232</v>
      </c>
      <c r="B2305" s="43" t="s">
        <v>209</v>
      </c>
      <c r="C2305" s="43" t="s">
        <v>208</v>
      </c>
      <c r="D2305" s="43" t="str">
        <f t="shared" si="70"/>
        <v>OTHER</v>
      </c>
      <c r="E2305" s="43" t="str">
        <f t="shared" si="71"/>
        <v>Industry_Rest</v>
      </c>
      <c r="F2305" s="43">
        <v>2012</v>
      </c>
      <c r="G2305" s="43">
        <v>0.24299999999999999</v>
      </c>
      <c r="H2305" s="43" t="str">
        <f>INDEX(Regions[Region], MATCH(A2305,Regions[State Name],0))</f>
        <v>NR</v>
      </c>
    </row>
    <row r="2306" spans="1:8" x14ac:dyDescent="0.25">
      <c r="A2306" s="43" t="s">
        <v>232</v>
      </c>
      <c r="B2306" s="43" t="s">
        <v>219</v>
      </c>
      <c r="C2306" s="43" t="s">
        <v>215</v>
      </c>
      <c r="D2306" s="43" t="str">
        <f t="shared" si="70"/>
        <v>POWER</v>
      </c>
      <c r="E2306" s="43" t="str">
        <f t="shared" si="71"/>
        <v>Power</v>
      </c>
      <c r="F2306" s="43">
        <v>2012</v>
      </c>
      <c r="G2306" s="43">
        <v>1.06</v>
      </c>
      <c r="H2306" s="43" t="str">
        <f>INDEX(Regions[Region], MATCH(A2306,Regions[State Name],0))</f>
        <v>NR</v>
      </c>
    </row>
    <row r="2307" spans="1:8" x14ac:dyDescent="0.25">
      <c r="A2307" s="43" t="s">
        <v>232</v>
      </c>
      <c r="B2307" s="43" t="s">
        <v>214</v>
      </c>
      <c r="C2307" s="43" t="s">
        <v>215</v>
      </c>
      <c r="D2307" s="43" t="str">
        <f t="shared" ref="D2307:D2370" si="72">LEFT(C2307,5)</f>
        <v>POWER</v>
      </c>
      <c r="E2307" s="43" t="str">
        <f t="shared" ref="E2307:E2370" si="73">IF(D2307="POWER","Power", IF(OR(D2307="STEEL",D2307="METAL"), "Industry_Steel", "Industry_Rest"))</f>
        <v>Power</v>
      </c>
      <c r="F2307" s="43">
        <v>2013</v>
      </c>
      <c r="G2307" s="43">
        <v>4.0000000000000001E-3</v>
      </c>
      <c r="H2307" s="43" t="str">
        <f>INDEX(Regions[Region], MATCH(A2307,Regions[State Name],0))</f>
        <v>NR</v>
      </c>
    </row>
    <row r="2308" spans="1:8" x14ac:dyDescent="0.25">
      <c r="A2308" s="43" t="s">
        <v>232</v>
      </c>
      <c r="B2308" s="43" t="s">
        <v>209</v>
      </c>
      <c r="C2308" s="43" t="s">
        <v>215</v>
      </c>
      <c r="D2308" s="43" t="str">
        <f t="shared" si="72"/>
        <v>POWER</v>
      </c>
      <c r="E2308" s="43" t="str">
        <f t="shared" si="73"/>
        <v>Power</v>
      </c>
      <c r="F2308" s="43">
        <v>2013</v>
      </c>
      <c r="G2308" s="43">
        <v>3.66</v>
      </c>
      <c r="H2308" s="43" t="str">
        <f>INDEX(Regions[Region], MATCH(A2308,Regions[State Name],0))</f>
        <v>NR</v>
      </c>
    </row>
    <row r="2309" spans="1:8" x14ac:dyDescent="0.25">
      <c r="A2309" s="43" t="s">
        <v>232</v>
      </c>
      <c r="B2309" s="43" t="s">
        <v>209</v>
      </c>
      <c r="C2309" s="43" t="s">
        <v>210</v>
      </c>
      <c r="D2309" s="43" t="str">
        <f t="shared" si="72"/>
        <v>POWER</v>
      </c>
      <c r="E2309" s="43" t="str">
        <f t="shared" si="73"/>
        <v>Power</v>
      </c>
      <c r="F2309" s="43">
        <v>2013</v>
      </c>
      <c r="G2309" s="43">
        <v>7.1999999999999995E-2</v>
      </c>
      <c r="H2309" s="43" t="str">
        <f>INDEX(Regions[Region], MATCH(A2309,Regions[State Name],0))</f>
        <v>NR</v>
      </c>
    </row>
    <row r="2310" spans="1:8" x14ac:dyDescent="0.25">
      <c r="A2310" s="43" t="s">
        <v>232</v>
      </c>
      <c r="B2310" s="43" t="s">
        <v>209</v>
      </c>
      <c r="C2310" s="43" t="s">
        <v>213</v>
      </c>
      <c r="D2310" s="43" t="str">
        <f t="shared" si="72"/>
        <v>CEMEN</v>
      </c>
      <c r="E2310" s="43" t="str">
        <f t="shared" si="73"/>
        <v>Industry_Rest</v>
      </c>
      <c r="F2310" s="43">
        <v>2013</v>
      </c>
      <c r="G2310" s="43">
        <v>1.4999999999999999E-2</v>
      </c>
      <c r="H2310" s="43" t="str">
        <f>INDEX(Regions[Region], MATCH(A2310,Regions[State Name],0))</f>
        <v>NR</v>
      </c>
    </row>
    <row r="2311" spans="1:8" x14ac:dyDescent="0.25">
      <c r="A2311" s="43" t="s">
        <v>232</v>
      </c>
      <c r="B2311" s="43" t="s">
        <v>209</v>
      </c>
      <c r="C2311" s="43" t="s">
        <v>223</v>
      </c>
      <c r="D2311" s="43" t="str">
        <f t="shared" si="72"/>
        <v>TEXTI</v>
      </c>
      <c r="E2311" s="43" t="str">
        <f t="shared" si="73"/>
        <v>Industry_Rest</v>
      </c>
      <c r="F2311" s="43">
        <v>2013</v>
      </c>
      <c r="G2311" s="43">
        <v>2E-3</v>
      </c>
      <c r="H2311" s="43" t="str">
        <f>INDEX(Regions[Region], MATCH(A2311,Regions[State Name],0))</f>
        <v>NR</v>
      </c>
    </row>
    <row r="2312" spans="1:8" x14ac:dyDescent="0.25">
      <c r="A2312" s="43" t="s">
        <v>232</v>
      </c>
      <c r="B2312" s="43" t="s">
        <v>209</v>
      </c>
      <c r="C2312" s="43" t="s">
        <v>208</v>
      </c>
      <c r="D2312" s="43" t="str">
        <f t="shared" si="72"/>
        <v>OTHER</v>
      </c>
      <c r="E2312" s="43" t="str">
        <f t="shared" si="73"/>
        <v>Industry_Rest</v>
      </c>
      <c r="F2312" s="43">
        <v>2013</v>
      </c>
      <c r="G2312" s="43">
        <v>0.108</v>
      </c>
      <c r="H2312" s="43" t="str">
        <f>INDEX(Regions[Region], MATCH(A2312,Regions[State Name],0))</f>
        <v>NR</v>
      </c>
    </row>
    <row r="2313" spans="1:8" x14ac:dyDescent="0.25">
      <c r="A2313" s="43" t="s">
        <v>232</v>
      </c>
      <c r="B2313" s="43" t="s">
        <v>219</v>
      </c>
      <c r="C2313" s="43" t="s">
        <v>215</v>
      </c>
      <c r="D2313" s="43" t="str">
        <f t="shared" si="72"/>
        <v>POWER</v>
      </c>
      <c r="E2313" s="43" t="str">
        <f t="shared" si="73"/>
        <v>Power</v>
      </c>
      <c r="F2313" s="43">
        <v>2013</v>
      </c>
      <c r="G2313" s="43">
        <v>0.998</v>
      </c>
      <c r="H2313" s="43" t="str">
        <f>INDEX(Regions[Region], MATCH(A2313,Regions[State Name],0))</f>
        <v>NR</v>
      </c>
    </row>
    <row r="2314" spans="1:8" x14ac:dyDescent="0.25">
      <c r="A2314" s="43" t="s">
        <v>232</v>
      </c>
      <c r="B2314" s="43" t="s">
        <v>214</v>
      </c>
      <c r="C2314" s="43" t="s">
        <v>215</v>
      </c>
      <c r="D2314" s="43" t="str">
        <f t="shared" si="72"/>
        <v>POWER</v>
      </c>
      <c r="E2314" s="43" t="str">
        <f t="shared" si="73"/>
        <v>Power</v>
      </c>
      <c r="F2314" s="43">
        <v>2014</v>
      </c>
      <c r="G2314" s="43">
        <v>2.3E-2</v>
      </c>
      <c r="H2314" s="43" t="str">
        <f>INDEX(Regions[Region], MATCH(A2314,Regions[State Name],0))</f>
        <v>NR</v>
      </c>
    </row>
    <row r="2315" spans="1:8" x14ac:dyDescent="0.25">
      <c r="A2315" s="43" t="s">
        <v>232</v>
      </c>
      <c r="B2315" s="43" t="s">
        <v>209</v>
      </c>
      <c r="C2315" s="43" t="s">
        <v>215</v>
      </c>
      <c r="D2315" s="43" t="str">
        <f t="shared" si="72"/>
        <v>POWER</v>
      </c>
      <c r="E2315" s="43" t="str">
        <f t="shared" si="73"/>
        <v>Power</v>
      </c>
      <c r="F2315" s="43">
        <v>2014</v>
      </c>
      <c r="G2315" s="43">
        <v>4.2789999999999999</v>
      </c>
      <c r="H2315" s="43" t="str">
        <f>INDEX(Regions[Region], MATCH(A2315,Regions[State Name],0))</f>
        <v>NR</v>
      </c>
    </row>
    <row r="2316" spans="1:8" x14ac:dyDescent="0.25">
      <c r="A2316" s="43" t="s">
        <v>232</v>
      </c>
      <c r="B2316" s="43" t="s">
        <v>209</v>
      </c>
      <c r="C2316" s="43" t="s">
        <v>213</v>
      </c>
      <c r="D2316" s="43" t="str">
        <f t="shared" si="72"/>
        <v>CEMEN</v>
      </c>
      <c r="E2316" s="43" t="str">
        <f t="shared" si="73"/>
        <v>Industry_Rest</v>
      </c>
      <c r="F2316" s="43">
        <v>2014</v>
      </c>
      <c r="G2316" s="43">
        <v>1.4999999999999999E-2</v>
      </c>
      <c r="H2316" s="43" t="str">
        <f>INDEX(Regions[Region], MATCH(A2316,Regions[State Name],0))</f>
        <v>NR</v>
      </c>
    </row>
    <row r="2317" spans="1:8" x14ac:dyDescent="0.25">
      <c r="A2317" s="43" t="s">
        <v>232</v>
      </c>
      <c r="B2317" s="43" t="s">
        <v>209</v>
      </c>
      <c r="C2317" s="43" t="s">
        <v>220</v>
      </c>
      <c r="D2317" s="43" t="str">
        <f t="shared" si="72"/>
        <v xml:space="preserve">PULP </v>
      </c>
      <c r="E2317" s="43" t="str">
        <f t="shared" si="73"/>
        <v>Industry_Rest</v>
      </c>
      <c r="F2317" s="43">
        <v>2014</v>
      </c>
      <c r="G2317" s="43">
        <v>8.4000000000000005E-2</v>
      </c>
      <c r="H2317" s="43" t="str">
        <f>INDEX(Regions[Region], MATCH(A2317,Regions[State Name],0))</f>
        <v>NR</v>
      </c>
    </row>
    <row r="2318" spans="1:8" x14ac:dyDescent="0.25">
      <c r="A2318" s="43" t="s">
        <v>232</v>
      </c>
      <c r="B2318" s="43" t="s">
        <v>209</v>
      </c>
      <c r="C2318" s="43" t="s">
        <v>208</v>
      </c>
      <c r="D2318" s="43" t="str">
        <f t="shared" si="72"/>
        <v>OTHER</v>
      </c>
      <c r="E2318" s="43" t="str">
        <f t="shared" si="73"/>
        <v>Industry_Rest</v>
      </c>
      <c r="F2318" s="43">
        <v>2014</v>
      </c>
      <c r="G2318" s="43">
        <v>0.113</v>
      </c>
      <c r="H2318" s="43" t="str">
        <f>INDEX(Regions[Region], MATCH(A2318,Regions[State Name],0))</f>
        <v>NR</v>
      </c>
    </row>
    <row r="2319" spans="1:8" x14ac:dyDescent="0.25">
      <c r="A2319" s="43" t="s">
        <v>232</v>
      </c>
      <c r="B2319" s="43" t="s">
        <v>219</v>
      </c>
      <c r="C2319" s="43" t="s">
        <v>215</v>
      </c>
      <c r="D2319" s="43" t="str">
        <f t="shared" si="72"/>
        <v>POWER</v>
      </c>
      <c r="E2319" s="43" t="str">
        <f t="shared" si="73"/>
        <v>Power</v>
      </c>
      <c r="F2319" s="43">
        <v>2014</v>
      </c>
      <c r="G2319" s="43">
        <v>0.98499999999999999</v>
      </c>
      <c r="H2319" s="43" t="str">
        <f>INDEX(Regions[Region], MATCH(A2319,Regions[State Name],0))</f>
        <v>NR</v>
      </c>
    </row>
    <row r="2320" spans="1:8" x14ac:dyDescent="0.25">
      <c r="A2320" s="43" t="s">
        <v>232</v>
      </c>
      <c r="B2320" s="43" t="s">
        <v>209</v>
      </c>
      <c r="C2320" s="43" t="s">
        <v>215</v>
      </c>
      <c r="D2320" s="43" t="str">
        <f t="shared" si="72"/>
        <v>POWER</v>
      </c>
      <c r="E2320" s="43" t="str">
        <f t="shared" si="73"/>
        <v>Power</v>
      </c>
      <c r="F2320" s="43">
        <v>2015</v>
      </c>
      <c r="G2320" s="43">
        <v>4.2350000000000003</v>
      </c>
      <c r="H2320" s="43" t="str">
        <f>INDEX(Regions[Region], MATCH(A2320,Regions[State Name],0))</f>
        <v>NR</v>
      </c>
    </row>
    <row r="2321" spans="1:8" x14ac:dyDescent="0.25">
      <c r="A2321" s="43" t="s">
        <v>232</v>
      </c>
      <c r="B2321" s="43" t="s">
        <v>209</v>
      </c>
      <c r="C2321" s="43" t="s">
        <v>210</v>
      </c>
      <c r="D2321" s="43" t="str">
        <f t="shared" si="72"/>
        <v>POWER</v>
      </c>
      <c r="E2321" s="43" t="str">
        <f t="shared" si="73"/>
        <v>Power</v>
      </c>
      <c r="F2321" s="43">
        <v>2015</v>
      </c>
      <c r="G2321" s="43">
        <v>3.9E-2</v>
      </c>
      <c r="H2321" s="43" t="str">
        <f>INDEX(Regions[Region], MATCH(A2321,Regions[State Name],0))</f>
        <v>NR</v>
      </c>
    </row>
    <row r="2322" spans="1:8" x14ac:dyDescent="0.25">
      <c r="A2322" s="43" t="s">
        <v>232</v>
      </c>
      <c r="B2322" s="43" t="s">
        <v>209</v>
      </c>
      <c r="C2322" s="43" t="s">
        <v>213</v>
      </c>
      <c r="D2322" s="43" t="str">
        <f t="shared" si="72"/>
        <v>CEMEN</v>
      </c>
      <c r="E2322" s="43" t="str">
        <f t="shared" si="73"/>
        <v>Industry_Rest</v>
      </c>
      <c r="F2322" s="43">
        <v>2015</v>
      </c>
      <c r="G2322" s="43">
        <v>0.03</v>
      </c>
      <c r="H2322" s="43" t="str">
        <f>INDEX(Regions[Region], MATCH(A2322,Regions[State Name],0))</f>
        <v>NR</v>
      </c>
    </row>
    <row r="2323" spans="1:8" x14ac:dyDescent="0.25">
      <c r="A2323" s="43" t="s">
        <v>232</v>
      </c>
      <c r="B2323" s="43" t="s">
        <v>209</v>
      </c>
      <c r="C2323" s="43" t="s">
        <v>220</v>
      </c>
      <c r="D2323" s="43" t="str">
        <f t="shared" si="72"/>
        <v xml:space="preserve">PULP </v>
      </c>
      <c r="E2323" s="43" t="str">
        <f t="shared" si="73"/>
        <v>Industry_Rest</v>
      </c>
      <c r="F2323" s="43">
        <v>2015</v>
      </c>
      <c r="G2323" s="43">
        <v>3.4000000000000002E-2</v>
      </c>
      <c r="H2323" s="43" t="str">
        <f>INDEX(Regions[Region], MATCH(A2323,Regions[State Name],0))</f>
        <v>NR</v>
      </c>
    </row>
    <row r="2324" spans="1:8" x14ac:dyDescent="0.25">
      <c r="A2324" s="43" t="s">
        <v>232</v>
      </c>
      <c r="B2324" s="43" t="s">
        <v>209</v>
      </c>
      <c r="C2324" s="43" t="s">
        <v>208</v>
      </c>
      <c r="D2324" s="43" t="str">
        <f t="shared" si="72"/>
        <v>OTHER</v>
      </c>
      <c r="E2324" s="43" t="str">
        <f t="shared" si="73"/>
        <v>Industry_Rest</v>
      </c>
      <c r="F2324" s="43">
        <v>2015</v>
      </c>
      <c r="G2324" s="43">
        <v>8.3000000000000004E-2</v>
      </c>
      <c r="H2324" s="43" t="str">
        <f>INDEX(Regions[Region], MATCH(A2324,Regions[State Name],0))</f>
        <v>NR</v>
      </c>
    </row>
    <row r="2325" spans="1:8" x14ac:dyDescent="0.25">
      <c r="A2325" s="43" t="s">
        <v>232</v>
      </c>
      <c r="B2325" s="43" t="s">
        <v>219</v>
      </c>
      <c r="C2325" s="43" t="s">
        <v>215</v>
      </c>
      <c r="D2325" s="43" t="str">
        <f t="shared" si="72"/>
        <v>POWER</v>
      </c>
      <c r="E2325" s="43" t="str">
        <f t="shared" si="73"/>
        <v>Power</v>
      </c>
      <c r="F2325" s="43">
        <v>2015</v>
      </c>
      <c r="G2325" s="43">
        <v>0.82199999999999995</v>
      </c>
      <c r="H2325" s="43" t="str">
        <f>INDEX(Regions[Region], MATCH(A2325,Regions[State Name],0))</f>
        <v>NR</v>
      </c>
    </row>
    <row r="2326" spans="1:8" x14ac:dyDescent="0.25">
      <c r="A2326" s="43" t="s">
        <v>232</v>
      </c>
      <c r="B2326" s="43" t="s">
        <v>214</v>
      </c>
      <c r="C2326" s="43" t="s">
        <v>215</v>
      </c>
      <c r="D2326" s="43" t="str">
        <f t="shared" si="72"/>
        <v>POWER</v>
      </c>
      <c r="E2326" s="43" t="str">
        <f t="shared" si="73"/>
        <v>Power</v>
      </c>
      <c r="F2326" s="43">
        <v>2015</v>
      </c>
      <c r="G2326" s="43">
        <v>4.0000000000000001E-3</v>
      </c>
      <c r="H2326" s="43" t="str">
        <f>INDEX(Regions[Region], MATCH(A2326,Regions[State Name],0))</f>
        <v>NR</v>
      </c>
    </row>
    <row r="2327" spans="1:8" x14ac:dyDescent="0.25">
      <c r="A2327" s="43" t="s">
        <v>232</v>
      </c>
      <c r="B2327" s="43" t="s">
        <v>209</v>
      </c>
      <c r="C2327" s="43" t="s">
        <v>215</v>
      </c>
      <c r="D2327" s="43" t="str">
        <f t="shared" si="72"/>
        <v>POWER</v>
      </c>
      <c r="E2327" s="43" t="str">
        <f t="shared" si="73"/>
        <v>Power</v>
      </c>
      <c r="F2327" s="43">
        <v>2016</v>
      </c>
      <c r="G2327" s="43">
        <v>2.1429999999999998</v>
      </c>
      <c r="H2327" s="43" t="str">
        <f>INDEX(Regions[Region], MATCH(A2327,Regions[State Name],0))</f>
        <v>NR</v>
      </c>
    </row>
    <row r="2328" spans="1:8" x14ac:dyDescent="0.25">
      <c r="A2328" s="43" t="s">
        <v>232</v>
      </c>
      <c r="B2328" s="43" t="s">
        <v>209</v>
      </c>
      <c r="C2328" s="43" t="s">
        <v>210</v>
      </c>
      <c r="D2328" s="43" t="str">
        <f t="shared" si="72"/>
        <v>POWER</v>
      </c>
      <c r="E2328" s="43" t="str">
        <f t="shared" si="73"/>
        <v>Power</v>
      </c>
      <c r="F2328" s="43">
        <v>2016</v>
      </c>
      <c r="G2328" s="43">
        <v>6.4000000000000001E-2</v>
      </c>
      <c r="H2328" s="43" t="str">
        <f>INDEX(Regions[Region], MATCH(A2328,Regions[State Name],0))</f>
        <v>NR</v>
      </c>
    </row>
    <row r="2329" spans="1:8" x14ac:dyDescent="0.25">
      <c r="A2329" s="43" t="s">
        <v>232</v>
      </c>
      <c r="B2329" s="43" t="s">
        <v>209</v>
      </c>
      <c r="C2329" s="43" t="s">
        <v>213</v>
      </c>
      <c r="D2329" s="43" t="str">
        <f t="shared" si="72"/>
        <v>CEMEN</v>
      </c>
      <c r="E2329" s="43" t="str">
        <f t="shared" si="73"/>
        <v>Industry_Rest</v>
      </c>
      <c r="F2329" s="43">
        <v>2016</v>
      </c>
      <c r="G2329" s="43">
        <v>0.03</v>
      </c>
      <c r="H2329" s="43" t="str">
        <f>INDEX(Regions[Region], MATCH(A2329,Regions[State Name],0))</f>
        <v>NR</v>
      </c>
    </row>
    <row r="2330" spans="1:8" x14ac:dyDescent="0.25">
      <c r="A2330" s="43" t="s">
        <v>232</v>
      </c>
      <c r="B2330" s="43" t="s">
        <v>209</v>
      </c>
      <c r="C2330" s="43" t="s">
        <v>220</v>
      </c>
      <c r="D2330" s="43" t="str">
        <f t="shared" si="72"/>
        <v xml:space="preserve">PULP </v>
      </c>
      <c r="E2330" s="43" t="str">
        <f t="shared" si="73"/>
        <v>Industry_Rest</v>
      </c>
      <c r="F2330" s="43">
        <v>2016</v>
      </c>
      <c r="G2330" s="43">
        <v>2.9000000000000001E-2</v>
      </c>
      <c r="H2330" s="43" t="str">
        <f>INDEX(Regions[Region], MATCH(A2330,Regions[State Name],0))</f>
        <v>NR</v>
      </c>
    </row>
    <row r="2331" spans="1:8" x14ac:dyDescent="0.25">
      <c r="A2331" s="43" t="s">
        <v>232</v>
      </c>
      <c r="B2331" s="43" t="s">
        <v>209</v>
      </c>
      <c r="C2331" s="43" t="s">
        <v>208</v>
      </c>
      <c r="D2331" s="43" t="str">
        <f t="shared" si="72"/>
        <v>OTHER</v>
      </c>
      <c r="E2331" s="43" t="str">
        <f t="shared" si="73"/>
        <v>Industry_Rest</v>
      </c>
      <c r="F2331" s="43">
        <v>2016</v>
      </c>
      <c r="G2331" s="43">
        <v>3.6999999999999998E-2</v>
      </c>
      <c r="H2331" s="43" t="str">
        <f>INDEX(Regions[Region], MATCH(A2331,Regions[State Name],0))</f>
        <v>NR</v>
      </c>
    </row>
    <row r="2332" spans="1:8" x14ac:dyDescent="0.25">
      <c r="A2332" s="43" t="s">
        <v>232</v>
      </c>
      <c r="B2332" s="43" t="s">
        <v>219</v>
      </c>
      <c r="C2332" s="43" t="s">
        <v>215</v>
      </c>
      <c r="D2332" s="43" t="str">
        <f t="shared" si="72"/>
        <v>POWER</v>
      </c>
      <c r="E2332" s="43" t="str">
        <f t="shared" si="73"/>
        <v>Power</v>
      </c>
      <c r="F2332" s="43">
        <v>2016</v>
      </c>
      <c r="G2332" s="43">
        <v>4.2000000000000003E-2</v>
      </c>
      <c r="H2332" s="43" t="str">
        <f>INDEX(Regions[Region], MATCH(A2332,Regions[State Name],0))</f>
        <v>NR</v>
      </c>
    </row>
    <row r="2333" spans="1:8" x14ac:dyDescent="0.25">
      <c r="A2333" s="43" t="s">
        <v>232</v>
      </c>
      <c r="B2333" s="43" t="s">
        <v>214</v>
      </c>
      <c r="C2333" s="43" t="s">
        <v>215</v>
      </c>
      <c r="D2333" s="43" t="str">
        <f t="shared" si="72"/>
        <v>POWER</v>
      </c>
      <c r="E2333" s="43" t="str">
        <f t="shared" si="73"/>
        <v>Power</v>
      </c>
      <c r="F2333" s="43">
        <v>2016</v>
      </c>
      <c r="G2333" s="43">
        <v>8.0000000000000002E-3</v>
      </c>
      <c r="H2333" s="43" t="str">
        <f>INDEX(Regions[Region], MATCH(A2333,Regions[State Name],0))</f>
        <v>NR</v>
      </c>
    </row>
    <row r="2334" spans="1:8" x14ac:dyDescent="0.25">
      <c r="A2334" s="43" t="s">
        <v>232</v>
      </c>
      <c r="B2334" s="43" t="s">
        <v>216</v>
      </c>
      <c r="C2334" s="43" t="s">
        <v>215</v>
      </c>
      <c r="D2334" s="43" t="str">
        <f t="shared" si="72"/>
        <v>POWER</v>
      </c>
      <c r="E2334" s="43" t="str">
        <f t="shared" si="73"/>
        <v>Power</v>
      </c>
      <c r="F2334" s="43">
        <v>2006</v>
      </c>
      <c r="G2334" s="43">
        <v>6.859</v>
      </c>
      <c r="H2334" s="43" t="str">
        <f>INDEX(Regions[Region], MATCH(A2334,Regions[State Name],0))</f>
        <v>NR</v>
      </c>
    </row>
    <row r="2335" spans="1:8" x14ac:dyDescent="0.25">
      <c r="A2335" s="43" t="s">
        <v>232</v>
      </c>
      <c r="B2335" s="43" t="s">
        <v>214</v>
      </c>
      <c r="C2335" s="43" t="s">
        <v>215</v>
      </c>
      <c r="D2335" s="43" t="str">
        <f t="shared" si="72"/>
        <v>POWER</v>
      </c>
      <c r="E2335" s="43" t="str">
        <f t="shared" si="73"/>
        <v>Power</v>
      </c>
      <c r="F2335" s="43">
        <v>2019</v>
      </c>
      <c r="G2335" s="43">
        <v>5.5E-2</v>
      </c>
      <c r="H2335" s="43" t="str">
        <f>INDEX(Regions[Region], MATCH(A2335,Regions[State Name],0))</f>
        <v>NR</v>
      </c>
    </row>
    <row r="2336" spans="1:8" x14ac:dyDescent="0.25">
      <c r="A2336" s="43" t="s">
        <v>232</v>
      </c>
      <c r="B2336" s="43" t="s">
        <v>209</v>
      </c>
      <c r="C2336" s="43" t="s">
        <v>208</v>
      </c>
      <c r="D2336" s="43" t="str">
        <f t="shared" si="72"/>
        <v>OTHER</v>
      </c>
      <c r="E2336" s="43" t="str">
        <f t="shared" si="73"/>
        <v>Industry_Rest</v>
      </c>
      <c r="F2336" s="43">
        <v>2019</v>
      </c>
      <c r="G2336" s="43">
        <v>1E-3</v>
      </c>
      <c r="H2336" s="43" t="str">
        <f>INDEX(Regions[Region], MATCH(A2336,Regions[State Name],0))</f>
        <v>NR</v>
      </c>
    </row>
    <row r="2337" spans="1:8" x14ac:dyDescent="0.25">
      <c r="A2337" s="43" t="s">
        <v>232</v>
      </c>
      <c r="B2337" s="43" t="s">
        <v>209</v>
      </c>
      <c r="C2337" s="43" t="s">
        <v>215</v>
      </c>
      <c r="D2337" s="43" t="str">
        <f t="shared" si="72"/>
        <v>POWER</v>
      </c>
      <c r="E2337" s="43" t="str">
        <f t="shared" si="73"/>
        <v>Power</v>
      </c>
      <c r="F2337" s="43">
        <v>2019</v>
      </c>
      <c r="G2337" s="43">
        <v>0.46800000000000003</v>
      </c>
      <c r="H2337" s="43" t="str">
        <f>INDEX(Regions[Region], MATCH(A2337,Regions[State Name],0))</f>
        <v>NR</v>
      </c>
    </row>
    <row r="2338" spans="1:8" x14ac:dyDescent="0.25">
      <c r="A2338" s="43" t="s">
        <v>232</v>
      </c>
      <c r="B2338" s="43" t="s">
        <v>219</v>
      </c>
      <c r="C2338" s="43" t="s">
        <v>215</v>
      </c>
      <c r="D2338" s="43" t="str">
        <f t="shared" si="72"/>
        <v>POWER</v>
      </c>
      <c r="E2338" s="43" t="str">
        <f t="shared" si="73"/>
        <v>Power</v>
      </c>
      <c r="F2338" s="43">
        <v>2019</v>
      </c>
      <c r="G2338" s="43">
        <v>0.33</v>
      </c>
      <c r="H2338" s="43" t="str">
        <f>INDEX(Regions[Region], MATCH(A2338,Regions[State Name],0))</f>
        <v>NR</v>
      </c>
    </row>
    <row r="2339" spans="1:8" x14ac:dyDescent="0.25">
      <c r="A2339" s="43" t="s">
        <v>232</v>
      </c>
      <c r="B2339" s="43" t="s">
        <v>214</v>
      </c>
      <c r="C2339" s="43" t="s">
        <v>215</v>
      </c>
      <c r="D2339" s="43" t="str">
        <f t="shared" si="72"/>
        <v>POWER</v>
      </c>
      <c r="E2339" s="43" t="str">
        <f t="shared" si="73"/>
        <v>Power</v>
      </c>
      <c r="F2339" s="43">
        <v>2017</v>
      </c>
      <c r="G2339" s="43">
        <v>4.4999999999999998E-2</v>
      </c>
      <c r="H2339" s="43" t="str">
        <f>INDEX(Regions[Region], MATCH(A2339,Regions[State Name],0))</f>
        <v>NR</v>
      </c>
    </row>
    <row r="2340" spans="1:8" x14ac:dyDescent="0.25">
      <c r="A2340" s="43" t="s">
        <v>232</v>
      </c>
      <c r="B2340" s="43" t="s">
        <v>209</v>
      </c>
      <c r="C2340" s="43" t="s">
        <v>210</v>
      </c>
      <c r="D2340" s="43" t="str">
        <f t="shared" si="72"/>
        <v>POWER</v>
      </c>
      <c r="E2340" s="43" t="str">
        <f t="shared" si="73"/>
        <v>Power</v>
      </c>
      <c r="F2340" s="43">
        <v>2017</v>
      </c>
      <c r="G2340" s="43">
        <v>4.0000000000000001E-3</v>
      </c>
      <c r="H2340" s="43" t="str">
        <f>INDEX(Regions[Region], MATCH(A2340,Regions[State Name],0))</f>
        <v>NR</v>
      </c>
    </row>
    <row r="2341" spans="1:8" x14ac:dyDescent="0.25">
      <c r="A2341" s="43" t="s">
        <v>232</v>
      </c>
      <c r="B2341" s="43" t="s">
        <v>209</v>
      </c>
      <c r="C2341" s="43" t="s">
        <v>215</v>
      </c>
      <c r="D2341" s="43" t="str">
        <f t="shared" si="72"/>
        <v>POWER</v>
      </c>
      <c r="E2341" s="43" t="str">
        <f t="shared" si="73"/>
        <v>Power</v>
      </c>
      <c r="F2341" s="43">
        <v>2017</v>
      </c>
      <c r="G2341" s="43">
        <v>8.0000000000000002E-3</v>
      </c>
      <c r="H2341" s="43" t="str">
        <f>INDEX(Regions[Region], MATCH(A2341,Regions[State Name],0))</f>
        <v>NR</v>
      </c>
    </row>
    <row r="2342" spans="1:8" x14ac:dyDescent="0.25">
      <c r="A2342" s="43" t="s">
        <v>232</v>
      </c>
      <c r="B2342" s="43" t="s">
        <v>219</v>
      </c>
      <c r="C2342" s="43" t="s">
        <v>215</v>
      </c>
      <c r="D2342" s="43" t="str">
        <f t="shared" si="72"/>
        <v>POWER</v>
      </c>
      <c r="E2342" s="43" t="str">
        <f t="shared" si="73"/>
        <v>Power</v>
      </c>
      <c r="F2342" s="43">
        <v>2017</v>
      </c>
      <c r="G2342" s="43">
        <v>1.139</v>
      </c>
      <c r="H2342" s="43" t="str">
        <f>INDEX(Regions[Region], MATCH(A2342,Regions[State Name],0))</f>
        <v>NR</v>
      </c>
    </row>
    <row r="2343" spans="1:8" x14ac:dyDescent="0.25">
      <c r="A2343" s="43" t="s">
        <v>232</v>
      </c>
      <c r="B2343" s="43" t="s">
        <v>214</v>
      </c>
      <c r="C2343" s="43" t="s">
        <v>215</v>
      </c>
      <c r="D2343" s="43" t="str">
        <f t="shared" si="72"/>
        <v>POWER</v>
      </c>
      <c r="E2343" s="43" t="str">
        <f t="shared" si="73"/>
        <v>Power</v>
      </c>
      <c r="F2343" s="43">
        <v>2018</v>
      </c>
      <c r="G2343" s="43">
        <v>3.9E-2</v>
      </c>
      <c r="H2343" s="43" t="str">
        <f>INDEX(Regions[Region], MATCH(A2343,Regions[State Name],0))</f>
        <v>NR</v>
      </c>
    </row>
    <row r="2344" spans="1:8" x14ac:dyDescent="0.25">
      <c r="A2344" s="43" t="s">
        <v>232</v>
      </c>
      <c r="B2344" s="43" t="s">
        <v>209</v>
      </c>
      <c r="C2344" s="43" t="s">
        <v>208</v>
      </c>
      <c r="D2344" s="43" t="str">
        <f t="shared" si="72"/>
        <v>OTHER</v>
      </c>
      <c r="E2344" s="43" t="str">
        <f t="shared" si="73"/>
        <v>Industry_Rest</v>
      </c>
      <c r="F2344" s="43">
        <v>2018</v>
      </c>
      <c r="G2344" s="43">
        <v>3.0000000000000001E-3</v>
      </c>
      <c r="H2344" s="43" t="str">
        <f>INDEX(Regions[Region], MATCH(A2344,Regions[State Name],0))</f>
        <v>NR</v>
      </c>
    </row>
    <row r="2345" spans="1:8" x14ac:dyDescent="0.25">
      <c r="A2345" s="43" t="s">
        <v>232</v>
      </c>
      <c r="B2345" s="43" t="s">
        <v>209</v>
      </c>
      <c r="C2345" s="43" t="s">
        <v>215</v>
      </c>
      <c r="D2345" s="43" t="str">
        <f t="shared" si="72"/>
        <v>POWER</v>
      </c>
      <c r="E2345" s="43" t="str">
        <f t="shared" si="73"/>
        <v>Power</v>
      </c>
      <c r="F2345" s="43">
        <v>2018</v>
      </c>
      <c r="G2345" s="43">
        <v>0.21099999999999999</v>
      </c>
      <c r="H2345" s="43" t="str">
        <f>INDEX(Regions[Region], MATCH(A2345,Regions[State Name],0))</f>
        <v>NR</v>
      </c>
    </row>
    <row r="2346" spans="1:8" x14ac:dyDescent="0.25">
      <c r="A2346" s="43" t="s">
        <v>232</v>
      </c>
      <c r="B2346" s="43" t="s">
        <v>219</v>
      </c>
      <c r="C2346" s="43" t="s">
        <v>215</v>
      </c>
      <c r="D2346" s="43" t="str">
        <f t="shared" si="72"/>
        <v>POWER</v>
      </c>
      <c r="E2346" s="43" t="str">
        <f t="shared" si="73"/>
        <v>Power</v>
      </c>
      <c r="F2346" s="43">
        <v>2018</v>
      </c>
      <c r="G2346" s="43">
        <v>0.83099999999999996</v>
      </c>
      <c r="H2346" s="43" t="str">
        <f>INDEX(Regions[Region], MATCH(A2346,Regions[State Name],0))</f>
        <v>NR</v>
      </c>
    </row>
    <row r="2347" spans="1:8" x14ac:dyDescent="0.25">
      <c r="A2347" s="43" t="s">
        <v>231</v>
      </c>
      <c r="B2347" s="43" t="s">
        <v>214</v>
      </c>
      <c r="C2347" s="43" t="s">
        <v>215</v>
      </c>
      <c r="D2347" s="43" t="str">
        <f t="shared" si="72"/>
        <v>POWER</v>
      </c>
      <c r="E2347" s="43" t="str">
        <f t="shared" si="73"/>
        <v>Power</v>
      </c>
      <c r="F2347" s="43">
        <v>2007</v>
      </c>
      <c r="G2347" s="43">
        <v>4.0000000000000001E-3</v>
      </c>
      <c r="H2347" s="43" t="str">
        <f>INDEX(Regions[Region], MATCH(A2347,Regions[State Name],0))</f>
        <v>NR</v>
      </c>
    </row>
    <row r="2348" spans="1:8" x14ac:dyDescent="0.25">
      <c r="A2348" s="43" t="s">
        <v>231</v>
      </c>
      <c r="B2348" s="43" t="s">
        <v>209</v>
      </c>
      <c r="C2348" s="43" t="s">
        <v>215</v>
      </c>
      <c r="D2348" s="43" t="str">
        <f t="shared" si="72"/>
        <v>POWER</v>
      </c>
      <c r="E2348" s="43" t="str">
        <f t="shared" si="73"/>
        <v>Power</v>
      </c>
      <c r="F2348" s="43">
        <v>2007</v>
      </c>
      <c r="G2348" s="43">
        <v>6.1559999999999997</v>
      </c>
      <c r="H2348" s="43" t="str">
        <f>INDEX(Regions[Region], MATCH(A2348,Regions[State Name],0))</f>
        <v>NR</v>
      </c>
    </row>
    <row r="2349" spans="1:8" x14ac:dyDescent="0.25">
      <c r="A2349" s="43" t="s">
        <v>231</v>
      </c>
      <c r="B2349" s="43" t="s">
        <v>209</v>
      </c>
      <c r="C2349" s="43" t="s">
        <v>210</v>
      </c>
      <c r="D2349" s="43" t="str">
        <f t="shared" si="72"/>
        <v>POWER</v>
      </c>
      <c r="E2349" s="43" t="str">
        <f t="shared" si="73"/>
        <v>Power</v>
      </c>
      <c r="F2349" s="43">
        <v>2007</v>
      </c>
      <c r="G2349" s="43">
        <v>8.6999999999999994E-2</v>
      </c>
      <c r="H2349" s="43" t="str">
        <f>INDEX(Regions[Region], MATCH(A2349,Regions[State Name],0))</f>
        <v>NR</v>
      </c>
    </row>
    <row r="2350" spans="1:8" x14ac:dyDescent="0.25">
      <c r="A2350" s="43" t="s">
        <v>231</v>
      </c>
      <c r="B2350" s="43" t="s">
        <v>209</v>
      </c>
      <c r="C2350" s="43" t="s">
        <v>225</v>
      </c>
      <c r="D2350" s="43" t="str">
        <f t="shared" si="72"/>
        <v>FERTI</v>
      </c>
      <c r="E2350" s="43" t="str">
        <f t="shared" si="73"/>
        <v>Industry_Rest</v>
      </c>
      <c r="F2350" s="43">
        <v>2007</v>
      </c>
      <c r="G2350" s="43">
        <v>0.56799999999999995</v>
      </c>
      <c r="H2350" s="43" t="str">
        <f>INDEX(Regions[Region], MATCH(A2350,Regions[State Name],0))</f>
        <v>NR</v>
      </c>
    </row>
    <row r="2351" spans="1:8" x14ac:dyDescent="0.25">
      <c r="A2351" s="43" t="s">
        <v>231</v>
      </c>
      <c r="B2351" s="43" t="s">
        <v>209</v>
      </c>
      <c r="C2351" s="43" t="s">
        <v>228</v>
      </c>
      <c r="D2351" s="43" t="str">
        <f t="shared" si="72"/>
        <v>CHEMI</v>
      </c>
      <c r="E2351" s="43" t="str">
        <f t="shared" si="73"/>
        <v>Industry_Rest</v>
      </c>
      <c r="F2351" s="43">
        <v>2007</v>
      </c>
      <c r="G2351" s="43">
        <v>1E-3</v>
      </c>
      <c r="H2351" s="43" t="str">
        <f>INDEX(Regions[Region], MATCH(A2351,Regions[State Name],0))</f>
        <v>NR</v>
      </c>
    </row>
    <row r="2352" spans="1:8" x14ac:dyDescent="0.25">
      <c r="A2352" s="43" t="s">
        <v>231</v>
      </c>
      <c r="B2352" s="43" t="s">
        <v>209</v>
      </c>
      <c r="C2352" s="43" t="s">
        <v>220</v>
      </c>
      <c r="D2352" s="43" t="str">
        <f t="shared" si="72"/>
        <v xml:space="preserve">PULP </v>
      </c>
      <c r="E2352" s="43" t="str">
        <f t="shared" si="73"/>
        <v>Industry_Rest</v>
      </c>
      <c r="F2352" s="43">
        <v>2007</v>
      </c>
      <c r="G2352" s="43">
        <v>6.3E-2</v>
      </c>
      <c r="H2352" s="43" t="str">
        <f>INDEX(Regions[Region], MATCH(A2352,Regions[State Name],0))</f>
        <v>NR</v>
      </c>
    </row>
    <row r="2353" spans="1:8" x14ac:dyDescent="0.25">
      <c r="A2353" s="43" t="s">
        <v>231</v>
      </c>
      <c r="B2353" s="43" t="s">
        <v>209</v>
      </c>
      <c r="C2353" s="43" t="s">
        <v>208</v>
      </c>
      <c r="D2353" s="43" t="str">
        <f t="shared" si="72"/>
        <v>OTHER</v>
      </c>
      <c r="E2353" s="43" t="str">
        <f t="shared" si="73"/>
        <v>Industry_Rest</v>
      </c>
      <c r="F2353" s="43">
        <v>2007</v>
      </c>
      <c r="G2353" s="43">
        <v>0.104</v>
      </c>
      <c r="H2353" s="43" t="str">
        <f>INDEX(Regions[Region], MATCH(A2353,Regions[State Name],0))</f>
        <v>NR</v>
      </c>
    </row>
    <row r="2354" spans="1:8" x14ac:dyDescent="0.25">
      <c r="A2354" s="43" t="s">
        <v>231</v>
      </c>
      <c r="B2354" s="43" t="s">
        <v>219</v>
      </c>
      <c r="C2354" s="43" t="s">
        <v>215</v>
      </c>
      <c r="D2354" s="43" t="str">
        <f t="shared" si="72"/>
        <v>POWER</v>
      </c>
      <c r="E2354" s="43" t="str">
        <f t="shared" si="73"/>
        <v>Power</v>
      </c>
      <c r="F2354" s="43">
        <v>2007</v>
      </c>
      <c r="G2354" s="43">
        <v>1.3089999999999999</v>
      </c>
      <c r="H2354" s="43" t="str">
        <f>INDEX(Regions[Region], MATCH(A2354,Regions[State Name],0))</f>
        <v>NR</v>
      </c>
    </row>
    <row r="2355" spans="1:8" x14ac:dyDescent="0.25">
      <c r="A2355" s="43" t="s">
        <v>231</v>
      </c>
      <c r="B2355" s="43" t="s">
        <v>209</v>
      </c>
      <c r="C2355" s="43" t="s">
        <v>215</v>
      </c>
      <c r="D2355" s="43" t="str">
        <f t="shared" si="72"/>
        <v>POWER</v>
      </c>
      <c r="E2355" s="43" t="str">
        <f t="shared" si="73"/>
        <v>Power</v>
      </c>
      <c r="F2355" s="43">
        <v>2008</v>
      </c>
      <c r="G2355" s="43">
        <v>7.2220000000000004</v>
      </c>
      <c r="H2355" s="43" t="str">
        <f>INDEX(Regions[Region], MATCH(A2355,Regions[State Name],0))</f>
        <v>NR</v>
      </c>
    </row>
    <row r="2356" spans="1:8" x14ac:dyDescent="0.25">
      <c r="A2356" s="43" t="s">
        <v>231</v>
      </c>
      <c r="B2356" s="43" t="s">
        <v>209</v>
      </c>
      <c r="C2356" s="43" t="s">
        <v>210</v>
      </c>
      <c r="D2356" s="43" t="str">
        <f t="shared" si="72"/>
        <v>POWER</v>
      </c>
      <c r="E2356" s="43" t="str">
        <f t="shared" si="73"/>
        <v>Power</v>
      </c>
      <c r="F2356" s="43">
        <v>2008</v>
      </c>
      <c r="G2356" s="43">
        <v>8.2000000000000003E-2</v>
      </c>
      <c r="H2356" s="43" t="str">
        <f>INDEX(Regions[Region], MATCH(A2356,Regions[State Name],0))</f>
        <v>NR</v>
      </c>
    </row>
    <row r="2357" spans="1:8" x14ac:dyDescent="0.25">
      <c r="A2357" s="43" t="s">
        <v>231</v>
      </c>
      <c r="B2357" s="43" t="s">
        <v>209</v>
      </c>
      <c r="C2357" s="43" t="s">
        <v>225</v>
      </c>
      <c r="D2357" s="43" t="str">
        <f t="shared" si="72"/>
        <v>FERTI</v>
      </c>
      <c r="E2357" s="43" t="str">
        <f t="shared" si="73"/>
        <v>Industry_Rest</v>
      </c>
      <c r="F2357" s="43">
        <v>2008</v>
      </c>
      <c r="G2357" s="43">
        <v>0.55900000000000005</v>
      </c>
      <c r="H2357" s="43" t="str">
        <f>INDEX(Regions[Region], MATCH(A2357,Regions[State Name],0))</f>
        <v>NR</v>
      </c>
    </row>
    <row r="2358" spans="1:8" x14ac:dyDescent="0.25">
      <c r="A2358" s="43" t="s">
        <v>231</v>
      </c>
      <c r="B2358" s="43" t="s">
        <v>209</v>
      </c>
      <c r="C2358" s="43" t="s">
        <v>228</v>
      </c>
      <c r="D2358" s="43" t="str">
        <f t="shared" si="72"/>
        <v>CHEMI</v>
      </c>
      <c r="E2358" s="43" t="str">
        <f t="shared" si="73"/>
        <v>Industry_Rest</v>
      </c>
      <c r="F2358" s="43">
        <v>2008</v>
      </c>
      <c r="G2358" s="43">
        <v>1E-3</v>
      </c>
      <c r="H2358" s="43" t="str">
        <f>INDEX(Regions[Region], MATCH(A2358,Regions[State Name],0))</f>
        <v>NR</v>
      </c>
    </row>
    <row r="2359" spans="1:8" x14ac:dyDescent="0.25">
      <c r="A2359" s="43" t="s">
        <v>231</v>
      </c>
      <c r="B2359" s="43" t="s">
        <v>209</v>
      </c>
      <c r="C2359" s="43" t="s">
        <v>220</v>
      </c>
      <c r="D2359" s="43" t="str">
        <f t="shared" si="72"/>
        <v xml:space="preserve">PULP </v>
      </c>
      <c r="E2359" s="43" t="str">
        <f t="shared" si="73"/>
        <v>Industry_Rest</v>
      </c>
      <c r="F2359" s="43">
        <v>2008</v>
      </c>
      <c r="G2359" s="43">
        <v>7.0000000000000007E-2</v>
      </c>
      <c r="H2359" s="43" t="str">
        <f>INDEX(Regions[Region], MATCH(A2359,Regions[State Name],0))</f>
        <v>NR</v>
      </c>
    </row>
    <row r="2360" spans="1:8" x14ac:dyDescent="0.25">
      <c r="A2360" s="43" t="s">
        <v>231</v>
      </c>
      <c r="B2360" s="43" t="s">
        <v>209</v>
      </c>
      <c r="C2360" s="43" t="s">
        <v>223</v>
      </c>
      <c r="D2360" s="43" t="str">
        <f t="shared" si="72"/>
        <v>TEXTI</v>
      </c>
      <c r="E2360" s="43" t="str">
        <f t="shared" si="73"/>
        <v>Industry_Rest</v>
      </c>
      <c r="F2360" s="43">
        <v>2008</v>
      </c>
      <c r="G2360" s="43">
        <v>9.1999999999999998E-2</v>
      </c>
      <c r="H2360" s="43" t="str">
        <f>INDEX(Regions[Region], MATCH(A2360,Regions[State Name],0))</f>
        <v>NR</v>
      </c>
    </row>
    <row r="2361" spans="1:8" x14ac:dyDescent="0.25">
      <c r="A2361" s="43" t="s">
        <v>231</v>
      </c>
      <c r="B2361" s="43" t="s">
        <v>219</v>
      </c>
      <c r="C2361" s="43" t="s">
        <v>215</v>
      </c>
      <c r="D2361" s="43" t="str">
        <f t="shared" si="72"/>
        <v>POWER</v>
      </c>
      <c r="E2361" s="43" t="str">
        <f t="shared" si="73"/>
        <v>Power</v>
      </c>
      <c r="F2361" s="43">
        <v>2008</v>
      </c>
      <c r="G2361" s="43">
        <v>1.4139999999999999</v>
      </c>
      <c r="H2361" s="43" t="str">
        <f>INDEX(Regions[Region], MATCH(A2361,Regions[State Name],0))</f>
        <v>NR</v>
      </c>
    </row>
    <row r="2362" spans="1:8" x14ac:dyDescent="0.25">
      <c r="A2362" s="43" t="s">
        <v>231</v>
      </c>
      <c r="B2362" s="43" t="s">
        <v>209</v>
      </c>
      <c r="C2362" s="43" t="s">
        <v>215</v>
      </c>
      <c r="D2362" s="43" t="str">
        <f t="shared" si="72"/>
        <v>POWER</v>
      </c>
      <c r="E2362" s="43" t="str">
        <f t="shared" si="73"/>
        <v>Power</v>
      </c>
      <c r="F2362" s="43">
        <v>2009</v>
      </c>
      <c r="G2362" s="43">
        <v>8.0449999999999999</v>
      </c>
      <c r="H2362" s="43" t="str">
        <f>INDEX(Regions[Region], MATCH(A2362,Regions[State Name],0))</f>
        <v>NR</v>
      </c>
    </row>
    <row r="2363" spans="1:8" x14ac:dyDescent="0.25">
      <c r="A2363" s="43" t="s">
        <v>231</v>
      </c>
      <c r="B2363" s="43" t="s">
        <v>209</v>
      </c>
      <c r="C2363" s="43" t="s">
        <v>210</v>
      </c>
      <c r="D2363" s="43" t="str">
        <f t="shared" si="72"/>
        <v>POWER</v>
      </c>
      <c r="E2363" s="43" t="str">
        <f t="shared" si="73"/>
        <v>Power</v>
      </c>
      <c r="F2363" s="43">
        <v>2009</v>
      </c>
      <c r="G2363" s="43">
        <v>8.3000000000000004E-2</v>
      </c>
      <c r="H2363" s="43" t="str">
        <f>INDEX(Regions[Region], MATCH(A2363,Regions[State Name],0))</f>
        <v>NR</v>
      </c>
    </row>
    <row r="2364" spans="1:8" x14ac:dyDescent="0.25">
      <c r="A2364" s="43" t="s">
        <v>231</v>
      </c>
      <c r="B2364" s="43" t="s">
        <v>209</v>
      </c>
      <c r="C2364" s="43" t="s">
        <v>225</v>
      </c>
      <c r="D2364" s="43" t="str">
        <f t="shared" si="72"/>
        <v>FERTI</v>
      </c>
      <c r="E2364" s="43" t="str">
        <f t="shared" si="73"/>
        <v>Industry_Rest</v>
      </c>
      <c r="F2364" s="43">
        <v>2009</v>
      </c>
      <c r="G2364" s="43">
        <v>0.56200000000000006</v>
      </c>
      <c r="H2364" s="43" t="str">
        <f>INDEX(Regions[Region], MATCH(A2364,Regions[State Name],0))</f>
        <v>NR</v>
      </c>
    </row>
    <row r="2365" spans="1:8" x14ac:dyDescent="0.25">
      <c r="A2365" s="43" t="s">
        <v>231</v>
      </c>
      <c r="B2365" s="43" t="s">
        <v>209</v>
      </c>
      <c r="C2365" s="43" t="s">
        <v>228</v>
      </c>
      <c r="D2365" s="43" t="str">
        <f t="shared" si="72"/>
        <v>CHEMI</v>
      </c>
      <c r="E2365" s="43" t="str">
        <f t="shared" si="73"/>
        <v>Industry_Rest</v>
      </c>
      <c r="F2365" s="43">
        <v>2009</v>
      </c>
      <c r="G2365" s="43">
        <v>1E-3</v>
      </c>
      <c r="H2365" s="43" t="str">
        <f>INDEX(Regions[Region], MATCH(A2365,Regions[State Name],0))</f>
        <v>NR</v>
      </c>
    </row>
    <row r="2366" spans="1:8" x14ac:dyDescent="0.25">
      <c r="A2366" s="43" t="s">
        <v>231</v>
      </c>
      <c r="B2366" s="43" t="s">
        <v>209</v>
      </c>
      <c r="C2366" s="43" t="s">
        <v>220</v>
      </c>
      <c r="D2366" s="43" t="str">
        <f t="shared" si="72"/>
        <v xml:space="preserve">PULP </v>
      </c>
      <c r="E2366" s="43" t="str">
        <f t="shared" si="73"/>
        <v>Industry_Rest</v>
      </c>
      <c r="F2366" s="43">
        <v>2009</v>
      </c>
      <c r="G2366" s="43">
        <v>8.1000000000000003E-2</v>
      </c>
      <c r="H2366" s="43" t="str">
        <f>INDEX(Regions[Region], MATCH(A2366,Regions[State Name],0))</f>
        <v>NR</v>
      </c>
    </row>
    <row r="2367" spans="1:8" x14ac:dyDescent="0.25">
      <c r="A2367" s="43" t="s">
        <v>231</v>
      </c>
      <c r="B2367" s="43" t="s">
        <v>209</v>
      </c>
      <c r="C2367" s="43" t="s">
        <v>208</v>
      </c>
      <c r="D2367" s="43" t="str">
        <f t="shared" si="72"/>
        <v>OTHER</v>
      </c>
      <c r="E2367" s="43" t="str">
        <f t="shared" si="73"/>
        <v>Industry_Rest</v>
      </c>
      <c r="F2367" s="43">
        <v>2009</v>
      </c>
      <c r="G2367" s="43">
        <v>8.4000000000000005E-2</v>
      </c>
      <c r="H2367" s="43" t="str">
        <f>INDEX(Regions[Region], MATCH(A2367,Regions[State Name],0))</f>
        <v>NR</v>
      </c>
    </row>
    <row r="2368" spans="1:8" x14ac:dyDescent="0.25">
      <c r="A2368" s="43" t="s">
        <v>231</v>
      </c>
      <c r="B2368" s="43" t="s">
        <v>219</v>
      </c>
      <c r="C2368" s="43" t="s">
        <v>215</v>
      </c>
      <c r="D2368" s="43" t="str">
        <f t="shared" si="72"/>
        <v>POWER</v>
      </c>
      <c r="E2368" s="43" t="str">
        <f t="shared" si="73"/>
        <v>Power</v>
      </c>
      <c r="F2368" s="43">
        <v>2009</v>
      </c>
      <c r="G2368" s="43">
        <v>1.456</v>
      </c>
      <c r="H2368" s="43" t="str">
        <f>INDEX(Regions[Region], MATCH(A2368,Regions[State Name],0))</f>
        <v>NR</v>
      </c>
    </row>
    <row r="2369" spans="1:8" x14ac:dyDescent="0.25">
      <c r="A2369" s="43" t="s">
        <v>231</v>
      </c>
      <c r="B2369" s="43" t="s">
        <v>214</v>
      </c>
      <c r="C2369" s="43" t="s">
        <v>215</v>
      </c>
      <c r="D2369" s="43" t="str">
        <f t="shared" si="72"/>
        <v>POWER</v>
      </c>
      <c r="E2369" s="43" t="str">
        <f t="shared" si="73"/>
        <v>Power</v>
      </c>
      <c r="F2369" s="43">
        <v>2010</v>
      </c>
      <c r="G2369" s="43">
        <v>8.0000000000000002E-3</v>
      </c>
      <c r="H2369" s="43" t="str">
        <f>INDEX(Regions[Region], MATCH(A2369,Regions[State Name],0))</f>
        <v>NR</v>
      </c>
    </row>
    <row r="2370" spans="1:8" x14ac:dyDescent="0.25">
      <c r="A2370" s="43" t="s">
        <v>231</v>
      </c>
      <c r="B2370" s="43" t="s">
        <v>209</v>
      </c>
      <c r="C2370" s="43" t="s">
        <v>215</v>
      </c>
      <c r="D2370" s="43" t="str">
        <f t="shared" si="72"/>
        <v>POWER</v>
      </c>
      <c r="E2370" s="43" t="str">
        <f t="shared" si="73"/>
        <v>Power</v>
      </c>
      <c r="F2370" s="43">
        <v>2010</v>
      </c>
      <c r="G2370" s="43">
        <v>10.252000000000001</v>
      </c>
      <c r="H2370" s="43" t="str">
        <f>INDEX(Regions[Region], MATCH(A2370,Regions[State Name],0))</f>
        <v>NR</v>
      </c>
    </row>
    <row r="2371" spans="1:8" x14ac:dyDescent="0.25">
      <c r="A2371" s="43" t="s">
        <v>231</v>
      </c>
      <c r="B2371" s="43" t="s">
        <v>209</v>
      </c>
      <c r="C2371" s="43" t="s">
        <v>210</v>
      </c>
      <c r="D2371" s="43" t="str">
        <f t="shared" ref="D2371:D2434" si="74">LEFT(C2371,5)</f>
        <v>POWER</v>
      </c>
      <c r="E2371" s="43" t="str">
        <f t="shared" ref="E2371:E2434" si="75">IF(D2371="POWER","Power", IF(OR(D2371="STEEL",D2371="METAL"), "Industry_Steel", "Industry_Rest"))</f>
        <v>Power</v>
      </c>
      <c r="F2371" s="43">
        <v>2010</v>
      </c>
      <c r="G2371" s="43">
        <v>8.2000000000000003E-2</v>
      </c>
      <c r="H2371" s="43" t="str">
        <f>INDEX(Regions[Region], MATCH(A2371,Regions[State Name],0))</f>
        <v>NR</v>
      </c>
    </row>
    <row r="2372" spans="1:8" x14ac:dyDescent="0.25">
      <c r="A2372" s="43" t="s">
        <v>231</v>
      </c>
      <c r="B2372" s="43" t="s">
        <v>209</v>
      </c>
      <c r="C2372" s="43" t="s">
        <v>228</v>
      </c>
      <c r="D2372" s="43" t="str">
        <f t="shared" si="74"/>
        <v>CHEMI</v>
      </c>
      <c r="E2372" s="43" t="str">
        <f t="shared" si="75"/>
        <v>Industry_Rest</v>
      </c>
      <c r="F2372" s="43">
        <v>2010</v>
      </c>
      <c r="G2372" s="43">
        <v>1E-3</v>
      </c>
      <c r="H2372" s="43" t="str">
        <f>INDEX(Regions[Region], MATCH(A2372,Regions[State Name],0))</f>
        <v>NR</v>
      </c>
    </row>
    <row r="2373" spans="1:8" x14ac:dyDescent="0.25">
      <c r="A2373" s="43" t="s">
        <v>231</v>
      </c>
      <c r="B2373" s="43" t="s">
        <v>209</v>
      </c>
      <c r="C2373" s="43" t="s">
        <v>220</v>
      </c>
      <c r="D2373" s="43" t="str">
        <f t="shared" si="74"/>
        <v xml:space="preserve">PULP </v>
      </c>
      <c r="E2373" s="43" t="str">
        <f t="shared" si="75"/>
        <v>Industry_Rest</v>
      </c>
      <c r="F2373" s="43">
        <v>2010</v>
      </c>
      <c r="G2373" s="43">
        <v>6.4000000000000001E-2</v>
      </c>
      <c r="H2373" s="43" t="str">
        <f>INDEX(Regions[Region], MATCH(A2373,Regions[State Name],0))</f>
        <v>NR</v>
      </c>
    </row>
    <row r="2374" spans="1:8" x14ac:dyDescent="0.25">
      <c r="A2374" s="43" t="s">
        <v>231</v>
      </c>
      <c r="B2374" s="43" t="s">
        <v>209</v>
      </c>
      <c r="C2374" s="43" t="s">
        <v>208</v>
      </c>
      <c r="D2374" s="43" t="str">
        <f t="shared" si="74"/>
        <v>OTHER</v>
      </c>
      <c r="E2374" s="43" t="str">
        <f t="shared" si="75"/>
        <v>Industry_Rest</v>
      </c>
      <c r="F2374" s="43">
        <v>2010</v>
      </c>
      <c r="G2374" s="43">
        <v>7.3999999999999996E-2</v>
      </c>
      <c r="H2374" s="43" t="str">
        <f>INDEX(Regions[Region], MATCH(A2374,Regions[State Name],0))</f>
        <v>NR</v>
      </c>
    </row>
    <row r="2375" spans="1:8" x14ac:dyDescent="0.25">
      <c r="A2375" s="43" t="s">
        <v>231</v>
      </c>
      <c r="B2375" s="43" t="s">
        <v>219</v>
      </c>
      <c r="C2375" s="43" t="s">
        <v>215</v>
      </c>
      <c r="D2375" s="43" t="str">
        <f t="shared" si="74"/>
        <v>POWER</v>
      </c>
      <c r="E2375" s="43" t="str">
        <f t="shared" si="75"/>
        <v>Power</v>
      </c>
      <c r="F2375" s="43">
        <v>2010</v>
      </c>
      <c r="G2375" s="43">
        <v>1.3089999999999999</v>
      </c>
      <c r="H2375" s="43" t="str">
        <f>INDEX(Regions[Region], MATCH(A2375,Regions[State Name],0))</f>
        <v>NR</v>
      </c>
    </row>
    <row r="2376" spans="1:8" x14ac:dyDescent="0.25">
      <c r="A2376" s="43" t="s">
        <v>231</v>
      </c>
      <c r="B2376" s="43" t="s">
        <v>209</v>
      </c>
      <c r="C2376" s="43" t="s">
        <v>215</v>
      </c>
      <c r="D2376" s="43" t="str">
        <f t="shared" si="74"/>
        <v>POWER</v>
      </c>
      <c r="E2376" s="43" t="str">
        <f t="shared" si="75"/>
        <v>Power</v>
      </c>
      <c r="F2376" s="43">
        <v>2011</v>
      </c>
      <c r="G2376" s="43">
        <v>12.27</v>
      </c>
      <c r="H2376" s="43" t="str">
        <f>INDEX(Regions[Region], MATCH(A2376,Regions[State Name],0))</f>
        <v>NR</v>
      </c>
    </row>
    <row r="2377" spans="1:8" x14ac:dyDescent="0.25">
      <c r="A2377" s="43" t="s">
        <v>231</v>
      </c>
      <c r="B2377" s="43" t="s">
        <v>209</v>
      </c>
      <c r="C2377" s="43" t="s">
        <v>210</v>
      </c>
      <c r="D2377" s="43" t="str">
        <f t="shared" si="74"/>
        <v>POWER</v>
      </c>
      <c r="E2377" s="43" t="str">
        <f t="shared" si="75"/>
        <v>Power</v>
      </c>
      <c r="F2377" s="43">
        <v>2011</v>
      </c>
      <c r="G2377" s="43">
        <v>0.06</v>
      </c>
      <c r="H2377" s="43" t="str">
        <f>INDEX(Regions[Region], MATCH(A2377,Regions[State Name],0))</f>
        <v>NR</v>
      </c>
    </row>
    <row r="2378" spans="1:8" x14ac:dyDescent="0.25">
      <c r="A2378" s="43" t="s">
        <v>231</v>
      </c>
      <c r="B2378" s="43" t="s">
        <v>209</v>
      </c>
      <c r="C2378" s="43" t="s">
        <v>225</v>
      </c>
      <c r="D2378" s="43" t="str">
        <f t="shared" si="74"/>
        <v>FERTI</v>
      </c>
      <c r="E2378" s="43" t="str">
        <f t="shared" si="75"/>
        <v>Industry_Rest</v>
      </c>
      <c r="F2378" s="43">
        <v>2011</v>
      </c>
      <c r="G2378" s="43">
        <v>0.622</v>
      </c>
      <c r="H2378" s="43" t="str">
        <f>INDEX(Regions[Region], MATCH(A2378,Regions[State Name],0))</f>
        <v>NR</v>
      </c>
    </row>
    <row r="2379" spans="1:8" x14ac:dyDescent="0.25">
      <c r="A2379" s="43" t="s">
        <v>231</v>
      </c>
      <c r="B2379" s="43" t="s">
        <v>209</v>
      </c>
      <c r="C2379" s="43" t="s">
        <v>217</v>
      </c>
      <c r="D2379" s="43" t="str">
        <f t="shared" si="74"/>
        <v>OTHER</v>
      </c>
      <c r="E2379" s="43" t="str">
        <f t="shared" si="75"/>
        <v>Industry_Rest</v>
      </c>
      <c r="F2379" s="43">
        <v>2011</v>
      </c>
      <c r="G2379" s="43">
        <v>3.5000000000000003E-2</v>
      </c>
      <c r="H2379" s="43" t="str">
        <f>INDEX(Regions[Region], MATCH(A2379,Regions[State Name],0))</f>
        <v>NR</v>
      </c>
    </row>
    <row r="2380" spans="1:8" x14ac:dyDescent="0.25">
      <c r="A2380" s="43" t="s">
        <v>231</v>
      </c>
      <c r="B2380" s="43" t="s">
        <v>209</v>
      </c>
      <c r="C2380" s="43" t="s">
        <v>228</v>
      </c>
      <c r="D2380" s="43" t="str">
        <f t="shared" si="74"/>
        <v>CHEMI</v>
      </c>
      <c r="E2380" s="43" t="str">
        <f t="shared" si="75"/>
        <v>Industry_Rest</v>
      </c>
      <c r="F2380" s="43">
        <v>2011</v>
      </c>
      <c r="G2380" s="43">
        <v>1E-3</v>
      </c>
      <c r="H2380" s="43" t="str">
        <f>INDEX(Regions[Region], MATCH(A2380,Regions[State Name],0))</f>
        <v>NR</v>
      </c>
    </row>
    <row r="2381" spans="1:8" x14ac:dyDescent="0.25">
      <c r="A2381" s="43" t="s">
        <v>231</v>
      </c>
      <c r="B2381" s="43" t="s">
        <v>209</v>
      </c>
      <c r="C2381" s="43" t="s">
        <v>220</v>
      </c>
      <c r="D2381" s="43" t="str">
        <f t="shared" si="74"/>
        <v xml:space="preserve">PULP </v>
      </c>
      <c r="E2381" s="43" t="str">
        <f t="shared" si="75"/>
        <v>Industry_Rest</v>
      </c>
      <c r="F2381" s="43">
        <v>2011</v>
      </c>
      <c r="G2381" s="43">
        <v>6.0999999999999999E-2</v>
      </c>
      <c r="H2381" s="43" t="str">
        <f>INDEX(Regions[Region], MATCH(A2381,Regions[State Name],0))</f>
        <v>NR</v>
      </c>
    </row>
    <row r="2382" spans="1:8" x14ac:dyDescent="0.25">
      <c r="A2382" s="43" t="s">
        <v>231</v>
      </c>
      <c r="B2382" s="43" t="s">
        <v>209</v>
      </c>
      <c r="C2382" s="43" t="s">
        <v>208</v>
      </c>
      <c r="D2382" s="43" t="str">
        <f t="shared" si="74"/>
        <v>OTHER</v>
      </c>
      <c r="E2382" s="43" t="str">
        <f t="shared" si="75"/>
        <v>Industry_Rest</v>
      </c>
      <c r="F2382" s="43">
        <v>2011</v>
      </c>
      <c r="G2382" s="43">
        <v>7.8E-2</v>
      </c>
      <c r="H2382" s="43" t="str">
        <f>INDEX(Regions[Region], MATCH(A2382,Regions[State Name],0))</f>
        <v>NR</v>
      </c>
    </row>
    <row r="2383" spans="1:8" x14ac:dyDescent="0.25">
      <c r="A2383" s="43" t="s">
        <v>231</v>
      </c>
      <c r="B2383" s="43" t="s">
        <v>219</v>
      </c>
      <c r="C2383" s="43" t="s">
        <v>215</v>
      </c>
      <c r="D2383" s="43" t="str">
        <f t="shared" si="74"/>
        <v>POWER</v>
      </c>
      <c r="E2383" s="43" t="str">
        <f t="shared" si="75"/>
        <v>Power</v>
      </c>
      <c r="F2383" s="43">
        <v>2011</v>
      </c>
      <c r="G2383" s="43">
        <v>0.49399999999999999</v>
      </c>
      <c r="H2383" s="43" t="str">
        <f>INDEX(Regions[Region], MATCH(A2383,Regions[State Name],0))</f>
        <v>NR</v>
      </c>
    </row>
    <row r="2384" spans="1:8" x14ac:dyDescent="0.25">
      <c r="A2384" s="43" t="s">
        <v>231</v>
      </c>
      <c r="B2384" s="43" t="s">
        <v>209</v>
      </c>
      <c r="C2384" s="43" t="s">
        <v>215</v>
      </c>
      <c r="D2384" s="43" t="str">
        <f t="shared" si="74"/>
        <v>POWER</v>
      </c>
      <c r="E2384" s="43" t="str">
        <f t="shared" si="75"/>
        <v>Power</v>
      </c>
      <c r="F2384" s="43">
        <v>2012</v>
      </c>
      <c r="G2384" s="43">
        <v>16.265999999999998</v>
      </c>
      <c r="H2384" s="43" t="str">
        <f>INDEX(Regions[Region], MATCH(A2384,Regions[State Name],0))</f>
        <v>NR</v>
      </c>
    </row>
    <row r="2385" spans="1:8" x14ac:dyDescent="0.25">
      <c r="A2385" s="43" t="s">
        <v>231</v>
      </c>
      <c r="B2385" s="43" t="s">
        <v>209</v>
      </c>
      <c r="C2385" s="43" t="s">
        <v>210</v>
      </c>
      <c r="D2385" s="43" t="str">
        <f t="shared" si="74"/>
        <v>POWER</v>
      </c>
      <c r="E2385" s="43" t="str">
        <f t="shared" si="75"/>
        <v>Power</v>
      </c>
      <c r="F2385" s="43">
        <v>2012</v>
      </c>
      <c r="G2385" s="43">
        <v>4.1000000000000002E-2</v>
      </c>
      <c r="H2385" s="43" t="str">
        <f>INDEX(Regions[Region], MATCH(A2385,Regions[State Name],0))</f>
        <v>NR</v>
      </c>
    </row>
    <row r="2386" spans="1:8" x14ac:dyDescent="0.25">
      <c r="A2386" s="43" t="s">
        <v>231</v>
      </c>
      <c r="B2386" s="43" t="s">
        <v>209</v>
      </c>
      <c r="C2386" s="43" t="s">
        <v>225</v>
      </c>
      <c r="D2386" s="43" t="str">
        <f t="shared" si="74"/>
        <v>FERTI</v>
      </c>
      <c r="E2386" s="43" t="str">
        <f t="shared" si="75"/>
        <v>Industry_Rest</v>
      </c>
      <c r="F2386" s="43">
        <v>2012</v>
      </c>
      <c r="G2386" s="43">
        <v>0.66</v>
      </c>
      <c r="H2386" s="43" t="str">
        <f>INDEX(Regions[Region], MATCH(A2386,Regions[State Name],0))</f>
        <v>NR</v>
      </c>
    </row>
    <row r="2387" spans="1:8" x14ac:dyDescent="0.25">
      <c r="A2387" s="43" t="s">
        <v>231</v>
      </c>
      <c r="B2387" s="43" t="s">
        <v>209</v>
      </c>
      <c r="C2387" s="43" t="s">
        <v>208</v>
      </c>
      <c r="D2387" s="43" t="str">
        <f t="shared" si="74"/>
        <v>OTHER</v>
      </c>
      <c r="E2387" s="43" t="str">
        <f t="shared" si="75"/>
        <v>Industry_Rest</v>
      </c>
      <c r="F2387" s="43">
        <v>2012</v>
      </c>
      <c r="G2387" s="43">
        <v>4.7E-2</v>
      </c>
      <c r="H2387" s="43" t="str">
        <f>INDEX(Regions[Region], MATCH(A2387,Regions[State Name],0))</f>
        <v>NR</v>
      </c>
    </row>
    <row r="2388" spans="1:8" x14ac:dyDescent="0.25">
      <c r="A2388" s="43" t="s">
        <v>231</v>
      </c>
      <c r="B2388" s="43" t="s">
        <v>219</v>
      </c>
      <c r="C2388" s="43" t="s">
        <v>215</v>
      </c>
      <c r="D2388" s="43" t="str">
        <f t="shared" si="74"/>
        <v>POWER</v>
      </c>
      <c r="E2388" s="43" t="str">
        <f t="shared" si="75"/>
        <v>Power</v>
      </c>
      <c r="F2388" s="43">
        <v>2012</v>
      </c>
      <c r="G2388" s="43">
        <v>0.55700000000000005</v>
      </c>
      <c r="H2388" s="43" t="str">
        <f>INDEX(Regions[Region], MATCH(A2388,Regions[State Name],0))</f>
        <v>NR</v>
      </c>
    </row>
    <row r="2389" spans="1:8" x14ac:dyDescent="0.25">
      <c r="A2389" s="43" t="s">
        <v>231</v>
      </c>
      <c r="B2389" s="43" t="s">
        <v>214</v>
      </c>
      <c r="C2389" s="43" t="s">
        <v>215</v>
      </c>
      <c r="D2389" s="43" t="str">
        <f t="shared" si="74"/>
        <v>POWER</v>
      </c>
      <c r="E2389" s="43" t="str">
        <f t="shared" si="75"/>
        <v>Power</v>
      </c>
      <c r="F2389" s="43">
        <v>2013</v>
      </c>
      <c r="G2389" s="43">
        <v>0.104</v>
      </c>
      <c r="H2389" s="43" t="str">
        <f>INDEX(Regions[Region], MATCH(A2389,Regions[State Name],0))</f>
        <v>NR</v>
      </c>
    </row>
    <row r="2390" spans="1:8" x14ac:dyDescent="0.25">
      <c r="A2390" s="43" t="s">
        <v>231</v>
      </c>
      <c r="B2390" s="43" t="s">
        <v>209</v>
      </c>
      <c r="C2390" s="43" t="s">
        <v>215</v>
      </c>
      <c r="D2390" s="43" t="str">
        <f t="shared" si="74"/>
        <v>POWER</v>
      </c>
      <c r="E2390" s="43" t="str">
        <f t="shared" si="75"/>
        <v>Power</v>
      </c>
      <c r="F2390" s="43">
        <v>2013</v>
      </c>
      <c r="G2390" s="43">
        <v>15.632999999999999</v>
      </c>
      <c r="H2390" s="43" t="str">
        <f>INDEX(Regions[Region], MATCH(A2390,Regions[State Name],0))</f>
        <v>NR</v>
      </c>
    </row>
    <row r="2391" spans="1:8" x14ac:dyDescent="0.25">
      <c r="A2391" s="43" t="s">
        <v>231</v>
      </c>
      <c r="B2391" s="43" t="s">
        <v>209</v>
      </c>
      <c r="C2391" s="43" t="s">
        <v>210</v>
      </c>
      <c r="D2391" s="43" t="str">
        <f t="shared" si="74"/>
        <v>POWER</v>
      </c>
      <c r="E2391" s="43" t="str">
        <f t="shared" si="75"/>
        <v>Power</v>
      </c>
      <c r="F2391" s="43">
        <v>2013</v>
      </c>
      <c r="G2391" s="43">
        <v>4.0000000000000001E-3</v>
      </c>
      <c r="H2391" s="43" t="str">
        <f>INDEX(Regions[Region], MATCH(A2391,Regions[State Name],0))</f>
        <v>NR</v>
      </c>
    </row>
    <row r="2392" spans="1:8" x14ac:dyDescent="0.25">
      <c r="A2392" s="43" t="s">
        <v>231</v>
      </c>
      <c r="B2392" s="43" t="s">
        <v>209</v>
      </c>
      <c r="C2392" s="43" t="s">
        <v>225</v>
      </c>
      <c r="D2392" s="43" t="str">
        <f t="shared" si="74"/>
        <v>FERTI</v>
      </c>
      <c r="E2392" s="43" t="str">
        <f t="shared" si="75"/>
        <v>Industry_Rest</v>
      </c>
      <c r="F2392" s="43">
        <v>2013</v>
      </c>
      <c r="G2392" s="43">
        <v>0.50800000000000001</v>
      </c>
      <c r="H2392" s="43" t="str">
        <f>INDEX(Regions[Region], MATCH(A2392,Regions[State Name],0))</f>
        <v>NR</v>
      </c>
    </row>
    <row r="2393" spans="1:8" x14ac:dyDescent="0.25">
      <c r="A2393" s="43" t="s">
        <v>231</v>
      </c>
      <c r="B2393" s="43" t="s">
        <v>209</v>
      </c>
      <c r="C2393" s="43" t="s">
        <v>220</v>
      </c>
      <c r="D2393" s="43" t="str">
        <f t="shared" si="74"/>
        <v xml:space="preserve">PULP </v>
      </c>
      <c r="E2393" s="43" t="str">
        <f t="shared" si="75"/>
        <v>Industry_Rest</v>
      </c>
      <c r="F2393" s="43">
        <v>2013</v>
      </c>
      <c r="G2393" s="43">
        <v>4.9000000000000002E-2</v>
      </c>
      <c r="H2393" s="43" t="str">
        <f>INDEX(Regions[Region], MATCH(A2393,Regions[State Name],0))</f>
        <v>NR</v>
      </c>
    </row>
    <row r="2394" spans="1:8" x14ac:dyDescent="0.25">
      <c r="A2394" s="43" t="s">
        <v>231</v>
      </c>
      <c r="B2394" s="43" t="s">
        <v>209</v>
      </c>
      <c r="C2394" s="43" t="s">
        <v>208</v>
      </c>
      <c r="D2394" s="43" t="str">
        <f t="shared" si="74"/>
        <v>OTHER</v>
      </c>
      <c r="E2394" s="43" t="str">
        <f t="shared" si="75"/>
        <v>Industry_Rest</v>
      </c>
      <c r="F2394" s="43">
        <v>2013</v>
      </c>
      <c r="G2394" s="43">
        <v>6.2E-2</v>
      </c>
      <c r="H2394" s="43" t="str">
        <f>INDEX(Regions[Region], MATCH(A2394,Regions[State Name],0))</f>
        <v>NR</v>
      </c>
    </row>
    <row r="2395" spans="1:8" x14ac:dyDescent="0.25">
      <c r="A2395" s="43" t="s">
        <v>231</v>
      </c>
      <c r="B2395" s="43" t="s">
        <v>219</v>
      </c>
      <c r="C2395" s="43" t="s">
        <v>215</v>
      </c>
      <c r="D2395" s="43" t="str">
        <f t="shared" si="74"/>
        <v>POWER</v>
      </c>
      <c r="E2395" s="43" t="str">
        <f t="shared" si="75"/>
        <v>Power</v>
      </c>
      <c r="F2395" s="43">
        <v>2013</v>
      </c>
      <c r="G2395" s="43">
        <v>8.3000000000000004E-2</v>
      </c>
      <c r="H2395" s="43" t="str">
        <f>INDEX(Regions[Region], MATCH(A2395,Regions[State Name],0))</f>
        <v>NR</v>
      </c>
    </row>
    <row r="2396" spans="1:8" x14ac:dyDescent="0.25">
      <c r="A2396" s="43" t="s">
        <v>231</v>
      </c>
      <c r="B2396" s="43" t="s">
        <v>209</v>
      </c>
      <c r="C2396" s="43" t="s">
        <v>215</v>
      </c>
      <c r="D2396" s="43" t="str">
        <f t="shared" si="74"/>
        <v>POWER</v>
      </c>
      <c r="E2396" s="43" t="str">
        <f t="shared" si="75"/>
        <v>Power</v>
      </c>
      <c r="F2396" s="43">
        <v>2014</v>
      </c>
      <c r="G2396" s="43">
        <v>13.292999999999999</v>
      </c>
      <c r="H2396" s="43" t="str">
        <f>INDEX(Regions[Region], MATCH(A2396,Regions[State Name],0))</f>
        <v>NR</v>
      </c>
    </row>
    <row r="2397" spans="1:8" x14ac:dyDescent="0.25">
      <c r="A2397" s="43" t="s">
        <v>231</v>
      </c>
      <c r="B2397" s="43" t="s">
        <v>209</v>
      </c>
      <c r="C2397" s="43" t="s">
        <v>213</v>
      </c>
      <c r="D2397" s="43" t="str">
        <f t="shared" si="74"/>
        <v>CEMEN</v>
      </c>
      <c r="E2397" s="43" t="str">
        <f t="shared" si="75"/>
        <v>Industry_Rest</v>
      </c>
      <c r="F2397" s="43">
        <v>2014</v>
      </c>
      <c r="G2397" s="43">
        <v>1.6E-2</v>
      </c>
      <c r="H2397" s="43" t="str">
        <f>INDEX(Regions[Region], MATCH(A2397,Regions[State Name],0))</f>
        <v>NR</v>
      </c>
    </row>
    <row r="2398" spans="1:8" x14ac:dyDescent="0.25">
      <c r="A2398" s="43" t="s">
        <v>231</v>
      </c>
      <c r="B2398" s="43" t="s">
        <v>209</v>
      </c>
      <c r="C2398" s="43" t="s">
        <v>225</v>
      </c>
      <c r="D2398" s="43" t="str">
        <f t="shared" si="74"/>
        <v>FERTI</v>
      </c>
      <c r="E2398" s="43" t="str">
        <f t="shared" si="75"/>
        <v>Industry_Rest</v>
      </c>
      <c r="F2398" s="43">
        <v>2014</v>
      </c>
      <c r="G2398" s="43">
        <v>0.439</v>
      </c>
      <c r="H2398" s="43" t="str">
        <f>INDEX(Regions[Region], MATCH(A2398,Regions[State Name],0))</f>
        <v>NR</v>
      </c>
    </row>
    <row r="2399" spans="1:8" x14ac:dyDescent="0.25">
      <c r="A2399" s="43" t="s">
        <v>231</v>
      </c>
      <c r="B2399" s="43" t="s">
        <v>209</v>
      </c>
      <c r="C2399" s="43" t="s">
        <v>208</v>
      </c>
      <c r="D2399" s="43" t="str">
        <f t="shared" si="74"/>
        <v>OTHER</v>
      </c>
      <c r="E2399" s="43" t="str">
        <f t="shared" si="75"/>
        <v>Industry_Rest</v>
      </c>
      <c r="F2399" s="43">
        <v>2014</v>
      </c>
      <c r="G2399" s="43">
        <v>6.5000000000000002E-2</v>
      </c>
      <c r="H2399" s="43" t="str">
        <f>INDEX(Regions[Region], MATCH(A2399,Regions[State Name],0))</f>
        <v>NR</v>
      </c>
    </row>
    <row r="2400" spans="1:8" x14ac:dyDescent="0.25">
      <c r="A2400" s="43" t="s">
        <v>231</v>
      </c>
      <c r="B2400" s="43" t="s">
        <v>219</v>
      </c>
      <c r="C2400" s="43" t="s">
        <v>215</v>
      </c>
      <c r="D2400" s="43" t="str">
        <f t="shared" si="74"/>
        <v>POWER</v>
      </c>
      <c r="E2400" s="43" t="str">
        <f t="shared" si="75"/>
        <v>Power</v>
      </c>
      <c r="F2400" s="43">
        <v>2014</v>
      </c>
      <c r="G2400" s="43">
        <v>7.9000000000000001E-2</v>
      </c>
      <c r="H2400" s="43" t="str">
        <f>INDEX(Regions[Region], MATCH(A2400,Regions[State Name],0))</f>
        <v>NR</v>
      </c>
    </row>
    <row r="2401" spans="1:8" x14ac:dyDescent="0.25">
      <c r="A2401" s="43" t="s">
        <v>231</v>
      </c>
      <c r="B2401" s="43" t="s">
        <v>209</v>
      </c>
      <c r="C2401" s="43" t="s">
        <v>215</v>
      </c>
      <c r="D2401" s="43" t="str">
        <f t="shared" si="74"/>
        <v>POWER</v>
      </c>
      <c r="E2401" s="43" t="str">
        <f t="shared" si="75"/>
        <v>Power</v>
      </c>
      <c r="F2401" s="43">
        <v>2015</v>
      </c>
      <c r="G2401" s="43">
        <v>13.944000000000001</v>
      </c>
      <c r="H2401" s="43" t="str">
        <f>INDEX(Regions[Region], MATCH(A2401,Regions[State Name],0))</f>
        <v>NR</v>
      </c>
    </row>
    <row r="2402" spans="1:8" x14ac:dyDescent="0.25">
      <c r="A2402" s="43" t="s">
        <v>231</v>
      </c>
      <c r="B2402" s="43" t="s">
        <v>209</v>
      </c>
      <c r="C2402" s="43" t="s">
        <v>225</v>
      </c>
      <c r="D2402" s="43" t="str">
        <f t="shared" si="74"/>
        <v>FERTI</v>
      </c>
      <c r="E2402" s="43" t="str">
        <f t="shared" si="75"/>
        <v>Industry_Rest</v>
      </c>
      <c r="F2402" s="43">
        <v>2015</v>
      </c>
      <c r="G2402" s="43">
        <v>0.36199999999999999</v>
      </c>
      <c r="H2402" s="43" t="str">
        <f>INDEX(Regions[Region], MATCH(A2402,Regions[State Name],0))</f>
        <v>NR</v>
      </c>
    </row>
    <row r="2403" spans="1:8" x14ac:dyDescent="0.25">
      <c r="A2403" s="43" t="s">
        <v>231</v>
      </c>
      <c r="B2403" s="43" t="s">
        <v>209</v>
      </c>
      <c r="C2403" s="43" t="s">
        <v>208</v>
      </c>
      <c r="D2403" s="43" t="str">
        <f t="shared" si="74"/>
        <v>OTHER</v>
      </c>
      <c r="E2403" s="43" t="str">
        <f t="shared" si="75"/>
        <v>Industry_Rest</v>
      </c>
      <c r="F2403" s="43">
        <v>2015</v>
      </c>
      <c r="G2403" s="43">
        <v>4.2999999999999997E-2</v>
      </c>
      <c r="H2403" s="43" t="str">
        <f>INDEX(Regions[Region], MATCH(A2403,Regions[State Name],0))</f>
        <v>NR</v>
      </c>
    </row>
    <row r="2404" spans="1:8" x14ac:dyDescent="0.25">
      <c r="A2404" s="43" t="s">
        <v>231</v>
      </c>
      <c r="B2404" s="43" t="s">
        <v>219</v>
      </c>
      <c r="C2404" s="43" t="s">
        <v>215</v>
      </c>
      <c r="D2404" s="43" t="str">
        <f t="shared" si="74"/>
        <v>POWER</v>
      </c>
      <c r="E2404" s="43" t="str">
        <f t="shared" si="75"/>
        <v>Power</v>
      </c>
      <c r="F2404" s="43">
        <v>2015</v>
      </c>
      <c r="G2404" s="43">
        <v>3.9E-2</v>
      </c>
      <c r="H2404" s="43" t="str">
        <f>INDEX(Regions[Region], MATCH(A2404,Regions[State Name],0))</f>
        <v>NR</v>
      </c>
    </row>
    <row r="2405" spans="1:8" x14ac:dyDescent="0.25">
      <c r="A2405" s="43" t="s">
        <v>231</v>
      </c>
      <c r="B2405" s="43" t="s">
        <v>214</v>
      </c>
      <c r="C2405" s="43" t="s">
        <v>215</v>
      </c>
      <c r="D2405" s="43" t="str">
        <f t="shared" si="74"/>
        <v>POWER</v>
      </c>
      <c r="E2405" s="43" t="str">
        <f t="shared" si="75"/>
        <v>Power</v>
      </c>
      <c r="F2405" s="43">
        <v>2015</v>
      </c>
      <c r="G2405" s="43">
        <v>0.20399999999999999</v>
      </c>
      <c r="H2405" s="43" t="str">
        <f>INDEX(Regions[Region], MATCH(A2405,Regions[State Name],0))</f>
        <v>NR</v>
      </c>
    </row>
    <row r="2406" spans="1:8" x14ac:dyDescent="0.25">
      <c r="A2406" s="43" t="s">
        <v>231</v>
      </c>
      <c r="B2406" s="43" t="s">
        <v>209</v>
      </c>
      <c r="C2406" s="43" t="s">
        <v>215</v>
      </c>
      <c r="D2406" s="43" t="str">
        <f t="shared" si="74"/>
        <v>POWER</v>
      </c>
      <c r="E2406" s="43" t="str">
        <f t="shared" si="75"/>
        <v>Power</v>
      </c>
      <c r="F2406" s="43">
        <v>2016</v>
      </c>
      <c r="G2406" s="43">
        <v>13.311</v>
      </c>
      <c r="H2406" s="43" t="str">
        <f>INDEX(Regions[Region], MATCH(A2406,Regions[State Name],0))</f>
        <v>NR</v>
      </c>
    </row>
    <row r="2407" spans="1:8" x14ac:dyDescent="0.25">
      <c r="A2407" s="43" t="s">
        <v>231</v>
      </c>
      <c r="B2407" s="43" t="s">
        <v>209</v>
      </c>
      <c r="C2407" s="43" t="s">
        <v>225</v>
      </c>
      <c r="D2407" s="43" t="str">
        <f t="shared" si="74"/>
        <v>FERTI</v>
      </c>
      <c r="E2407" s="43" t="str">
        <f t="shared" si="75"/>
        <v>Industry_Rest</v>
      </c>
      <c r="F2407" s="43">
        <v>2016</v>
      </c>
      <c r="G2407" s="43">
        <v>0.65800000000000003</v>
      </c>
      <c r="H2407" s="43" t="str">
        <f>INDEX(Regions[Region], MATCH(A2407,Regions[State Name],0))</f>
        <v>NR</v>
      </c>
    </row>
    <row r="2408" spans="1:8" x14ac:dyDescent="0.25">
      <c r="A2408" s="43" t="s">
        <v>231</v>
      </c>
      <c r="B2408" s="43" t="s">
        <v>209</v>
      </c>
      <c r="C2408" s="43" t="s">
        <v>208</v>
      </c>
      <c r="D2408" s="43" t="str">
        <f t="shared" si="74"/>
        <v>OTHER</v>
      </c>
      <c r="E2408" s="43" t="str">
        <f t="shared" si="75"/>
        <v>Industry_Rest</v>
      </c>
      <c r="F2408" s="43">
        <v>2016</v>
      </c>
      <c r="G2408" s="43">
        <v>4.4999999999999998E-2</v>
      </c>
      <c r="H2408" s="43" t="str">
        <f>INDEX(Regions[Region], MATCH(A2408,Regions[State Name],0))</f>
        <v>NR</v>
      </c>
    </row>
    <row r="2409" spans="1:8" x14ac:dyDescent="0.25">
      <c r="A2409" s="43" t="s">
        <v>231</v>
      </c>
      <c r="B2409" s="43" t="s">
        <v>219</v>
      </c>
      <c r="C2409" s="43" t="s">
        <v>215</v>
      </c>
      <c r="D2409" s="43" t="str">
        <f t="shared" si="74"/>
        <v>POWER</v>
      </c>
      <c r="E2409" s="43" t="str">
        <f t="shared" si="75"/>
        <v>Power</v>
      </c>
      <c r="F2409" s="43">
        <v>2016</v>
      </c>
      <c r="G2409" s="43">
        <v>0.219</v>
      </c>
      <c r="H2409" s="43" t="str">
        <f>INDEX(Regions[Region], MATCH(A2409,Regions[State Name],0))</f>
        <v>NR</v>
      </c>
    </row>
    <row r="2410" spans="1:8" x14ac:dyDescent="0.25">
      <c r="A2410" s="43" t="s">
        <v>231</v>
      </c>
      <c r="B2410" s="43" t="s">
        <v>214</v>
      </c>
      <c r="C2410" s="43" t="s">
        <v>215</v>
      </c>
      <c r="D2410" s="43" t="str">
        <f t="shared" si="74"/>
        <v>POWER</v>
      </c>
      <c r="E2410" s="43" t="str">
        <f t="shared" si="75"/>
        <v>Power</v>
      </c>
      <c r="F2410" s="43">
        <v>2016</v>
      </c>
      <c r="G2410" s="43">
        <v>0.17499999999999999</v>
      </c>
      <c r="H2410" s="43" t="str">
        <f>INDEX(Regions[Region], MATCH(A2410,Regions[State Name],0))</f>
        <v>NR</v>
      </c>
    </row>
    <row r="2411" spans="1:8" x14ac:dyDescent="0.25">
      <c r="A2411" s="43" t="s">
        <v>231</v>
      </c>
      <c r="B2411" s="43" t="s">
        <v>216</v>
      </c>
      <c r="C2411" s="43" t="s">
        <v>215</v>
      </c>
      <c r="D2411" s="43" t="str">
        <f t="shared" si="74"/>
        <v>POWER</v>
      </c>
      <c r="E2411" s="43" t="str">
        <f t="shared" si="75"/>
        <v>Power</v>
      </c>
      <c r="F2411" s="43">
        <v>2006</v>
      </c>
      <c r="G2411" s="43">
        <v>7.8650000000000002</v>
      </c>
      <c r="H2411" s="43" t="str">
        <f>INDEX(Regions[Region], MATCH(A2411,Regions[State Name],0))</f>
        <v>NR</v>
      </c>
    </row>
    <row r="2412" spans="1:8" x14ac:dyDescent="0.25">
      <c r="A2412" s="43" t="s">
        <v>231</v>
      </c>
      <c r="B2412" s="43" t="s">
        <v>216</v>
      </c>
      <c r="C2412" s="43" t="s">
        <v>210</v>
      </c>
      <c r="D2412" s="43" t="str">
        <f t="shared" si="74"/>
        <v>POWER</v>
      </c>
      <c r="E2412" s="43" t="str">
        <f t="shared" si="75"/>
        <v>Power</v>
      </c>
      <c r="F2412" s="43">
        <v>2006</v>
      </c>
      <c r="G2412" s="43">
        <v>8.6999999999999994E-2</v>
      </c>
      <c r="H2412" s="43" t="str">
        <f>INDEX(Regions[Region], MATCH(A2412,Regions[State Name],0))</f>
        <v>NR</v>
      </c>
    </row>
    <row r="2413" spans="1:8" x14ac:dyDescent="0.25">
      <c r="A2413" s="43" t="s">
        <v>231</v>
      </c>
      <c r="B2413" s="43" t="s">
        <v>216</v>
      </c>
      <c r="C2413" s="43" t="s">
        <v>225</v>
      </c>
      <c r="D2413" s="43" t="str">
        <f t="shared" si="74"/>
        <v>FERTI</v>
      </c>
      <c r="E2413" s="43" t="str">
        <f t="shared" si="75"/>
        <v>Industry_Rest</v>
      </c>
      <c r="F2413" s="43">
        <v>2006</v>
      </c>
      <c r="G2413" s="43">
        <v>0.61099999999999999</v>
      </c>
      <c r="H2413" s="43" t="str">
        <f>INDEX(Regions[Region], MATCH(A2413,Regions[State Name],0))</f>
        <v>NR</v>
      </c>
    </row>
    <row r="2414" spans="1:8" x14ac:dyDescent="0.25">
      <c r="A2414" s="43" t="s">
        <v>231</v>
      </c>
      <c r="B2414" s="43" t="s">
        <v>216</v>
      </c>
      <c r="C2414" s="43" t="s">
        <v>228</v>
      </c>
      <c r="D2414" s="43" t="str">
        <f t="shared" si="74"/>
        <v>CHEMI</v>
      </c>
      <c r="E2414" s="43" t="str">
        <f t="shared" si="75"/>
        <v>Industry_Rest</v>
      </c>
      <c r="F2414" s="43">
        <v>2006</v>
      </c>
      <c r="G2414" s="43">
        <v>1E-3</v>
      </c>
      <c r="H2414" s="43" t="str">
        <f>INDEX(Regions[Region], MATCH(A2414,Regions[State Name],0))</f>
        <v>NR</v>
      </c>
    </row>
    <row r="2415" spans="1:8" x14ac:dyDescent="0.25">
      <c r="A2415" s="43" t="s">
        <v>231</v>
      </c>
      <c r="B2415" s="43" t="s">
        <v>216</v>
      </c>
      <c r="C2415" s="43" t="s">
        <v>220</v>
      </c>
      <c r="D2415" s="43" t="str">
        <f t="shared" si="74"/>
        <v xml:space="preserve">PULP </v>
      </c>
      <c r="E2415" s="43" t="str">
        <f t="shared" si="75"/>
        <v>Industry_Rest</v>
      </c>
      <c r="F2415" s="43">
        <v>2006</v>
      </c>
      <c r="G2415" s="43">
        <v>6.6000000000000003E-2</v>
      </c>
      <c r="H2415" s="43" t="str">
        <f>INDEX(Regions[Region], MATCH(A2415,Regions[State Name],0))</f>
        <v>NR</v>
      </c>
    </row>
    <row r="2416" spans="1:8" x14ac:dyDescent="0.25">
      <c r="A2416" s="43" t="s">
        <v>231</v>
      </c>
      <c r="B2416" s="43" t="s">
        <v>216</v>
      </c>
      <c r="C2416" s="43" t="s">
        <v>229</v>
      </c>
      <c r="D2416" s="43" t="str">
        <f t="shared" si="74"/>
        <v>BRICK</v>
      </c>
      <c r="E2416" s="43" t="str">
        <f t="shared" si="75"/>
        <v>Industry_Rest</v>
      </c>
      <c r="F2416" s="43">
        <v>2006</v>
      </c>
      <c r="G2416" s="43">
        <v>2.5000000000000001E-2</v>
      </c>
      <c r="H2416" s="43" t="str">
        <f>INDEX(Regions[Region], MATCH(A2416,Regions[State Name],0))</f>
        <v>NR</v>
      </c>
    </row>
    <row r="2417" spans="1:8" x14ac:dyDescent="0.25">
      <c r="A2417" s="43" t="s">
        <v>231</v>
      </c>
      <c r="B2417" s="43" t="s">
        <v>216</v>
      </c>
      <c r="C2417" s="43" t="s">
        <v>208</v>
      </c>
      <c r="D2417" s="43" t="str">
        <f t="shared" si="74"/>
        <v>OTHER</v>
      </c>
      <c r="E2417" s="43" t="str">
        <f t="shared" si="75"/>
        <v>Industry_Rest</v>
      </c>
      <c r="F2417" s="43">
        <v>2006</v>
      </c>
      <c r="G2417" s="43">
        <v>7.4999999999999997E-2</v>
      </c>
      <c r="H2417" s="43" t="str">
        <f>INDEX(Regions[Region], MATCH(A2417,Regions[State Name],0))</f>
        <v>NR</v>
      </c>
    </row>
    <row r="2418" spans="1:8" x14ac:dyDescent="0.25">
      <c r="A2418" s="43" t="s">
        <v>231</v>
      </c>
      <c r="B2418" s="43" t="s">
        <v>214</v>
      </c>
      <c r="C2418" s="43" t="s">
        <v>215</v>
      </c>
      <c r="D2418" s="43" t="str">
        <f t="shared" si="74"/>
        <v>POWER</v>
      </c>
      <c r="E2418" s="43" t="str">
        <f t="shared" si="75"/>
        <v>Power</v>
      </c>
      <c r="F2418" s="43">
        <v>2019</v>
      </c>
      <c r="G2418" s="43">
        <v>8.0000000000000002E-3</v>
      </c>
      <c r="H2418" s="43" t="str">
        <f>INDEX(Regions[Region], MATCH(A2418,Regions[State Name],0))</f>
        <v>NR</v>
      </c>
    </row>
    <row r="2419" spans="1:8" x14ac:dyDescent="0.25">
      <c r="A2419" s="43" t="s">
        <v>231</v>
      </c>
      <c r="B2419" s="43" t="s">
        <v>209</v>
      </c>
      <c r="C2419" s="43" t="s">
        <v>208</v>
      </c>
      <c r="D2419" s="43" t="str">
        <f t="shared" si="74"/>
        <v>OTHER</v>
      </c>
      <c r="E2419" s="43" t="str">
        <f t="shared" si="75"/>
        <v>Industry_Rest</v>
      </c>
      <c r="F2419" s="43">
        <v>2019</v>
      </c>
      <c r="G2419" s="43">
        <v>7.5999999999999998E-2</v>
      </c>
      <c r="H2419" s="43" t="str">
        <f>INDEX(Regions[Region], MATCH(A2419,Regions[State Name],0))</f>
        <v>NR</v>
      </c>
    </row>
    <row r="2420" spans="1:8" x14ac:dyDescent="0.25">
      <c r="A2420" s="43" t="s">
        <v>231</v>
      </c>
      <c r="B2420" s="43" t="s">
        <v>209</v>
      </c>
      <c r="C2420" s="43" t="s">
        <v>225</v>
      </c>
      <c r="D2420" s="43" t="str">
        <f t="shared" si="74"/>
        <v>FERTI</v>
      </c>
      <c r="E2420" s="43" t="str">
        <f t="shared" si="75"/>
        <v>Industry_Rest</v>
      </c>
      <c r="F2420" s="43">
        <v>2019</v>
      </c>
      <c r="G2420" s="43">
        <v>0.36399999999999999</v>
      </c>
      <c r="H2420" s="43" t="str">
        <f>INDEX(Regions[Region], MATCH(A2420,Regions[State Name],0))</f>
        <v>NR</v>
      </c>
    </row>
    <row r="2421" spans="1:8" x14ac:dyDescent="0.25">
      <c r="A2421" s="43" t="s">
        <v>231</v>
      </c>
      <c r="B2421" s="43" t="s">
        <v>209</v>
      </c>
      <c r="C2421" s="43" t="s">
        <v>215</v>
      </c>
      <c r="D2421" s="43" t="str">
        <f t="shared" si="74"/>
        <v>POWER</v>
      </c>
      <c r="E2421" s="43" t="str">
        <f t="shared" si="75"/>
        <v>Power</v>
      </c>
      <c r="F2421" s="43">
        <v>2019</v>
      </c>
      <c r="G2421" s="43">
        <v>17.146999999999998</v>
      </c>
      <c r="H2421" s="43" t="str">
        <f>INDEX(Regions[Region], MATCH(A2421,Regions[State Name],0))</f>
        <v>NR</v>
      </c>
    </row>
    <row r="2422" spans="1:8" x14ac:dyDescent="0.25">
      <c r="A2422" s="43" t="s">
        <v>231</v>
      </c>
      <c r="B2422" s="43" t="s">
        <v>219</v>
      </c>
      <c r="C2422" s="43" t="s">
        <v>215</v>
      </c>
      <c r="D2422" s="43" t="str">
        <f t="shared" si="74"/>
        <v>POWER</v>
      </c>
      <c r="E2422" s="43" t="str">
        <f t="shared" si="75"/>
        <v>Power</v>
      </c>
      <c r="F2422" s="43">
        <v>2019</v>
      </c>
      <c r="G2422" s="43">
        <v>0.51600000000000001</v>
      </c>
      <c r="H2422" s="43" t="str">
        <f>INDEX(Regions[Region], MATCH(A2422,Regions[State Name],0))</f>
        <v>NR</v>
      </c>
    </row>
    <row r="2423" spans="1:8" x14ac:dyDescent="0.25">
      <c r="A2423" s="43" t="s">
        <v>231</v>
      </c>
      <c r="B2423" s="43" t="s">
        <v>209</v>
      </c>
      <c r="C2423" s="43" t="s">
        <v>208</v>
      </c>
      <c r="D2423" s="43" t="str">
        <f t="shared" si="74"/>
        <v>OTHER</v>
      </c>
      <c r="E2423" s="43" t="str">
        <f t="shared" si="75"/>
        <v>Industry_Rest</v>
      </c>
      <c r="F2423" s="43">
        <v>2017</v>
      </c>
      <c r="G2423" s="43">
        <v>0.251</v>
      </c>
      <c r="H2423" s="43" t="str">
        <f>INDEX(Regions[Region], MATCH(A2423,Regions[State Name],0))</f>
        <v>NR</v>
      </c>
    </row>
    <row r="2424" spans="1:8" x14ac:dyDescent="0.25">
      <c r="A2424" s="43" t="s">
        <v>231</v>
      </c>
      <c r="B2424" s="43" t="s">
        <v>209</v>
      </c>
      <c r="C2424" s="43" t="s">
        <v>225</v>
      </c>
      <c r="D2424" s="43" t="str">
        <f t="shared" si="74"/>
        <v>FERTI</v>
      </c>
      <c r="E2424" s="43" t="str">
        <f t="shared" si="75"/>
        <v>Industry_Rest</v>
      </c>
      <c r="F2424" s="43">
        <v>2017</v>
      </c>
      <c r="G2424" s="43">
        <v>0.41</v>
      </c>
      <c r="H2424" s="43" t="str">
        <f>INDEX(Regions[Region], MATCH(A2424,Regions[State Name],0))</f>
        <v>NR</v>
      </c>
    </row>
    <row r="2425" spans="1:8" x14ac:dyDescent="0.25">
      <c r="A2425" s="43" t="s">
        <v>231</v>
      </c>
      <c r="B2425" s="43" t="s">
        <v>209</v>
      </c>
      <c r="C2425" s="43" t="s">
        <v>215</v>
      </c>
      <c r="D2425" s="43" t="str">
        <f t="shared" si="74"/>
        <v>POWER</v>
      </c>
      <c r="E2425" s="43" t="str">
        <f t="shared" si="75"/>
        <v>Power</v>
      </c>
      <c r="F2425" s="43">
        <v>2017</v>
      </c>
      <c r="G2425" s="43">
        <v>11.279</v>
      </c>
      <c r="H2425" s="43" t="str">
        <f>INDEX(Regions[Region], MATCH(A2425,Regions[State Name],0))</f>
        <v>NR</v>
      </c>
    </row>
    <row r="2426" spans="1:8" x14ac:dyDescent="0.25">
      <c r="A2426" s="43" t="s">
        <v>231</v>
      </c>
      <c r="B2426" s="43" t="s">
        <v>219</v>
      </c>
      <c r="C2426" s="43" t="s">
        <v>215</v>
      </c>
      <c r="D2426" s="43" t="str">
        <f t="shared" si="74"/>
        <v>POWER</v>
      </c>
      <c r="E2426" s="43" t="str">
        <f t="shared" si="75"/>
        <v>Power</v>
      </c>
      <c r="F2426" s="43">
        <v>2017</v>
      </c>
      <c r="G2426" s="43">
        <v>0.52800000000000002</v>
      </c>
      <c r="H2426" s="43" t="str">
        <f>INDEX(Regions[Region], MATCH(A2426,Regions[State Name],0))</f>
        <v>NR</v>
      </c>
    </row>
    <row r="2427" spans="1:8" x14ac:dyDescent="0.25">
      <c r="A2427" s="43" t="s">
        <v>231</v>
      </c>
      <c r="B2427" s="43" t="s">
        <v>209</v>
      </c>
      <c r="C2427" s="43" t="s">
        <v>208</v>
      </c>
      <c r="D2427" s="43" t="str">
        <f t="shared" si="74"/>
        <v>OTHER</v>
      </c>
      <c r="E2427" s="43" t="str">
        <f t="shared" si="75"/>
        <v>Industry_Rest</v>
      </c>
      <c r="F2427" s="43">
        <v>2018</v>
      </c>
      <c r="G2427" s="43">
        <v>1.2E-2</v>
      </c>
      <c r="H2427" s="43" t="str">
        <f>INDEX(Regions[Region], MATCH(A2427,Regions[State Name],0))</f>
        <v>NR</v>
      </c>
    </row>
    <row r="2428" spans="1:8" x14ac:dyDescent="0.25">
      <c r="A2428" s="43" t="s">
        <v>231</v>
      </c>
      <c r="B2428" s="43" t="s">
        <v>209</v>
      </c>
      <c r="C2428" s="43" t="s">
        <v>225</v>
      </c>
      <c r="D2428" s="43" t="str">
        <f t="shared" si="74"/>
        <v>FERTI</v>
      </c>
      <c r="E2428" s="43" t="str">
        <f t="shared" si="75"/>
        <v>Industry_Rest</v>
      </c>
      <c r="F2428" s="43">
        <v>2018</v>
      </c>
      <c r="G2428" s="43">
        <v>0.34200000000000003</v>
      </c>
      <c r="H2428" s="43" t="str">
        <f>INDEX(Regions[Region], MATCH(A2428,Regions[State Name],0))</f>
        <v>NR</v>
      </c>
    </row>
    <row r="2429" spans="1:8" x14ac:dyDescent="0.25">
      <c r="A2429" s="43" t="s">
        <v>231</v>
      </c>
      <c r="B2429" s="43" t="s">
        <v>209</v>
      </c>
      <c r="C2429" s="43" t="s">
        <v>215</v>
      </c>
      <c r="D2429" s="43" t="str">
        <f t="shared" si="74"/>
        <v>POWER</v>
      </c>
      <c r="E2429" s="43" t="str">
        <f t="shared" si="75"/>
        <v>Power</v>
      </c>
      <c r="F2429" s="43">
        <v>2018</v>
      </c>
      <c r="G2429" s="43">
        <v>14.509</v>
      </c>
      <c r="H2429" s="43" t="str">
        <f>INDEX(Regions[Region], MATCH(A2429,Regions[State Name],0))</f>
        <v>NR</v>
      </c>
    </row>
    <row r="2430" spans="1:8" x14ac:dyDescent="0.25">
      <c r="A2430" s="43" t="s">
        <v>231</v>
      </c>
      <c r="B2430" s="43" t="s">
        <v>219</v>
      </c>
      <c r="C2430" s="43" t="s">
        <v>215</v>
      </c>
      <c r="D2430" s="43" t="str">
        <f t="shared" si="74"/>
        <v>POWER</v>
      </c>
      <c r="E2430" s="43" t="str">
        <f t="shared" si="75"/>
        <v>Power</v>
      </c>
      <c r="F2430" s="43">
        <v>2018</v>
      </c>
      <c r="G2430" s="43">
        <v>0.41199999999999998</v>
      </c>
      <c r="H2430" s="43" t="str">
        <f>INDEX(Regions[Region], MATCH(A2430,Regions[State Name],0))</f>
        <v>NR</v>
      </c>
    </row>
    <row r="2431" spans="1:8" x14ac:dyDescent="0.25">
      <c r="A2431" s="43" t="s">
        <v>230</v>
      </c>
      <c r="B2431" s="43" t="s">
        <v>209</v>
      </c>
      <c r="C2431" s="43" t="s">
        <v>213</v>
      </c>
      <c r="D2431" s="43" t="str">
        <f t="shared" si="74"/>
        <v>CEMEN</v>
      </c>
      <c r="E2431" s="43" t="str">
        <f t="shared" si="75"/>
        <v>Industry_Rest</v>
      </c>
      <c r="F2431" s="43">
        <v>2007</v>
      </c>
      <c r="G2431" s="43">
        <v>0.752</v>
      </c>
      <c r="H2431" s="43" t="str">
        <f>INDEX(Regions[Region], MATCH(A2431,Regions[State Name],0))</f>
        <v>NR</v>
      </c>
    </row>
    <row r="2432" spans="1:8" x14ac:dyDescent="0.25">
      <c r="A2432" s="43" t="s">
        <v>230</v>
      </c>
      <c r="B2432" s="43" t="s">
        <v>209</v>
      </c>
      <c r="C2432" s="43" t="s">
        <v>208</v>
      </c>
      <c r="D2432" s="43" t="str">
        <f t="shared" si="74"/>
        <v>OTHER</v>
      </c>
      <c r="E2432" s="43" t="str">
        <f t="shared" si="75"/>
        <v>Industry_Rest</v>
      </c>
      <c r="F2432" s="43">
        <v>2007</v>
      </c>
      <c r="G2432" s="43">
        <v>3.0000000000000001E-3</v>
      </c>
      <c r="H2432" s="43" t="str">
        <f>INDEX(Regions[Region], MATCH(A2432,Regions[State Name],0))</f>
        <v>NR</v>
      </c>
    </row>
    <row r="2433" spans="1:8" x14ac:dyDescent="0.25">
      <c r="A2433" s="43" t="s">
        <v>230</v>
      </c>
      <c r="B2433" s="43" t="s">
        <v>209</v>
      </c>
      <c r="C2433" s="43" t="s">
        <v>213</v>
      </c>
      <c r="D2433" s="43" t="str">
        <f t="shared" si="74"/>
        <v>CEMEN</v>
      </c>
      <c r="E2433" s="43" t="str">
        <f t="shared" si="75"/>
        <v>Industry_Rest</v>
      </c>
      <c r="F2433" s="43">
        <v>2008</v>
      </c>
      <c r="G2433" s="43">
        <v>0.79800000000000004</v>
      </c>
      <c r="H2433" s="43" t="str">
        <f>INDEX(Regions[Region], MATCH(A2433,Regions[State Name],0))</f>
        <v>NR</v>
      </c>
    </row>
    <row r="2434" spans="1:8" x14ac:dyDescent="0.25">
      <c r="A2434" s="43" t="s">
        <v>230</v>
      </c>
      <c r="B2434" s="43" t="s">
        <v>209</v>
      </c>
      <c r="C2434" s="43" t="s">
        <v>208</v>
      </c>
      <c r="D2434" s="43" t="str">
        <f t="shared" si="74"/>
        <v>OTHER</v>
      </c>
      <c r="E2434" s="43" t="str">
        <f t="shared" si="75"/>
        <v>Industry_Rest</v>
      </c>
      <c r="F2434" s="43">
        <v>2008</v>
      </c>
      <c r="G2434" s="43">
        <v>8.9999999999999993E-3</v>
      </c>
      <c r="H2434" s="43" t="str">
        <f>INDEX(Regions[Region], MATCH(A2434,Regions[State Name],0))</f>
        <v>NR</v>
      </c>
    </row>
    <row r="2435" spans="1:8" x14ac:dyDescent="0.25">
      <c r="A2435" s="43" t="s">
        <v>230</v>
      </c>
      <c r="B2435" s="43" t="s">
        <v>209</v>
      </c>
      <c r="C2435" s="43" t="s">
        <v>210</v>
      </c>
      <c r="D2435" s="43" t="str">
        <f t="shared" ref="D2435:D2498" si="76">LEFT(C2435,5)</f>
        <v>POWER</v>
      </c>
      <c r="E2435" s="43" t="str">
        <f t="shared" ref="E2435:E2498" si="77">IF(D2435="POWER","Power", IF(OR(D2435="STEEL",D2435="METAL"), "Industry_Steel", "Industry_Rest"))</f>
        <v>Power</v>
      </c>
      <c r="F2435" s="43">
        <v>2009</v>
      </c>
      <c r="G2435" s="43">
        <v>0.107</v>
      </c>
      <c r="H2435" s="43" t="str">
        <f>INDEX(Regions[Region], MATCH(A2435,Regions[State Name],0))</f>
        <v>NR</v>
      </c>
    </row>
    <row r="2436" spans="1:8" x14ac:dyDescent="0.25">
      <c r="A2436" s="43" t="s">
        <v>230</v>
      </c>
      <c r="B2436" s="43" t="s">
        <v>209</v>
      </c>
      <c r="C2436" s="43" t="s">
        <v>213</v>
      </c>
      <c r="D2436" s="43" t="str">
        <f t="shared" si="76"/>
        <v>CEMEN</v>
      </c>
      <c r="E2436" s="43" t="str">
        <f t="shared" si="77"/>
        <v>Industry_Rest</v>
      </c>
      <c r="F2436" s="43">
        <v>2009</v>
      </c>
      <c r="G2436" s="43">
        <v>0.56299999999999994</v>
      </c>
      <c r="H2436" s="43" t="str">
        <f>INDEX(Regions[Region], MATCH(A2436,Regions[State Name],0))</f>
        <v>NR</v>
      </c>
    </row>
    <row r="2437" spans="1:8" x14ac:dyDescent="0.25">
      <c r="A2437" s="43" t="s">
        <v>230</v>
      </c>
      <c r="B2437" s="43" t="s">
        <v>209</v>
      </c>
      <c r="C2437" s="43" t="s">
        <v>208</v>
      </c>
      <c r="D2437" s="43" t="str">
        <f t="shared" si="76"/>
        <v>OTHER</v>
      </c>
      <c r="E2437" s="43" t="str">
        <f t="shared" si="77"/>
        <v>Industry_Rest</v>
      </c>
      <c r="F2437" s="43">
        <v>2009</v>
      </c>
      <c r="G2437" s="43">
        <v>2.1999999999999999E-2</v>
      </c>
      <c r="H2437" s="43" t="str">
        <f>INDEX(Regions[Region], MATCH(A2437,Regions[State Name],0))</f>
        <v>NR</v>
      </c>
    </row>
    <row r="2438" spans="1:8" x14ac:dyDescent="0.25">
      <c r="A2438" s="43" t="s">
        <v>230</v>
      </c>
      <c r="B2438" s="43" t="s">
        <v>209</v>
      </c>
      <c r="C2438" s="43" t="s">
        <v>210</v>
      </c>
      <c r="D2438" s="43" t="str">
        <f t="shared" si="76"/>
        <v>POWER</v>
      </c>
      <c r="E2438" s="43" t="str">
        <f t="shared" si="77"/>
        <v>Power</v>
      </c>
      <c r="F2438" s="43">
        <v>2010</v>
      </c>
      <c r="G2438" s="43">
        <v>8.4000000000000005E-2</v>
      </c>
      <c r="H2438" s="43" t="str">
        <f>INDEX(Regions[Region], MATCH(A2438,Regions[State Name],0))</f>
        <v>NR</v>
      </c>
    </row>
    <row r="2439" spans="1:8" x14ac:dyDescent="0.25">
      <c r="A2439" s="43" t="s">
        <v>230</v>
      </c>
      <c r="B2439" s="43" t="s">
        <v>209</v>
      </c>
      <c r="C2439" s="43" t="s">
        <v>213</v>
      </c>
      <c r="D2439" s="43" t="str">
        <f t="shared" si="76"/>
        <v>CEMEN</v>
      </c>
      <c r="E2439" s="43" t="str">
        <f t="shared" si="77"/>
        <v>Industry_Rest</v>
      </c>
      <c r="F2439" s="43">
        <v>2010</v>
      </c>
      <c r="G2439" s="43">
        <v>0.57199999999999995</v>
      </c>
      <c r="H2439" s="43" t="str">
        <f>INDEX(Regions[Region], MATCH(A2439,Regions[State Name],0))</f>
        <v>NR</v>
      </c>
    </row>
    <row r="2440" spans="1:8" x14ac:dyDescent="0.25">
      <c r="A2440" s="43" t="s">
        <v>230</v>
      </c>
      <c r="B2440" s="43" t="s">
        <v>209</v>
      </c>
      <c r="C2440" s="43" t="s">
        <v>210</v>
      </c>
      <c r="D2440" s="43" t="str">
        <f t="shared" si="76"/>
        <v>POWER</v>
      </c>
      <c r="E2440" s="43" t="str">
        <f t="shared" si="77"/>
        <v>Power</v>
      </c>
      <c r="F2440" s="43">
        <v>2011</v>
      </c>
      <c r="G2440" s="43">
        <v>7.3999999999999996E-2</v>
      </c>
      <c r="H2440" s="43" t="str">
        <f>INDEX(Regions[Region], MATCH(A2440,Regions[State Name],0))</f>
        <v>NR</v>
      </c>
    </row>
    <row r="2441" spans="1:8" x14ac:dyDescent="0.25">
      <c r="A2441" s="43" t="s">
        <v>230</v>
      </c>
      <c r="B2441" s="43" t="s">
        <v>209</v>
      </c>
      <c r="C2441" s="43" t="s">
        <v>213</v>
      </c>
      <c r="D2441" s="43" t="str">
        <f t="shared" si="76"/>
        <v>CEMEN</v>
      </c>
      <c r="E2441" s="43" t="str">
        <f t="shared" si="77"/>
        <v>Industry_Rest</v>
      </c>
      <c r="F2441" s="43">
        <v>2011</v>
      </c>
      <c r="G2441" s="43">
        <v>0.54100000000000004</v>
      </c>
      <c r="H2441" s="43" t="str">
        <f>INDEX(Regions[Region], MATCH(A2441,Regions[State Name],0))</f>
        <v>NR</v>
      </c>
    </row>
    <row r="2442" spans="1:8" x14ac:dyDescent="0.25">
      <c r="A2442" s="43" t="s">
        <v>230</v>
      </c>
      <c r="B2442" s="43" t="s">
        <v>209</v>
      </c>
      <c r="C2442" s="43" t="s">
        <v>208</v>
      </c>
      <c r="D2442" s="43" t="str">
        <f t="shared" si="76"/>
        <v>OTHER</v>
      </c>
      <c r="E2442" s="43" t="str">
        <f t="shared" si="77"/>
        <v>Industry_Rest</v>
      </c>
      <c r="F2442" s="43">
        <v>2011</v>
      </c>
      <c r="G2442" s="43">
        <v>3.4000000000000002E-2</v>
      </c>
      <c r="H2442" s="43" t="str">
        <f>INDEX(Regions[Region], MATCH(A2442,Regions[State Name],0))</f>
        <v>NR</v>
      </c>
    </row>
    <row r="2443" spans="1:8" x14ac:dyDescent="0.25">
      <c r="A2443" s="43" t="s">
        <v>230</v>
      </c>
      <c r="B2443" s="43" t="s">
        <v>209</v>
      </c>
      <c r="C2443" s="43" t="s">
        <v>215</v>
      </c>
      <c r="D2443" s="43" t="str">
        <f t="shared" si="76"/>
        <v>POWER</v>
      </c>
      <c r="E2443" s="43" t="str">
        <f t="shared" si="77"/>
        <v>Power</v>
      </c>
      <c r="F2443" s="43">
        <v>2012</v>
      </c>
      <c r="G2443" s="43">
        <v>7.0000000000000007E-2</v>
      </c>
      <c r="H2443" s="43" t="str">
        <f>INDEX(Regions[Region], MATCH(A2443,Regions[State Name],0))</f>
        <v>NR</v>
      </c>
    </row>
    <row r="2444" spans="1:8" x14ac:dyDescent="0.25">
      <c r="A2444" s="43" t="s">
        <v>230</v>
      </c>
      <c r="B2444" s="43" t="s">
        <v>209</v>
      </c>
      <c r="C2444" s="43" t="s">
        <v>210</v>
      </c>
      <c r="D2444" s="43" t="str">
        <f t="shared" si="76"/>
        <v>POWER</v>
      </c>
      <c r="E2444" s="43" t="str">
        <f t="shared" si="77"/>
        <v>Power</v>
      </c>
      <c r="F2444" s="43">
        <v>2012</v>
      </c>
      <c r="G2444" s="43">
        <v>9.2999999999999999E-2</v>
      </c>
      <c r="H2444" s="43" t="str">
        <f>INDEX(Regions[Region], MATCH(A2444,Regions[State Name],0))</f>
        <v>NR</v>
      </c>
    </row>
    <row r="2445" spans="1:8" x14ac:dyDescent="0.25">
      <c r="A2445" s="43" t="s">
        <v>230</v>
      </c>
      <c r="B2445" s="43" t="s">
        <v>209</v>
      </c>
      <c r="C2445" s="43" t="s">
        <v>213</v>
      </c>
      <c r="D2445" s="43" t="str">
        <f t="shared" si="76"/>
        <v>CEMEN</v>
      </c>
      <c r="E2445" s="43" t="str">
        <f t="shared" si="77"/>
        <v>Industry_Rest</v>
      </c>
      <c r="F2445" s="43">
        <v>2012</v>
      </c>
      <c r="G2445" s="43">
        <v>0.501</v>
      </c>
      <c r="H2445" s="43" t="str">
        <f>INDEX(Regions[Region], MATCH(A2445,Regions[State Name],0))</f>
        <v>NR</v>
      </c>
    </row>
    <row r="2446" spans="1:8" x14ac:dyDescent="0.25">
      <c r="A2446" s="43" t="s">
        <v>230</v>
      </c>
      <c r="B2446" s="43" t="s">
        <v>209</v>
      </c>
      <c r="C2446" s="43" t="s">
        <v>220</v>
      </c>
      <c r="D2446" s="43" t="str">
        <f t="shared" si="76"/>
        <v xml:space="preserve">PULP </v>
      </c>
      <c r="E2446" s="43" t="str">
        <f t="shared" si="77"/>
        <v>Industry_Rest</v>
      </c>
      <c r="F2446" s="43">
        <v>2012</v>
      </c>
      <c r="G2446" s="43">
        <v>8.0000000000000002E-3</v>
      </c>
      <c r="H2446" s="43" t="str">
        <f>INDEX(Regions[Region], MATCH(A2446,Regions[State Name],0))</f>
        <v>NR</v>
      </c>
    </row>
    <row r="2447" spans="1:8" x14ac:dyDescent="0.25">
      <c r="A2447" s="43" t="s">
        <v>230</v>
      </c>
      <c r="B2447" s="43" t="s">
        <v>209</v>
      </c>
      <c r="C2447" s="43" t="s">
        <v>208</v>
      </c>
      <c r="D2447" s="43" t="str">
        <f t="shared" si="76"/>
        <v>OTHER</v>
      </c>
      <c r="E2447" s="43" t="str">
        <f t="shared" si="77"/>
        <v>Industry_Rest</v>
      </c>
      <c r="F2447" s="43">
        <v>2012</v>
      </c>
      <c r="G2447" s="43">
        <v>2E-3</v>
      </c>
      <c r="H2447" s="43" t="str">
        <f>INDEX(Regions[Region], MATCH(A2447,Regions[State Name],0))</f>
        <v>NR</v>
      </c>
    </row>
    <row r="2448" spans="1:8" x14ac:dyDescent="0.25">
      <c r="A2448" s="43" t="s">
        <v>230</v>
      </c>
      <c r="B2448" s="43" t="s">
        <v>209</v>
      </c>
      <c r="C2448" s="43" t="s">
        <v>210</v>
      </c>
      <c r="D2448" s="43" t="str">
        <f t="shared" si="76"/>
        <v>POWER</v>
      </c>
      <c r="E2448" s="43" t="str">
        <f t="shared" si="77"/>
        <v>Power</v>
      </c>
      <c r="F2448" s="43">
        <v>2013</v>
      </c>
      <c r="G2448" s="43">
        <v>6.8000000000000005E-2</v>
      </c>
      <c r="H2448" s="43" t="str">
        <f>INDEX(Regions[Region], MATCH(A2448,Regions[State Name],0))</f>
        <v>NR</v>
      </c>
    </row>
    <row r="2449" spans="1:8" x14ac:dyDescent="0.25">
      <c r="A2449" s="43" t="s">
        <v>230</v>
      </c>
      <c r="B2449" s="43" t="s">
        <v>209</v>
      </c>
      <c r="C2449" s="43" t="s">
        <v>213</v>
      </c>
      <c r="D2449" s="43" t="str">
        <f t="shared" si="76"/>
        <v>CEMEN</v>
      </c>
      <c r="E2449" s="43" t="str">
        <f t="shared" si="77"/>
        <v>Industry_Rest</v>
      </c>
      <c r="F2449" s="43">
        <v>2013</v>
      </c>
      <c r="G2449" s="43">
        <v>0.433</v>
      </c>
      <c r="H2449" s="43" t="str">
        <f>INDEX(Regions[Region], MATCH(A2449,Regions[State Name],0))</f>
        <v>NR</v>
      </c>
    </row>
    <row r="2450" spans="1:8" x14ac:dyDescent="0.25">
      <c r="A2450" s="43" t="s">
        <v>230</v>
      </c>
      <c r="B2450" s="43" t="s">
        <v>209</v>
      </c>
      <c r="C2450" s="43" t="s">
        <v>208</v>
      </c>
      <c r="D2450" s="43" t="str">
        <f t="shared" si="76"/>
        <v>OTHER</v>
      </c>
      <c r="E2450" s="43" t="str">
        <f t="shared" si="77"/>
        <v>Industry_Rest</v>
      </c>
      <c r="F2450" s="43">
        <v>2013</v>
      </c>
      <c r="G2450" s="43">
        <v>1E-3</v>
      </c>
      <c r="H2450" s="43" t="str">
        <f>INDEX(Regions[Region], MATCH(A2450,Regions[State Name],0))</f>
        <v>NR</v>
      </c>
    </row>
    <row r="2451" spans="1:8" x14ac:dyDescent="0.25">
      <c r="A2451" s="43" t="s">
        <v>230</v>
      </c>
      <c r="B2451" s="43" t="s">
        <v>209</v>
      </c>
      <c r="C2451" s="43" t="s">
        <v>213</v>
      </c>
      <c r="D2451" s="43" t="str">
        <f t="shared" si="76"/>
        <v>CEMEN</v>
      </c>
      <c r="E2451" s="43" t="str">
        <f t="shared" si="77"/>
        <v>Industry_Rest</v>
      </c>
      <c r="F2451" s="43">
        <v>2014</v>
      </c>
      <c r="G2451" s="43">
        <v>0.28100000000000003</v>
      </c>
      <c r="H2451" s="43" t="str">
        <f>INDEX(Regions[Region], MATCH(A2451,Regions[State Name],0))</f>
        <v>NR</v>
      </c>
    </row>
    <row r="2452" spans="1:8" x14ac:dyDescent="0.25">
      <c r="A2452" s="43" t="s">
        <v>230</v>
      </c>
      <c r="B2452" s="43" t="s">
        <v>209</v>
      </c>
      <c r="C2452" s="43" t="s">
        <v>213</v>
      </c>
      <c r="D2452" s="43" t="str">
        <f t="shared" si="76"/>
        <v>CEMEN</v>
      </c>
      <c r="E2452" s="43" t="str">
        <f t="shared" si="77"/>
        <v>Industry_Rest</v>
      </c>
      <c r="F2452" s="43">
        <v>2015</v>
      </c>
      <c r="G2452" s="43">
        <v>0.214</v>
      </c>
      <c r="H2452" s="43" t="str">
        <f>INDEX(Regions[Region], MATCH(A2452,Regions[State Name],0))</f>
        <v>NR</v>
      </c>
    </row>
    <row r="2453" spans="1:8" x14ac:dyDescent="0.25">
      <c r="A2453" s="43" t="s">
        <v>230</v>
      </c>
      <c r="B2453" s="43" t="s">
        <v>209</v>
      </c>
      <c r="C2453" s="43" t="s">
        <v>213</v>
      </c>
      <c r="D2453" s="43" t="str">
        <f t="shared" si="76"/>
        <v>CEMEN</v>
      </c>
      <c r="E2453" s="43" t="str">
        <f t="shared" si="77"/>
        <v>Industry_Rest</v>
      </c>
      <c r="F2453" s="43">
        <v>2016</v>
      </c>
      <c r="G2453" s="43">
        <v>7.3999999999999996E-2</v>
      </c>
      <c r="H2453" s="43" t="str">
        <f>INDEX(Regions[Region], MATCH(A2453,Regions[State Name],0))</f>
        <v>NR</v>
      </c>
    </row>
    <row r="2454" spans="1:8" x14ac:dyDescent="0.25">
      <c r="A2454" s="43" t="s">
        <v>230</v>
      </c>
      <c r="B2454" s="43" t="s">
        <v>216</v>
      </c>
      <c r="C2454" s="43" t="s">
        <v>213</v>
      </c>
      <c r="D2454" s="43" t="str">
        <f t="shared" si="76"/>
        <v>CEMEN</v>
      </c>
      <c r="E2454" s="43" t="str">
        <f t="shared" si="77"/>
        <v>Industry_Rest</v>
      </c>
      <c r="F2454" s="43">
        <v>2006</v>
      </c>
      <c r="G2454" s="43">
        <v>0.75600000000000001</v>
      </c>
      <c r="H2454" s="43" t="str">
        <f>INDEX(Regions[Region], MATCH(A2454,Regions[State Name],0))</f>
        <v>NR</v>
      </c>
    </row>
    <row r="2455" spans="1:8" x14ac:dyDescent="0.25">
      <c r="A2455" s="43" t="s">
        <v>230</v>
      </c>
      <c r="B2455" s="43" t="s">
        <v>216</v>
      </c>
      <c r="C2455" s="43" t="s">
        <v>208</v>
      </c>
      <c r="D2455" s="43" t="str">
        <f t="shared" si="76"/>
        <v>OTHER</v>
      </c>
      <c r="E2455" s="43" t="str">
        <f t="shared" si="77"/>
        <v>Industry_Rest</v>
      </c>
      <c r="F2455" s="43">
        <v>2006</v>
      </c>
      <c r="G2455" s="43">
        <v>4.0000000000000001E-3</v>
      </c>
      <c r="H2455" s="43" t="str">
        <f>INDEX(Regions[Region], MATCH(A2455,Regions[State Name],0))</f>
        <v>NR</v>
      </c>
    </row>
    <row r="2456" spans="1:8" x14ac:dyDescent="0.25">
      <c r="A2456" s="43" t="s">
        <v>230</v>
      </c>
      <c r="B2456" s="43" t="s">
        <v>209</v>
      </c>
      <c r="C2456" s="43" t="s">
        <v>213</v>
      </c>
      <c r="D2456" s="43" t="str">
        <f t="shared" si="76"/>
        <v>CEMEN</v>
      </c>
      <c r="E2456" s="43" t="str">
        <f t="shared" si="77"/>
        <v>Industry_Rest</v>
      </c>
      <c r="F2456" s="43">
        <v>2019</v>
      </c>
      <c r="G2456" s="43">
        <v>2.1999999999999999E-2</v>
      </c>
      <c r="H2456" s="43" t="str">
        <f>INDEX(Regions[Region], MATCH(A2456,Regions[State Name],0))</f>
        <v>NR</v>
      </c>
    </row>
    <row r="2457" spans="1:8" x14ac:dyDescent="0.25">
      <c r="A2457" s="43" t="s">
        <v>230</v>
      </c>
      <c r="B2457" s="43" t="s">
        <v>209</v>
      </c>
      <c r="C2457" s="43" t="s">
        <v>213</v>
      </c>
      <c r="D2457" s="43" t="str">
        <f t="shared" si="76"/>
        <v>CEMEN</v>
      </c>
      <c r="E2457" s="43" t="str">
        <f t="shared" si="77"/>
        <v>Industry_Rest</v>
      </c>
      <c r="F2457" s="43">
        <v>2018</v>
      </c>
      <c r="G2457" s="43">
        <v>2.5999999999999999E-2</v>
      </c>
      <c r="H2457" s="43" t="str">
        <f>INDEX(Regions[Region], MATCH(A2457,Regions[State Name],0))</f>
        <v>NR</v>
      </c>
    </row>
    <row r="2458" spans="1:8" x14ac:dyDescent="0.25">
      <c r="A2458" s="43" t="s">
        <v>227</v>
      </c>
      <c r="B2458" s="43" t="s">
        <v>209</v>
      </c>
      <c r="C2458" s="43" t="s">
        <v>215</v>
      </c>
      <c r="D2458" s="43" t="str">
        <f t="shared" si="76"/>
        <v>POWER</v>
      </c>
      <c r="E2458" s="43" t="str">
        <f t="shared" si="77"/>
        <v>Power</v>
      </c>
      <c r="F2458" s="43">
        <v>2007</v>
      </c>
      <c r="G2458" s="43">
        <v>6.6340000000000003</v>
      </c>
      <c r="H2458" s="43" t="str">
        <f>INDEX(Regions[Region], MATCH(A2458,Regions[State Name],0))</f>
        <v>SR</v>
      </c>
    </row>
    <row r="2459" spans="1:8" x14ac:dyDescent="0.25">
      <c r="A2459" s="43" t="s">
        <v>227</v>
      </c>
      <c r="B2459" s="43" t="s">
        <v>209</v>
      </c>
      <c r="C2459" s="43" t="s">
        <v>210</v>
      </c>
      <c r="D2459" s="43" t="str">
        <f t="shared" si="76"/>
        <v>POWER</v>
      </c>
      <c r="E2459" s="43" t="str">
        <f t="shared" si="77"/>
        <v>Power</v>
      </c>
      <c r="F2459" s="43">
        <v>2007</v>
      </c>
      <c r="G2459" s="43">
        <v>0.72299999999999998</v>
      </c>
      <c r="H2459" s="43" t="str">
        <f>INDEX(Regions[Region], MATCH(A2459,Regions[State Name],0))</f>
        <v>SR</v>
      </c>
    </row>
    <row r="2460" spans="1:8" x14ac:dyDescent="0.25">
      <c r="A2460" s="43" t="s">
        <v>227</v>
      </c>
      <c r="B2460" s="43" t="s">
        <v>209</v>
      </c>
      <c r="C2460" s="43" t="s">
        <v>213</v>
      </c>
      <c r="D2460" s="43" t="str">
        <f t="shared" si="76"/>
        <v>CEMEN</v>
      </c>
      <c r="E2460" s="43" t="str">
        <f t="shared" si="77"/>
        <v>Industry_Rest</v>
      </c>
      <c r="F2460" s="43">
        <v>2007</v>
      </c>
      <c r="G2460" s="43">
        <v>1.78</v>
      </c>
      <c r="H2460" s="43" t="str">
        <f>INDEX(Regions[Region], MATCH(A2460,Regions[State Name],0))</f>
        <v>SR</v>
      </c>
    </row>
    <row r="2461" spans="1:8" x14ac:dyDescent="0.25">
      <c r="A2461" s="43" t="s">
        <v>227</v>
      </c>
      <c r="B2461" s="43" t="s">
        <v>209</v>
      </c>
      <c r="C2461" s="43" t="s">
        <v>179</v>
      </c>
      <c r="D2461" s="43" t="str">
        <f t="shared" si="76"/>
        <v>SPONG</v>
      </c>
      <c r="E2461" s="43" t="str">
        <f t="shared" si="77"/>
        <v>Industry_Rest</v>
      </c>
      <c r="F2461" s="43">
        <v>2007</v>
      </c>
      <c r="G2461" s="43">
        <v>5.8999999999999997E-2</v>
      </c>
      <c r="H2461" s="43" t="str">
        <f>INDEX(Regions[Region], MATCH(A2461,Regions[State Name],0))</f>
        <v>SR</v>
      </c>
    </row>
    <row r="2462" spans="1:8" x14ac:dyDescent="0.25">
      <c r="A2462" s="43" t="s">
        <v>227</v>
      </c>
      <c r="B2462" s="43" t="s">
        <v>209</v>
      </c>
      <c r="C2462" s="43" t="s">
        <v>228</v>
      </c>
      <c r="D2462" s="43" t="str">
        <f t="shared" si="76"/>
        <v>CHEMI</v>
      </c>
      <c r="E2462" s="43" t="str">
        <f t="shared" si="77"/>
        <v>Industry_Rest</v>
      </c>
      <c r="F2462" s="43">
        <v>2007</v>
      </c>
      <c r="G2462" s="43">
        <v>0.01</v>
      </c>
      <c r="H2462" s="43" t="str">
        <f>INDEX(Regions[Region], MATCH(A2462,Regions[State Name],0))</f>
        <v>SR</v>
      </c>
    </row>
    <row r="2463" spans="1:8" x14ac:dyDescent="0.25">
      <c r="A2463" s="43" t="s">
        <v>227</v>
      </c>
      <c r="B2463" s="43" t="s">
        <v>209</v>
      </c>
      <c r="C2463" s="43" t="s">
        <v>220</v>
      </c>
      <c r="D2463" s="43" t="str">
        <f t="shared" si="76"/>
        <v xml:space="preserve">PULP </v>
      </c>
      <c r="E2463" s="43" t="str">
        <f t="shared" si="77"/>
        <v>Industry_Rest</v>
      </c>
      <c r="F2463" s="43">
        <v>2007</v>
      </c>
      <c r="G2463" s="43">
        <v>0.255</v>
      </c>
      <c r="H2463" s="43" t="str">
        <f>INDEX(Regions[Region], MATCH(A2463,Regions[State Name],0))</f>
        <v>SR</v>
      </c>
    </row>
    <row r="2464" spans="1:8" x14ac:dyDescent="0.25">
      <c r="A2464" s="43" t="s">
        <v>227</v>
      </c>
      <c r="B2464" s="43" t="s">
        <v>209</v>
      </c>
      <c r="C2464" s="43" t="s">
        <v>223</v>
      </c>
      <c r="D2464" s="43" t="str">
        <f t="shared" si="76"/>
        <v>TEXTI</v>
      </c>
      <c r="E2464" s="43" t="str">
        <f t="shared" si="77"/>
        <v>Industry_Rest</v>
      </c>
      <c r="F2464" s="43">
        <v>2007</v>
      </c>
      <c r="G2464" s="43">
        <v>0.08</v>
      </c>
      <c r="H2464" s="43" t="str">
        <f>INDEX(Regions[Region], MATCH(A2464,Regions[State Name],0))</f>
        <v>SR</v>
      </c>
    </row>
    <row r="2465" spans="1:8" x14ac:dyDescent="0.25">
      <c r="A2465" s="43" t="s">
        <v>227</v>
      </c>
      <c r="B2465" s="43" t="s">
        <v>209</v>
      </c>
      <c r="C2465" s="43" t="s">
        <v>208</v>
      </c>
      <c r="D2465" s="43" t="str">
        <f t="shared" si="76"/>
        <v>OTHER</v>
      </c>
      <c r="E2465" s="43" t="str">
        <f t="shared" si="77"/>
        <v>Industry_Rest</v>
      </c>
      <c r="F2465" s="43">
        <v>2007</v>
      </c>
      <c r="G2465" s="43">
        <v>3.1E-2</v>
      </c>
      <c r="H2465" s="43" t="str">
        <f>INDEX(Regions[Region], MATCH(A2465,Regions[State Name],0))</f>
        <v>SR</v>
      </c>
    </row>
    <row r="2466" spans="1:8" x14ac:dyDescent="0.25">
      <c r="A2466" s="43" t="s">
        <v>227</v>
      </c>
      <c r="B2466" s="43" t="s">
        <v>209</v>
      </c>
      <c r="C2466" s="43" t="s">
        <v>215</v>
      </c>
      <c r="D2466" s="43" t="str">
        <f t="shared" si="76"/>
        <v>POWER</v>
      </c>
      <c r="E2466" s="43" t="str">
        <f t="shared" si="77"/>
        <v>Power</v>
      </c>
      <c r="F2466" s="43">
        <v>2008</v>
      </c>
      <c r="G2466" s="43">
        <v>6.532</v>
      </c>
      <c r="H2466" s="43" t="str">
        <f>INDEX(Regions[Region], MATCH(A2466,Regions[State Name],0))</f>
        <v>SR</v>
      </c>
    </row>
    <row r="2467" spans="1:8" x14ac:dyDescent="0.25">
      <c r="A2467" s="43" t="s">
        <v>227</v>
      </c>
      <c r="B2467" s="43" t="s">
        <v>209</v>
      </c>
      <c r="C2467" s="43" t="s">
        <v>210</v>
      </c>
      <c r="D2467" s="43" t="str">
        <f t="shared" si="76"/>
        <v>POWER</v>
      </c>
      <c r="E2467" s="43" t="str">
        <f t="shared" si="77"/>
        <v>Power</v>
      </c>
      <c r="F2467" s="43">
        <v>2008</v>
      </c>
      <c r="G2467" s="43">
        <v>0.745</v>
      </c>
      <c r="H2467" s="43" t="str">
        <f>INDEX(Regions[Region], MATCH(A2467,Regions[State Name],0))</f>
        <v>SR</v>
      </c>
    </row>
    <row r="2468" spans="1:8" x14ac:dyDescent="0.25">
      <c r="A2468" s="43" t="s">
        <v>227</v>
      </c>
      <c r="B2468" s="43" t="s">
        <v>209</v>
      </c>
      <c r="C2468" s="43" t="s">
        <v>211</v>
      </c>
      <c r="D2468" s="43" t="str">
        <f t="shared" si="76"/>
        <v>METAL</v>
      </c>
      <c r="E2468" s="43" t="str">
        <f t="shared" si="77"/>
        <v>Industry_Steel</v>
      </c>
      <c r="F2468" s="43">
        <v>2008</v>
      </c>
      <c r="G2468" s="43">
        <v>1E-3</v>
      </c>
      <c r="H2468" s="43" t="str">
        <f>INDEX(Regions[Region], MATCH(A2468,Regions[State Name],0))</f>
        <v>SR</v>
      </c>
    </row>
    <row r="2469" spans="1:8" x14ac:dyDescent="0.25">
      <c r="A2469" s="43" t="s">
        <v>227</v>
      </c>
      <c r="B2469" s="43" t="s">
        <v>209</v>
      </c>
      <c r="C2469" s="43" t="s">
        <v>213</v>
      </c>
      <c r="D2469" s="43" t="str">
        <f t="shared" si="76"/>
        <v>CEMEN</v>
      </c>
      <c r="E2469" s="43" t="str">
        <f t="shared" si="77"/>
        <v>Industry_Rest</v>
      </c>
      <c r="F2469" s="43">
        <v>2008</v>
      </c>
      <c r="G2469" s="43">
        <v>1.847</v>
      </c>
      <c r="H2469" s="43" t="str">
        <f>INDEX(Regions[Region], MATCH(A2469,Regions[State Name],0))</f>
        <v>SR</v>
      </c>
    </row>
    <row r="2470" spans="1:8" x14ac:dyDescent="0.25">
      <c r="A2470" s="43" t="s">
        <v>227</v>
      </c>
      <c r="B2470" s="43" t="s">
        <v>209</v>
      </c>
      <c r="C2470" s="43" t="s">
        <v>179</v>
      </c>
      <c r="D2470" s="43" t="str">
        <f t="shared" si="76"/>
        <v>SPONG</v>
      </c>
      <c r="E2470" s="43" t="str">
        <f t="shared" si="77"/>
        <v>Industry_Rest</v>
      </c>
      <c r="F2470" s="43">
        <v>2008</v>
      </c>
      <c r="G2470" s="43">
        <v>5.3999999999999999E-2</v>
      </c>
      <c r="H2470" s="43" t="str">
        <f>INDEX(Regions[Region], MATCH(A2470,Regions[State Name],0))</f>
        <v>SR</v>
      </c>
    </row>
    <row r="2471" spans="1:8" x14ac:dyDescent="0.25">
      <c r="A2471" s="43" t="s">
        <v>227</v>
      </c>
      <c r="B2471" s="43" t="s">
        <v>209</v>
      </c>
      <c r="C2471" s="43" t="s">
        <v>228</v>
      </c>
      <c r="D2471" s="43" t="str">
        <f t="shared" si="76"/>
        <v>CHEMI</v>
      </c>
      <c r="E2471" s="43" t="str">
        <f t="shared" si="77"/>
        <v>Industry_Rest</v>
      </c>
      <c r="F2471" s="43">
        <v>2008</v>
      </c>
      <c r="G2471" s="43">
        <v>6.0000000000000001E-3</v>
      </c>
      <c r="H2471" s="43" t="str">
        <f>INDEX(Regions[Region], MATCH(A2471,Regions[State Name],0))</f>
        <v>SR</v>
      </c>
    </row>
    <row r="2472" spans="1:8" x14ac:dyDescent="0.25">
      <c r="A2472" s="43" t="s">
        <v>227</v>
      </c>
      <c r="B2472" s="43" t="s">
        <v>209</v>
      </c>
      <c r="C2472" s="43" t="s">
        <v>220</v>
      </c>
      <c r="D2472" s="43" t="str">
        <f t="shared" si="76"/>
        <v xml:space="preserve">PULP </v>
      </c>
      <c r="E2472" s="43" t="str">
        <f t="shared" si="77"/>
        <v>Industry_Rest</v>
      </c>
      <c r="F2472" s="43">
        <v>2008</v>
      </c>
      <c r="G2472" s="43">
        <v>0.29899999999999999</v>
      </c>
      <c r="H2472" s="43" t="str">
        <f>INDEX(Regions[Region], MATCH(A2472,Regions[State Name],0))</f>
        <v>SR</v>
      </c>
    </row>
    <row r="2473" spans="1:8" x14ac:dyDescent="0.25">
      <c r="A2473" s="43" t="s">
        <v>227</v>
      </c>
      <c r="B2473" s="43" t="s">
        <v>209</v>
      </c>
      <c r="C2473" s="43" t="s">
        <v>223</v>
      </c>
      <c r="D2473" s="43" t="str">
        <f t="shared" si="76"/>
        <v>TEXTI</v>
      </c>
      <c r="E2473" s="43" t="str">
        <f t="shared" si="77"/>
        <v>Industry_Rest</v>
      </c>
      <c r="F2473" s="43">
        <v>2008</v>
      </c>
      <c r="G2473" s="43">
        <v>9.7000000000000003E-2</v>
      </c>
      <c r="H2473" s="43" t="str">
        <f>INDEX(Regions[Region], MATCH(A2473,Regions[State Name],0))</f>
        <v>SR</v>
      </c>
    </row>
    <row r="2474" spans="1:8" x14ac:dyDescent="0.25">
      <c r="A2474" s="43" t="s">
        <v>227</v>
      </c>
      <c r="B2474" s="43" t="s">
        <v>209</v>
      </c>
      <c r="C2474" s="43" t="s">
        <v>208</v>
      </c>
      <c r="D2474" s="43" t="str">
        <f t="shared" si="76"/>
        <v>OTHER</v>
      </c>
      <c r="E2474" s="43" t="str">
        <f t="shared" si="77"/>
        <v>Industry_Rest</v>
      </c>
      <c r="F2474" s="43">
        <v>2008</v>
      </c>
      <c r="G2474" s="43">
        <v>9.1999999999999998E-2</v>
      </c>
      <c r="H2474" s="43" t="str">
        <f>INDEX(Regions[Region], MATCH(A2474,Regions[State Name],0))</f>
        <v>SR</v>
      </c>
    </row>
    <row r="2475" spans="1:8" x14ac:dyDescent="0.25">
      <c r="A2475" s="43" t="s">
        <v>227</v>
      </c>
      <c r="B2475" s="43" t="s">
        <v>209</v>
      </c>
      <c r="C2475" s="43" t="s">
        <v>215</v>
      </c>
      <c r="D2475" s="43" t="str">
        <f t="shared" si="76"/>
        <v>POWER</v>
      </c>
      <c r="E2475" s="43" t="str">
        <f t="shared" si="77"/>
        <v>Power</v>
      </c>
      <c r="F2475" s="43">
        <v>2009</v>
      </c>
      <c r="G2475" s="43">
        <v>8.7219999999999995</v>
      </c>
      <c r="H2475" s="43" t="str">
        <f>INDEX(Regions[Region], MATCH(A2475,Regions[State Name],0))</f>
        <v>SR</v>
      </c>
    </row>
    <row r="2476" spans="1:8" x14ac:dyDescent="0.25">
      <c r="A2476" s="43" t="s">
        <v>227</v>
      </c>
      <c r="B2476" s="43" t="s">
        <v>209</v>
      </c>
      <c r="C2476" s="43" t="s">
        <v>210</v>
      </c>
      <c r="D2476" s="43" t="str">
        <f t="shared" si="76"/>
        <v>POWER</v>
      </c>
      <c r="E2476" s="43" t="str">
        <f t="shared" si="77"/>
        <v>Power</v>
      </c>
      <c r="F2476" s="43">
        <v>2009</v>
      </c>
      <c r="G2476" s="43">
        <v>0.85499999999999998</v>
      </c>
      <c r="H2476" s="43" t="str">
        <f>INDEX(Regions[Region], MATCH(A2476,Regions[State Name],0))</f>
        <v>SR</v>
      </c>
    </row>
    <row r="2477" spans="1:8" x14ac:dyDescent="0.25">
      <c r="A2477" s="43" t="s">
        <v>227</v>
      </c>
      <c r="B2477" s="43" t="s">
        <v>209</v>
      </c>
      <c r="C2477" s="43" t="s">
        <v>212</v>
      </c>
      <c r="D2477" s="43" t="str">
        <f t="shared" si="76"/>
        <v>STEEL</v>
      </c>
      <c r="E2477" s="43" t="str">
        <f t="shared" si="77"/>
        <v>Industry_Steel</v>
      </c>
      <c r="F2477" s="43">
        <v>2009</v>
      </c>
      <c r="G2477" s="43">
        <v>0.01</v>
      </c>
      <c r="H2477" s="43" t="str">
        <f>INDEX(Regions[Region], MATCH(A2477,Regions[State Name],0))</f>
        <v>SR</v>
      </c>
    </row>
    <row r="2478" spans="1:8" x14ac:dyDescent="0.25">
      <c r="A2478" s="43" t="s">
        <v>227</v>
      </c>
      <c r="B2478" s="43" t="s">
        <v>209</v>
      </c>
      <c r="C2478" s="43" t="s">
        <v>213</v>
      </c>
      <c r="D2478" s="43" t="str">
        <f t="shared" si="76"/>
        <v>CEMEN</v>
      </c>
      <c r="E2478" s="43" t="str">
        <f t="shared" si="77"/>
        <v>Industry_Rest</v>
      </c>
      <c r="F2478" s="43">
        <v>2009</v>
      </c>
      <c r="G2478" s="43">
        <v>1.587</v>
      </c>
      <c r="H2478" s="43" t="str">
        <f>INDEX(Regions[Region], MATCH(A2478,Regions[State Name],0))</f>
        <v>SR</v>
      </c>
    </row>
    <row r="2479" spans="1:8" x14ac:dyDescent="0.25">
      <c r="A2479" s="43" t="s">
        <v>227</v>
      </c>
      <c r="B2479" s="43" t="s">
        <v>209</v>
      </c>
      <c r="C2479" s="43" t="s">
        <v>179</v>
      </c>
      <c r="D2479" s="43" t="str">
        <f t="shared" si="76"/>
        <v>SPONG</v>
      </c>
      <c r="E2479" s="43" t="str">
        <f t="shared" si="77"/>
        <v>Industry_Rest</v>
      </c>
      <c r="F2479" s="43">
        <v>2009</v>
      </c>
      <c r="G2479" s="43">
        <v>0.30599999999999999</v>
      </c>
      <c r="H2479" s="43" t="str">
        <f>INDEX(Regions[Region], MATCH(A2479,Regions[State Name],0))</f>
        <v>SR</v>
      </c>
    </row>
    <row r="2480" spans="1:8" x14ac:dyDescent="0.25">
      <c r="A2480" s="43" t="s">
        <v>227</v>
      </c>
      <c r="B2480" s="43" t="s">
        <v>209</v>
      </c>
      <c r="C2480" s="43" t="s">
        <v>228</v>
      </c>
      <c r="D2480" s="43" t="str">
        <f t="shared" si="76"/>
        <v>CHEMI</v>
      </c>
      <c r="E2480" s="43" t="str">
        <f t="shared" si="77"/>
        <v>Industry_Rest</v>
      </c>
      <c r="F2480" s="43">
        <v>2009</v>
      </c>
      <c r="G2480" s="43">
        <v>0.16300000000000001</v>
      </c>
      <c r="H2480" s="43" t="str">
        <f>INDEX(Regions[Region], MATCH(A2480,Regions[State Name],0))</f>
        <v>SR</v>
      </c>
    </row>
    <row r="2481" spans="1:8" x14ac:dyDescent="0.25">
      <c r="A2481" s="43" t="s">
        <v>227</v>
      </c>
      <c r="B2481" s="43" t="s">
        <v>209</v>
      </c>
      <c r="C2481" s="43" t="s">
        <v>220</v>
      </c>
      <c r="D2481" s="43" t="str">
        <f t="shared" si="76"/>
        <v xml:space="preserve">PULP </v>
      </c>
      <c r="E2481" s="43" t="str">
        <f t="shared" si="77"/>
        <v>Industry_Rest</v>
      </c>
      <c r="F2481" s="43">
        <v>2009</v>
      </c>
      <c r="G2481" s="43">
        <v>0.2</v>
      </c>
      <c r="H2481" s="43" t="str">
        <f>INDEX(Regions[Region], MATCH(A2481,Regions[State Name],0))</f>
        <v>SR</v>
      </c>
    </row>
    <row r="2482" spans="1:8" x14ac:dyDescent="0.25">
      <c r="A2482" s="43" t="s">
        <v>227</v>
      </c>
      <c r="B2482" s="43" t="s">
        <v>209</v>
      </c>
      <c r="C2482" s="43" t="s">
        <v>223</v>
      </c>
      <c r="D2482" s="43" t="str">
        <f t="shared" si="76"/>
        <v>TEXTI</v>
      </c>
      <c r="E2482" s="43" t="str">
        <f t="shared" si="77"/>
        <v>Industry_Rest</v>
      </c>
      <c r="F2482" s="43">
        <v>2009</v>
      </c>
      <c r="G2482" s="43">
        <v>5.3999999999999999E-2</v>
      </c>
      <c r="H2482" s="43" t="str">
        <f>INDEX(Regions[Region], MATCH(A2482,Regions[State Name],0))</f>
        <v>SR</v>
      </c>
    </row>
    <row r="2483" spans="1:8" x14ac:dyDescent="0.25">
      <c r="A2483" s="43" t="s">
        <v>227</v>
      </c>
      <c r="B2483" s="43" t="s">
        <v>209</v>
      </c>
      <c r="C2483" s="43" t="s">
        <v>208</v>
      </c>
      <c r="D2483" s="43" t="str">
        <f t="shared" si="76"/>
        <v>OTHER</v>
      </c>
      <c r="E2483" s="43" t="str">
        <f t="shared" si="77"/>
        <v>Industry_Rest</v>
      </c>
      <c r="F2483" s="43">
        <v>2009</v>
      </c>
      <c r="G2483" s="43">
        <v>0.11600000000000001</v>
      </c>
      <c r="H2483" s="43" t="str">
        <f>INDEX(Regions[Region], MATCH(A2483,Regions[State Name],0))</f>
        <v>SR</v>
      </c>
    </row>
    <row r="2484" spans="1:8" x14ac:dyDescent="0.25">
      <c r="A2484" s="43" t="s">
        <v>227</v>
      </c>
      <c r="B2484" s="43" t="s">
        <v>209</v>
      </c>
      <c r="C2484" s="43" t="s">
        <v>215</v>
      </c>
      <c r="D2484" s="43" t="str">
        <f t="shared" si="76"/>
        <v>POWER</v>
      </c>
      <c r="E2484" s="43" t="str">
        <f t="shared" si="77"/>
        <v>Power</v>
      </c>
      <c r="F2484" s="43">
        <v>2010</v>
      </c>
      <c r="G2484" s="43">
        <v>7.8259999999999996</v>
      </c>
      <c r="H2484" s="43" t="str">
        <f>INDEX(Regions[Region], MATCH(A2484,Regions[State Name],0))</f>
        <v>SR</v>
      </c>
    </row>
    <row r="2485" spans="1:8" x14ac:dyDescent="0.25">
      <c r="A2485" s="43" t="s">
        <v>227</v>
      </c>
      <c r="B2485" s="43" t="s">
        <v>209</v>
      </c>
      <c r="C2485" s="43" t="s">
        <v>210</v>
      </c>
      <c r="D2485" s="43" t="str">
        <f t="shared" si="76"/>
        <v>POWER</v>
      </c>
      <c r="E2485" s="43" t="str">
        <f t="shared" si="77"/>
        <v>Power</v>
      </c>
      <c r="F2485" s="43">
        <v>2010</v>
      </c>
      <c r="G2485" s="43">
        <v>0.90700000000000003</v>
      </c>
      <c r="H2485" s="43" t="str">
        <f>INDEX(Regions[Region], MATCH(A2485,Regions[State Name],0))</f>
        <v>SR</v>
      </c>
    </row>
    <row r="2486" spans="1:8" x14ac:dyDescent="0.25">
      <c r="A2486" s="43" t="s">
        <v>227</v>
      </c>
      <c r="B2486" s="43" t="s">
        <v>209</v>
      </c>
      <c r="C2486" s="43" t="s">
        <v>212</v>
      </c>
      <c r="D2486" s="43" t="str">
        <f t="shared" si="76"/>
        <v>STEEL</v>
      </c>
      <c r="E2486" s="43" t="str">
        <f t="shared" si="77"/>
        <v>Industry_Steel</v>
      </c>
      <c r="F2486" s="43">
        <v>2010</v>
      </c>
      <c r="G2486" s="43">
        <v>8.0000000000000002E-3</v>
      </c>
      <c r="H2486" s="43" t="str">
        <f>INDEX(Regions[Region], MATCH(A2486,Regions[State Name],0))</f>
        <v>SR</v>
      </c>
    </row>
    <row r="2487" spans="1:8" x14ac:dyDescent="0.25">
      <c r="A2487" s="43" t="s">
        <v>227</v>
      </c>
      <c r="B2487" s="43" t="s">
        <v>209</v>
      </c>
      <c r="C2487" s="43" t="s">
        <v>213</v>
      </c>
      <c r="D2487" s="43" t="str">
        <f t="shared" si="76"/>
        <v>CEMEN</v>
      </c>
      <c r="E2487" s="43" t="str">
        <f t="shared" si="77"/>
        <v>Industry_Rest</v>
      </c>
      <c r="F2487" s="43">
        <v>2010</v>
      </c>
      <c r="G2487" s="43">
        <v>2.0110000000000001</v>
      </c>
      <c r="H2487" s="43" t="str">
        <f>INDEX(Regions[Region], MATCH(A2487,Regions[State Name],0))</f>
        <v>SR</v>
      </c>
    </row>
    <row r="2488" spans="1:8" x14ac:dyDescent="0.25">
      <c r="A2488" s="43" t="s">
        <v>227</v>
      </c>
      <c r="B2488" s="43" t="s">
        <v>209</v>
      </c>
      <c r="C2488" s="43" t="s">
        <v>179</v>
      </c>
      <c r="D2488" s="43" t="str">
        <f t="shared" si="76"/>
        <v>SPONG</v>
      </c>
      <c r="E2488" s="43" t="str">
        <f t="shared" si="77"/>
        <v>Industry_Rest</v>
      </c>
      <c r="F2488" s="43">
        <v>2010</v>
      </c>
      <c r="G2488" s="43">
        <v>0.53300000000000003</v>
      </c>
      <c r="H2488" s="43" t="str">
        <f>INDEX(Regions[Region], MATCH(A2488,Regions[State Name],0))</f>
        <v>SR</v>
      </c>
    </row>
    <row r="2489" spans="1:8" x14ac:dyDescent="0.25">
      <c r="A2489" s="43" t="s">
        <v>227</v>
      </c>
      <c r="B2489" s="43" t="s">
        <v>209</v>
      </c>
      <c r="C2489" s="43" t="s">
        <v>228</v>
      </c>
      <c r="D2489" s="43" t="str">
        <f t="shared" si="76"/>
        <v>CHEMI</v>
      </c>
      <c r="E2489" s="43" t="str">
        <f t="shared" si="77"/>
        <v>Industry_Rest</v>
      </c>
      <c r="F2489" s="43">
        <v>2010</v>
      </c>
      <c r="G2489" s="43">
        <v>8.0000000000000002E-3</v>
      </c>
      <c r="H2489" s="43" t="str">
        <f>INDEX(Regions[Region], MATCH(A2489,Regions[State Name],0))</f>
        <v>SR</v>
      </c>
    </row>
    <row r="2490" spans="1:8" x14ac:dyDescent="0.25">
      <c r="A2490" s="43" t="s">
        <v>227</v>
      </c>
      <c r="B2490" s="43" t="s">
        <v>209</v>
      </c>
      <c r="C2490" s="43" t="s">
        <v>220</v>
      </c>
      <c r="D2490" s="43" t="str">
        <f t="shared" si="76"/>
        <v xml:space="preserve">PULP </v>
      </c>
      <c r="E2490" s="43" t="str">
        <f t="shared" si="77"/>
        <v>Industry_Rest</v>
      </c>
      <c r="F2490" s="43">
        <v>2010</v>
      </c>
      <c r="G2490" s="43">
        <v>0.255</v>
      </c>
      <c r="H2490" s="43" t="str">
        <f>INDEX(Regions[Region], MATCH(A2490,Regions[State Name],0))</f>
        <v>SR</v>
      </c>
    </row>
    <row r="2491" spans="1:8" x14ac:dyDescent="0.25">
      <c r="A2491" s="43" t="s">
        <v>227</v>
      </c>
      <c r="B2491" s="43" t="s">
        <v>209</v>
      </c>
      <c r="C2491" s="43" t="s">
        <v>223</v>
      </c>
      <c r="D2491" s="43" t="str">
        <f t="shared" si="76"/>
        <v>TEXTI</v>
      </c>
      <c r="E2491" s="43" t="str">
        <f t="shared" si="77"/>
        <v>Industry_Rest</v>
      </c>
      <c r="F2491" s="43">
        <v>2010</v>
      </c>
      <c r="G2491" s="43">
        <v>8.5000000000000006E-2</v>
      </c>
      <c r="H2491" s="43" t="str">
        <f>INDEX(Regions[Region], MATCH(A2491,Regions[State Name],0))</f>
        <v>SR</v>
      </c>
    </row>
    <row r="2492" spans="1:8" x14ac:dyDescent="0.25">
      <c r="A2492" s="43" t="s">
        <v>227</v>
      </c>
      <c r="B2492" s="43" t="s">
        <v>209</v>
      </c>
      <c r="C2492" s="43" t="s">
        <v>229</v>
      </c>
      <c r="D2492" s="43" t="str">
        <f t="shared" si="76"/>
        <v>BRICK</v>
      </c>
      <c r="E2492" s="43" t="str">
        <f t="shared" si="77"/>
        <v>Industry_Rest</v>
      </c>
      <c r="F2492" s="43">
        <v>2010</v>
      </c>
      <c r="G2492" s="43">
        <v>1.0999999999999999E-2</v>
      </c>
      <c r="H2492" s="43" t="str">
        <f>INDEX(Regions[Region], MATCH(A2492,Regions[State Name],0))</f>
        <v>SR</v>
      </c>
    </row>
    <row r="2493" spans="1:8" x14ac:dyDescent="0.25">
      <c r="A2493" s="43" t="s">
        <v>227</v>
      </c>
      <c r="B2493" s="43" t="s">
        <v>209</v>
      </c>
      <c r="C2493" s="43" t="s">
        <v>208</v>
      </c>
      <c r="D2493" s="43" t="str">
        <f t="shared" si="76"/>
        <v>OTHER</v>
      </c>
      <c r="E2493" s="43" t="str">
        <f t="shared" si="77"/>
        <v>Industry_Rest</v>
      </c>
      <c r="F2493" s="43">
        <v>2010</v>
      </c>
      <c r="G2493" s="43">
        <v>0.152</v>
      </c>
      <c r="H2493" s="43" t="str">
        <f>INDEX(Regions[Region], MATCH(A2493,Regions[State Name],0))</f>
        <v>SR</v>
      </c>
    </row>
    <row r="2494" spans="1:8" x14ac:dyDescent="0.25">
      <c r="A2494" s="43" t="s">
        <v>227</v>
      </c>
      <c r="B2494" s="43" t="s">
        <v>209</v>
      </c>
      <c r="C2494" s="43" t="s">
        <v>215</v>
      </c>
      <c r="D2494" s="43" t="str">
        <f t="shared" si="76"/>
        <v>POWER</v>
      </c>
      <c r="E2494" s="43" t="str">
        <f t="shared" si="77"/>
        <v>Power</v>
      </c>
      <c r="F2494" s="43">
        <v>2011</v>
      </c>
      <c r="G2494" s="43">
        <v>7.6669999999999998</v>
      </c>
      <c r="H2494" s="43" t="str">
        <f>INDEX(Regions[Region], MATCH(A2494,Regions[State Name],0))</f>
        <v>SR</v>
      </c>
    </row>
    <row r="2495" spans="1:8" x14ac:dyDescent="0.25">
      <c r="A2495" s="43" t="s">
        <v>227</v>
      </c>
      <c r="B2495" s="43" t="s">
        <v>209</v>
      </c>
      <c r="C2495" s="43" t="s">
        <v>210</v>
      </c>
      <c r="D2495" s="43" t="str">
        <f t="shared" si="76"/>
        <v>POWER</v>
      </c>
      <c r="E2495" s="43" t="str">
        <f t="shared" si="77"/>
        <v>Power</v>
      </c>
      <c r="F2495" s="43">
        <v>2011</v>
      </c>
      <c r="G2495" s="43">
        <v>1.2350000000000001</v>
      </c>
      <c r="H2495" s="43" t="str">
        <f>INDEX(Regions[Region], MATCH(A2495,Regions[State Name],0))</f>
        <v>SR</v>
      </c>
    </row>
    <row r="2496" spans="1:8" x14ac:dyDescent="0.25">
      <c r="A2496" s="43" t="s">
        <v>227</v>
      </c>
      <c r="B2496" s="43" t="s">
        <v>209</v>
      </c>
      <c r="C2496" s="43" t="s">
        <v>212</v>
      </c>
      <c r="D2496" s="43" t="str">
        <f t="shared" si="76"/>
        <v>STEEL</v>
      </c>
      <c r="E2496" s="43" t="str">
        <f t="shared" si="77"/>
        <v>Industry_Steel</v>
      </c>
      <c r="F2496" s="43">
        <v>2011</v>
      </c>
      <c r="G2496" s="43">
        <v>0.01</v>
      </c>
      <c r="H2496" s="43" t="str">
        <f>INDEX(Regions[Region], MATCH(A2496,Regions[State Name],0))</f>
        <v>SR</v>
      </c>
    </row>
    <row r="2497" spans="1:8" x14ac:dyDescent="0.25">
      <c r="A2497" s="43" t="s">
        <v>227</v>
      </c>
      <c r="B2497" s="43" t="s">
        <v>209</v>
      </c>
      <c r="C2497" s="43" t="s">
        <v>213</v>
      </c>
      <c r="D2497" s="43" t="str">
        <f t="shared" si="76"/>
        <v>CEMEN</v>
      </c>
      <c r="E2497" s="43" t="str">
        <f t="shared" si="77"/>
        <v>Industry_Rest</v>
      </c>
      <c r="F2497" s="43">
        <v>2011</v>
      </c>
      <c r="G2497" s="43">
        <v>1.9239999999999999</v>
      </c>
      <c r="H2497" s="43" t="str">
        <f>INDEX(Regions[Region], MATCH(A2497,Regions[State Name],0))</f>
        <v>SR</v>
      </c>
    </row>
    <row r="2498" spans="1:8" x14ac:dyDescent="0.25">
      <c r="A2498" s="43" t="s">
        <v>227</v>
      </c>
      <c r="B2498" s="43" t="s">
        <v>209</v>
      </c>
      <c r="C2498" s="43" t="s">
        <v>179</v>
      </c>
      <c r="D2498" s="43" t="str">
        <f t="shared" si="76"/>
        <v>SPONG</v>
      </c>
      <c r="E2498" s="43" t="str">
        <f t="shared" si="77"/>
        <v>Industry_Rest</v>
      </c>
      <c r="F2498" s="43">
        <v>2011</v>
      </c>
      <c r="G2498" s="43">
        <v>0.69399999999999995</v>
      </c>
      <c r="H2498" s="43" t="str">
        <f>INDEX(Regions[Region], MATCH(A2498,Regions[State Name],0))</f>
        <v>SR</v>
      </c>
    </row>
    <row r="2499" spans="1:8" x14ac:dyDescent="0.25">
      <c r="A2499" s="43" t="s">
        <v>227</v>
      </c>
      <c r="B2499" s="43" t="s">
        <v>209</v>
      </c>
      <c r="C2499" s="43" t="s">
        <v>228</v>
      </c>
      <c r="D2499" s="43" t="str">
        <f t="shared" ref="D2499:D2562" si="78">LEFT(C2499,5)</f>
        <v>CHEMI</v>
      </c>
      <c r="E2499" s="43" t="str">
        <f t="shared" ref="E2499:E2562" si="79">IF(D2499="POWER","Power", IF(OR(D2499="STEEL",D2499="METAL"), "Industry_Steel", "Industry_Rest"))</f>
        <v>Industry_Rest</v>
      </c>
      <c r="F2499" s="43">
        <v>2011</v>
      </c>
      <c r="G2499" s="43">
        <v>6.0000000000000001E-3</v>
      </c>
      <c r="H2499" s="43" t="str">
        <f>INDEX(Regions[Region], MATCH(A2499,Regions[State Name],0))</f>
        <v>SR</v>
      </c>
    </row>
    <row r="2500" spans="1:8" x14ac:dyDescent="0.25">
      <c r="A2500" s="43" t="s">
        <v>227</v>
      </c>
      <c r="B2500" s="43" t="s">
        <v>209</v>
      </c>
      <c r="C2500" s="43" t="s">
        <v>220</v>
      </c>
      <c r="D2500" s="43" t="str">
        <f t="shared" si="78"/>
        <v xml:space="preserve">PULP </v>
      </c>
      <c r="E2500" s="43" t="str">
        <f t="shared" si="79"/>
        <v>Industry_Rest</v>
      </c>
      <c r="F2500" s="43">
        <v>2011</v>
      </c>
      <c r="G2500" s="43">
        <v>0.27700000000000002</v>
      </c>
      <c r="H2500" s="43" t="str">
        <f>INDEX(Regions[Region], MATCH(A2500,Regions[State Name],0))</f>
        <v>SR</v>
      </c>
    </row>
    <row r="2501" spans="1:8" x14ac:dyDescent="0.25">
      <c r="A2501" s="43" t="s">
        <v>227</v>
      </c>
      <c r="B2501" s="43" t="s">
        <v>209</v>
      </c>
      <c r="C2501" s="43" t="s">
        <v>223</v>
      </c>
      <c r="D2501" s="43" t="str">
        <f t="shared" si="78"/>
        <v>TEXTI</v>
      </c>
      <c r="E2501" s="43" t="str">
        <f t="shared" si="79"/>
        <v>Industry_Rest</v>
      </c>
      <c r="F2501" s="43">
        <v>2011</v>
      </c>
      <c r="G2501" s="43">
        <v>0.09</v>
      </c>
      <c r="H2501" s="43" t="str">
        <f>INDEX(Regions[Region], MATCH(A2501,Regions[State Name],0))</f>
        <v>SR</v>
      </c>
    </row>
    <row r="2502" spans="1:8" x14ac:dyDescent="0.25">
      <c r="A2502" s="43" t="s">
        <v>227</v>
      </c>
      <c r="B2502" s="43" t="s">
        <v>209</v>
      </c>
      <c r="C2502" s="43" t="s">
        <v>229</v>
      </c>
      <c r="D2502" s="43" t="str">
        <f t="shared" si="78"/>
        <v>BRICK</v>
      </c>
      <c r="E2502" s="43" t="str">
        <f t="shared" si="79"/>
        <v>Industry_Rest</v>
      </c>
      <c r="F2502" s="43">
        <v>2011</v>
      </c>
      <c r="G2502" s="43">
        <v>4.0000000000000001E-3</v>
      </c>
      <c r="H2502" s="43" t="str">
        <f>INDEX(Regions[Region], MATCH(A2502,Regions[State Name],0))</f>
        <v>SR</v>
      </c>
    </row>
    <row r="2503" spans="1:8" x14ac:dyDescent="0.25">
      <c r="A2503" s="43" t="s">
        <v>227</v>
      </c>
      <c r="B2503" s="43" t="s">
        <v>209</v>
      </c>
      <c r="C2503" s="43" t="s">
        <v>208</v>
      </c>
      <c r="D2503" s="43" t="str">
        <f t="shared" si="78"/>
        <v>OTHER</v>
      </c>
      <c r="E2503" s="43" t="str">
        <f t="shared" si="79"/>
        <v>Industry_Rest</v>
      </c>
      <c r="F2503" s="43">
        <v>2011</v>
      </c>
      <c r="G2503" s="43">
        <v>0.193</v>
      </c>
      <c r="H2503" s="43" t="str">
        <f>INDEX(Regions[Region], MATCH(A2503,Regions[State Name],0))</f>
        <v>SR</v>
      </c>
    </row>
    <row r="2504" spans="1:8" x14ac:dyDescent="0.25">
      <c r="A2504" s="43" t="s">
        <v>227</v>
      </c>
      <c r="B2504" s="43" t="s">
        <v>219</v>
      </c>
      <c r="C2504" s="43" t="s">
        <v>213</v>
      </c>
      <c r="D2504" s="43" t="str">
        <f t="shared" si="78"/>
        <v>CEMEN</v>
      </c>
      <c r="E2504" s="43" t="str">
        <f t="shared" si="79"/>
        <v>Industry_Rest</v>
      </c>
      <c r="F2504" s="43">
        <v>2011</v>
      </c>
      <c r="G2504" s="43">
        <v>4.4999999999999998E-2</v>
      </c>
      <c r="H2504" s="43" t="str">
        <f>INDEX(Regions[Region], MATCH(A2504,Regions[State Name],0))</f>
        <v>SR</v>
      </c>
    </row>
    <row r="2505" spans="1:8" x14ac:dyDescent="0.25">
      <c r="A2505" s="43" t="s">
        <v>227</v>
      </c>
      <c r="B2505" s="43" t="s">
        <v>219</v>
      </c>
      <c r="C2505" s="43" t="s">
        <v>208</v>
      </c>
      <c r="D2505" s="43" t="str">
        <f t="shared" si="78"/>
        <v>OTHER</v>
      </c>
      <c r="E2505" s="43" t="str">
        <f t="shared" si="79"/>
        <v>Industry_Rest</v>
      </c>
      <c r="F2505" s="43">
        <v>2011</v>
      </c>
      <c r="G2505" s="43">
        <v>1E-3</v>
      </c>
      <c r="H2505" s="43" t="str">
        <f>INDEX(Regions[Region], MATCH(A2505,Regions[State Name],0))</f>
        <v>SR</v>
      </c>
    </row>
    <row r="2506" spans="1:8" x14ac:dyDescent="0.25">
      <c r="A2506" s="43" t="s">
        <v>227</v>
      </c>
      <c r="B2506" s="43" t="s">
        <v>209</v>
      </c>
      <c r="C2506" s="43" t="s">
        <v>215</v>
      </c>
      <c r="D2506" s="43" t="str">
        <f t="shared" si="78"/>
        <v>POWER</v>
      </c>
      <c r="E2506" s="43" t="str">
        <f t="shared" si="79"/>
        <v>Power</v>
      </c>
      <c r="F2506" s="43">
        <v>2012</v>
      </c>
      <c r="G2506" s="43">
        <v>6.3929999999999998</v>
      </c>
      <c r="H2506" s="43" t="str">
        <f>INDEX(Regions[Region], MATCH(A2506,Regions[State Name],0))</f>
        <v>SR</v>
      </c>
    </row>
    <row r="2507" spans="1:8" x14ac:dyDescent="0.25">
      <c r="A2507" s="43" t="s">
        <v>227</v>
      </c>
      <c r="B2507" s="43" t="s">
        <v>209</v>
      </c>
      <c r="C2507" s="43" t="s">
        <v>210</v>
      </c>
      <c r="D2507" s="43" t="str">
        <f t="shared" si="78"/>
        <v>POWER</v>
      </c>
      <c r="E2507" s="43" t="str">
        <f t="shared" si="79"/>
        <v>Power</v>
      </c>
      <c r="F2507" s="43">
        <v>2012</v>
      </c>
      <c r="G2507" s="43">
        <v>3.294</v>
      </c>
      <c r="H2507" s="43" t="str">
        <f>INDEX(Regions[Region], MATCH(A2507,Regions[State Name],0))</f>
        <v>SR</v>
      </c>
    </row>
    <row r="2508" spans="1:8" x14ac:dyDescent="0.25">
      <c r="A2508" s="43" t="s">
        <v>227</v>
      </c>
      <c r="B2508" s="43" t="s">
        <v>209</v>
      </c>
      <c r="C2508" s="43" t="s">
        <v>211</v>
      </c>
      <c r="D2508" s="43" t="str">
        <f t="shared" si="78"/>
        <v>METAL</v>
      </c>
      <c r="E2508" s="43" t="str">
        <f t="shared" si="79"/>
        <v>Industry_Steel</v>
      </c>
      <c r="F2508" s="43">
        <v>2012</v>
      </c>
      <c r="G2508" s="43">
        <v>2E-3</v>
      </c>
      <c r="H2508" s="43" t="str">
        <f>INDEX(Regions[Region], MATCH(A2508,Regions[State Name],0))</f>
        <v>SR</v>
      </c>
    </row>
    <row r="2509" spans="1:8" x14ac:dyDescent="0.25">
      <c r="A2509" s="43" t="s">
        <v>227</v>
      </c>
      <c r="B2509" s="43" t="s">
        <v>209</v>
      </c>
      <c r="C2509" s="43" t="s">
        <v>213</v>
      </c>
      <c r="D2509" s="43" t="str">
        <f t="shared" si="78"/>
        <v>CEMEN</v>
      </c>
      <c r="E2509" s="43" t="str">
        <f t="shared" si="79"/>
        <v>Industry_Rest</v>
      </c>
      <c r="F2509" s="43">
        <v>2012</v>
      </c>
      <c r="G2509" s="43">
        <v>1.2090000000000001</v>
      </c>
      <c r="H2509" s="43" t="str">
        <f>INDEX(Regions[Region], MATCH(A2509,Regions[State Name],0))</f>
        <v>SR</v>
      </c>
    </row>
    <row r="2510" spans="1:8" x14ac:dyDescent="0.25">
      <c r="A2510" s="43" t="s">
        <v>227</v>
      </c>
      <c r="B2510" s="43" t="s">
        <v>209</v>
      </c>
      <c r="C2510" s="43" t="s">
        <v>179</v>
      </c>
      <c r="D2510" s="43" t="str">
        <f t="shared" si="78"/>
        <v>SPONG</v>
      </c>
      <c r="E2510" s="43" t="str">
        <f t="shared" si="79"/>
        <v>Industry_Rest</v>
      </c>
      <c r="F2510" s="43">
        <v>2012</v>
      </c>
      <c r="G2510" s="43">
        <v>0.49099999999999999</v>
      </c>
      <c r="H2510" s="43" t="str">
        <f>INDEX(Regions[Region], MATCH(A2510,Regions[State Name],0))</f>
        <v>SR</v>
      </c>
    </row>
    <row r="2511" spans="1:8" x14ac:dyDescent="0.25">
      <c r="A2511" s="43" t="s">
        <v>227</v>
      </c>
      <c r="B2511" s="43" t="s">
        <v>209</v>
      </c>
      <c r="C2511" s="43" t="s">
        <v>228</v>
      </c>
      <c r="D2511" s="43" t="str">
        <f t="shared" si="78"/>
        <v>CHEMI</v>
      </c>
      <c r="E2511" s="43" t="str">
        <f t="shared" si="79"/>
        <v>Industry_Rest</v>
      </c>
      <c r="F2511" s="43">
        <v>2012</v>
      </c>
      <c r="G2511" s="43">
        <v>6.0000000000000001E-3</v>
      </c>
      <c r="H2511" s="43" t="str">
        <f>INDEX(Regions[Region], MATCH(A2511,Regions[State Name],0))</f>
        <v>SR</v>
      </c>
    </row>
    <row r="2512" spans="1:8" x14ac:dyDescent="0.25">
      <c r="A2512" s="43" t="s">
        <v>227</v>
      </c>
      <c r="B2512" s="43" t="s">
        <v>209</v>
      </c>
      <c r="C2512" s="43" t="s">
        <v>220</v>
      </c>
      <c r="D2512" s="43" t="str">
        <f t="shared" si="78"/>
        <v xml:space="preserve">PULP </v>
      </c>
      <c r="E2512" s="43" t="str">
        <f t="shared" si="79"/>
        <v>Industry_Rest</v>
      </c>
      <c r="F2512" s="43">
        <v>2012</v>
      </c>
      <c r="G2512" s="43">
        <v>0.248</v>
      </c>
      <c r="H2512" s="43" t="str">
        <f>INDEX(Regions[Region], MATCH(A2512,Regions[State Name],0))</f>
        <v>SR</v>
      </c>
    </row>
    <row r="2513" spans="1:8" x14ac:dyDescent="0.25">
      <c r="A2513" s="43" t="s">
        <v>227</v>
      </c>
      <c r="B2513" s="43" t="s">
        <v>209</v>
      </c>
      <c r="C2513" s="43" t="s">
        <v>223</v>
      </c>
      <c r="D2513" s="43" t="str">
        <f t="shared" si="78"/>
        <v>TEXTI</v>
      </c>
      <c r="E2513" s="43" t="str">
        <f t="shared" si="79"/>
        <v>Industry_Rest</v>
      </c>
      <c r="F2513" s="43">
        <v>2012</v>
      </c>
      <c r="G2513" s="43">
        <v>7.0999999999999994E-2</v>
      </c>
      <c r="H2513" s="43" t="str">
        <f>INDEX(Regions[Region], MATCH(A2513,Regions[State Name],0))</f>
        <v>SR</v>
      </c>
    </row>
    <row r="2514" spans="1:8" x14ac:dyDescent="0.25">
      <c r="A2514" s="43" t="s">
        <v>227</v>
      </c>
      <c r="B2514" s="43" t="s">
        <v>209</v>
      </c>
      <c r="C2514" s="43" t="s">
        <v>229</v>
      </c>
      <c r="D2514" s="43" t="str">
        <f t="shared" si="78"/>
        <v>BRICK</v>
      </c>
      <c r="E2514" s="43" t="str">
        <f t="shared" si="79"/>
        <v>Industry_Rest</v>
      </c>
      <c r="F2514" s="43">
        <v>2012</v>
      </c>
      <c r="G2514" s="43">
        <v>2E-3</v>
      </c>
      <c r="H2514" s="43" t="str">
        <f>INDEX(Regions[Region], MATCH(A2514,Regions[State Name],0))</f>
        <v>SR</v>
      </c>
    </row>
    <row r="2515" spans="1:8" x14ac:dyDescent="0.25">
      <c r="A2515" s="43" t="s">
        <v>227</v>
      </c>
      <c r="B2515" s="43" t="s">
        <v>209</v>
      </c>
      <c r="C2515" s="43" t="s">
        <v>208</v>
      </c>
      <c r="D2515" s="43" t="str">
        <f t="shared" si="78"/>
        <v>OTHER</v>
      </c>
      <c r="E2515" s="43" t="str">
        <f t="shared" si="79"/>
        <v>Industry_Rest</v>
      </c>
      <c r="F2515" s="43">
        <v>2012</v>
      </c>
      <c r="G2515" s="43">
        <v>0.504</v>
      </c>
      <c r="H2515" s="43" t="str">
        <f>INDEX(Regions[Region], MATCH(A2515,Regions[State Name],0))</f>
        <v>SR</v>
      </c>
    </row>
    <row r="2516" spans="1:8" x14ac:dyDescent="0.25">
      <c r="A2516" s="43" t="s">
        <v>227</v>
      </c>
      <c r="B2516" s="43" t="s">
        <v>209</v>
      </c>
      <c r="C2516" s="43" t="s">
        <v>215</v>
      </c>
      <c r="D2516" s="43" t="str">
        <f t="shared" si="78"/>
        <v>POWER</v>
      </c>
      <c r="E2516" s="43" t="str">
        <f t="shared" si="79"/>
        <v>Power</v>
      </c>
      <c r="F2516" s="43">
        <v>2013</v>
      </c>
      <c r="G2516" s="43">
        <v>6.8559999999999999</v>
      </c>
      <c r="H2516" s="43" t="str">
        <f>INDEX(Regions[Region], MATCH(A2516,Regions[State Name],0))</f>
        <v>SR</v>
      </c>
    </row>
    <row r="2517" spans="1:8" x14ac:dyDescent="0.25">
      <c r="A2517" s="43" t="s">
        <v>227</v>
      </c>
      <c r="B2517" s="43" t="s">
        <v>209</v>
      </c>
      <c r="C2517" s="43" t="s">
        <v>210</v>
      </c>
      <c r="D2517" s="43" t="str">
        <f t="shared" si="78"/>
        <v>POWER</v>
      </c>
      <c r="E2517" s="43" t="str">
        <f t="shared" si="79"/>
        <v>Power</v>
      </c>
      <c r="F2517" s="43">
        <v>2013</v>
      </c>
      <c r="G2517" s="43">
        <v>3.6429999999999998</v>
      </c>
      <c r="H2517" s="43" t="str">
        <f>INDEX(Regions[Region], MATCH(A2517,Regions[State Name],0))</f>
        <v>SR</v>
      </c>
    </row>
    <row r="2518" spans="1:8" x14ac:dyDescent="0.25">
      <c r="A2518" s="43" t="s">
        <v>227</v>
      </c>
      <c r="B2518" s="43" t="s">
        <v>209</v>
      </c>
      <c r="C2518" s="43" t="s">
        <v>213</v>
      </c>
      <c r="D2518" s="43" t="str">
        <f t="shared" si="78"/>
        <v>CEMEN</v>
      </c>
      <c r="E2518" s="43" t="str">
        <f t="shared" si="79"/>
        <v>Industry_Rest</v>
      </c>
      <c r="F2518" s="43">
        <v>2013</v>
      </c>
      <c r="G2518" s="43">
        <v>1.3580000000000001</v>
      </c>
      <c r="H2518" s="43" t="str">
        <f>INDEX(Regions[Region], MATCH(A2518,Regions[State Name],0))</f>
        <v>SR</v>
      </c>
    </row>
    <row r="2519" spans="1:8" x14ac:dyDescent="0.25">
      <c r="A2519" s="43" t="s">
        <v>227</v>
      </c>
      <c r="B2519" s="43" t="s">
        <v>209</v>
      </c>
      <c r="C2519" s="43" t="s">
        <v>179</v>
      </c>
      <c r="D2519" s="43" t="str">
        <f t="shared" si="78"/>
        <v>SPONG</v>
      </c>
      <c r="E2519" s="43" t="str">
        <f t="shared" si="79"/>
        <v>Industry_Rest</v>
      </c>
      <c r="F2519" s="43">
        <v>2013</v>
      </c>
      <c r="G2519" s="43">
        <v>0.13300000000000001</v>
      </c>
      <c r="H2519" s="43" t="str">
        <f>INDEX(Regions[Region], MATCH(A2519,Regions[State Name],0))</f>
        <v>SR</v>
      </c>
    </row>
    <row r="2520" spans="1:8" x14ac:dyDescent="0.25">
      <c r="A2520" s="43" t="s">
        <v>227</v>
      </c>
      <c r="B2520" s="43" t="s">
        <v>209</v>
      </c>
      <c r="C2520" s="43" t="s">
        <v>228</v>
      </c>
      <c r="D2520" s="43" t="str">
        <f t="shared" si="78"/>
        <v>CHEMI</v>
      </c>
      <c r="E2520" s="43" t="str">
        <f t="shared" si="79"/>
        <v>Industry_Rest</v>
      </c>
      <c r="F2520" s="43">
        <v>2013</v>
      </c>
      <c r="G2520" s="43">
        <v>6.0000000000000001E-3</v>
      </c>
      <c r="H2520" s="43" t="str">
        <f>INDEX(Regions[Region], MATCH(A2520,Regions[State Name],0))</f>
        <v>SR</v>
      </c>
    </row>
    <row r="2521" spans="1:8" x14ac:dyDescent="0.25">
      <c r="A2521" s="43" t="s">
        <v>227</v>
      </c>
      <c r="B2521" s="43" t="s">
        <v>209</v>
      </c>
      <c r="C2521" s="43" t="s">
        <v>220</v>
      </c>
      <c r="D2521" s="43" t="str">
        <f t="shared" si="78"/>
        <v xml:space="preserve">PULP </v>
      </c>
      <c r="E2521" s="43" t="str">
        <f t="shared" si="79"/>
        <v>Industry_Rest</v>
      </c>
      <c r="F2521" s="43">
        <v>2013</v>
      </c>
      <c r="G2521" s="43">
        <v>0.24299999999999999</v>
      </c>
      <c r="H2521" s="43" t="str">
        <f>INDEX(Regions[Region], MATCH(A2521,Regions[State Name],0))</f>
        <v>SR</v>
      </c>
    </row>
    <row r="2522" spans="1:8" x14ac:dyDescent="0.25">
      <c r="A2522" s="43" t="s">
        <v>227</v>
      </c>
      <c r="B2522" s="43" t="s">
        <v>209</v>
      </c>
      <c r="C2522" s="43" t="s">
        <v>223</v>
      </c>
      <c r="D2522" s="43" t="str">
        <f t="shared" si="78"/>
        <v>TEXTI</v>
      </c>
      <c r="E2522" s="43" t="str">
        <f t="shared" si="79"/>
        <v>Industry_Rest</v>
      </c>
      <c r="F2522" s="43">
        <v>2013</v>
      </c>
      <c r="G2522" s="43">
        <v>0.15</v>
      </c>
      <c r="H2522" s="43" t="str">
        <f>INDEX(Regions[Region], MATCH(A2522,Regions[State Name],0))</f>
        <v>SR</v>
      </c>
    </row>
    <row r="2523" spans="1:8" x14ac:dyDescent="0.25">
      <c r="A2523" s="43" t="s">
        <v>227</v>
      </c>
      <c r="B2523" s="43" t="s">
        <v>209</v>
      </c>
      <c r="C2523" s="43" t="s">
        <v>229</v>
      </c>
      <c r="D2523" s="43" t="str">
        <f t="shared" si="78"/>
        <v>BRICK</v>
      </c>
      <c r="E2523" s="43" t="str">
        <f t="shared" si="79"/>
        <v>Industry_Rest</v>
      </c>
      <c r="F2523" s="43">
        <v>2013</v>
      </c>
      <c r="G2523" s="43">
        <v>1E-3</v>
      </c>
      <c r="H2523" s="43" t="str">
        <f>INDEX(Regions[Region], MATCH(A2523,Regions[State Name],0))</f>
        <v>SR</v>
      </c>
    </row>
    <row r="2524" spans="1:8" x14ac:dyDescent="0.25">
      <c r="A2524" s="43" t="s">
        <v>227</v>
      </c>
      <c r="B2524" s="43" t="s">
        <v>209</v>
      </c>
      <c r="C2524" s="43" t="s">
        <v>208</v>
      </c>
      <c r="D2524" s="43" t="str">
        <f t="shared" si="78"/>
        <v>OTHER</v>
      </c>
      <c r="E2524" s="43" t="str">
        <f t="shared" si="79"/>
        <v>Industry_Rest</v>
      </c>
      <c r="F2524" s="43">
        <v>2013</v>
      </c>
      <c r="G2524" s="43">
        <v>0.114</v>
      </c>
      <c r="H2524" s="43" t="str">
        <f>INDEX(Regions[Region], MATCH(A2524,Regions[State Name],0))</f>
        <v>SR</v>
      </c>
    </row>
    <row r="2525" spans="1:8" x14ac:dyDescent="0.25">
      <c r="A2525" s="43" t="s">
        <v>227</v>
      </c>
      <c r="B2525" s="43" t="s">
        <v>209</v>
      </c>
      <c r="C2525" s="43" t="s">
        <v>215</v>
      </c>
      <c r="D2525" s="43" t="str">
        <f t="shared" si="78"/>
        <v>POWER</v>
      </c>
      <c r="E2525" s="43" t="str">
        <f t="shared" si="79"/>
        <v>Power</v>
      </c>
      <c r="F2525" s="43">
        <v>2014</v>
      </c>
      <c r="G2525" s="43">
        <v>8.0890000000000004</v>
      </c>
      <c r="H2525" s="43" t="str">
        <f>INDEX(Regions[Region], MATCH(A2525,Regions[State Name],0))</f>
        <v>SR</v>
      </c>
    </row>
    <row r="2526" spans="1:8" x14ac:dyDescent="0.25">
      <c r="A2526" s="43" t="s">
        <v>227</v>
      </c>
      <c r="B2526" s="43" t="s">
        <v>209</v>
      </c>
      <c r="C2526" s="43" t="s">
        <v>210</v>
      </c>
      <c r="D2526" s="43" t="str">
        <f t="shared" si="78"/>
        <v>POWER</v>
      </c>
      <c r="E2526" s="43" t="str">
        <f t="shared" si="79"/>
        <v>Power</v>
      </c>
      <c r="F2526" s="43">
        <v>2014</v>
      </c>
      <c r="G2526" s="43">
        <v>3.351</v>
      </c>
      <c r="H2526" s="43" t="str">
        <f>INDEX(Regions[Region], MATCH(A2526,Regions[State Name],0))</f>
        <v>SR</v>
      </c>
    </row>
    <row r="2527" spans="1:8" x14ac:dyDescent="0.25">
      <c r="A2527" s="43" t="s">
        <v>227</v>
      </c>
      <c r="B2527" s="43" t="s">
        <v>209</v>
      </c>
      <c r="C2527" s="43" t="s">
        <v>213</v>
      </c>
      <c r="D2527" s="43" t="str">
        <f t="shared" si="78"/>
        <v>CEMEN</v>
      </c>
      <c r="E2527" s="43" t="str">
        <f t="shared" si="79"/>
        <v>Industry_Rest</v>
      </c>
      <c r="F2527" s="43">
        <v>2014</v>
      </c>
      <c r="G2527" s="43">
        <v>1.706</v>
      </c>
      <c r="H2527" s="43" t="str">
        <f>INDEX(Regions[Region], MATCH(A2527,Regions[State Name],0))</f>
        <v>SR</v>
      </c>
    </row>
    <row r="2528" spans="1:8" x14ac:dyDescent="0.25">
      <c r="A2528" s="43" t="s">
        <v>227</v>
      </c>
      <c r="B2528" s="43" t="s">
        <v>209</v>
      </c>
      <c r="C2528" s="43" t="s">
        <v>179</v>
      </c>
      <c r="D2528" s="43" t="str">
        <f t="shared" si="78"/>
        <v>SPONG</v>
      </c>
      <c r="E2528" s="43" t="str">
        <f t="shared" si="79"/>
        <v>Industry_Rest</v>
      </c>
      <c r="F2528" s="43">
        <v>2014</v>
      </c>
      <c r="G2528" s="43">
        <v>5.2999999999999999E-2</v>
      </c>
      <c r="H2528" s="43" t="str">
        <f>INDEX(Regions[Region], MATCH(A2528,Regions[State Name],0))</f>
        <v>SR</v>
      </c>
    </row>
    <row r="2529" spans="1:8" x14ac:dyDescent="0.25">
      <c r="A2529" s="43" t="s">
        <v>227</v>
      </c>
      <c r="B2529" s="43" t="s">
        <v>209</v>
      </c>
      <c r="C2529" s="43" t="s">
        <v>228</v>
      </c>
      <c r="D2529" s="43" t="str">
        <f t="shared" si="78"/>
        <v>CHEMI</v>
      </c>
      <c r="E2529" s="43" t="str">
        <f t="shared" si="79"/>
        <v>Industry_Rest</v>
      </c>
      <c r="F2529" s="43">
        <v>2014</v>
      </c>
      <c r="G2529" s="43">
        <v>7.0000000000000001E-3</v>
      </c>
      <c r="H2529" s="43" t="str">
        <f>INDEX(Regions[Region], MATCH(A2529,Regions[State Name],0))</f>
        <v>SR</v>
      </c>
    </row>
    <row r="2530" spans="1:8" x14ac:dyDescent="0.25">
      <c r="A2530" s="43" t="s">
        <v>227</v>
      </c>
      <c r="B2530" s="43" t="s">
        <v>209</v>
      </c>
      <c r="C2530" s="43" t="s">
        <v>220</v>
      </c>
      <c r="D2530" s="43" t="str">
        <f t="shared" si="78"/>
        <v xml:space="preserve">PULP </v>
      </c>
      <c r="E2530" s="43" t="str">
        <f t="shared" si="79"/>
        <v>Industry_Rest</v>
      </c>
      <c r="F2530" s="43">
        <v>2014</v>
      </c>
      <c r="G2530" s="43">
        <v>0.20300000000000001</v>
      </c>
      <c r="H2530" s="43" t="str">
        <f>INDEX(Regions[Region], MATCH(A2530,Regions[State Name],0))</f>
        <v>SR</v>
      </c>
    </row>
    <row r="2531" spans="1:8" x14ac:dyDescent="0.25">
      <c r="A2531" s="43" t="s">
        <v>227</v>
      </c>
      <c r="B2531" s="43" t="s">
        <v>209</v>
      </c>
      <c r="C2531" s="43" t="s">
        <v>223</v>
      </c>
      <c r="D2531" s="43" t="str">
        <f t="shared" si="78"/>
        <v>TEXTI</v>
      </c>
      <c r="E2531" s="43" t="str">
        <f t="shared" si="79"/>
        <v>Industry_Rest</v>
      </c>
      <c r="F2531" s="43">
        <v>2014</v>
      </c>
      <c r="G2531" s="43">
        <v>0.20300000000000001</v>
      </c>
      <c r="H2531" s="43" t="str">
        <f>INDEX(Regions[Region], MATCH(A2531,Regions[State Name],0))</f>
        <v>SR</v>
      </c>
    </row>
    <row r="2532" spans="1:8" x14ac:dyDescent="0.25">
      <c r="A2532" s="43" t="s">
        <v>227</v>
      </c>
      <c r="B2532" s="43" t="s">
        <v>209</v>
      </c>
      <c r="C2532" s="43" t="s">
        <v>208</v>
      </c>
      <c r="D2532" s="43" t="str">
        <f t="shared" si="78"/>
        <v>OTHER</v>
      </c>
      <c r="E2532" s="43" t="str">
        <f t="shared" si="79"/>
        <v>Industry_Rest</v>
      </c>
      <c r="F2532" s="43">
        <v>2014</v>
      </c>
      <c r="G2532" s="43">
        <v>0.1</v>
      </c>
      <c r="H2532" s="43" t="str">
        <f>INDEX(Regions[Region], MATCH(A2532,Regions[State Name],0))</f>
        <v>SR</v>
      </c>
    </row>
    <row r="2533" spans="1:8" x14ac:dyDescent="0.25">
      <c r="A2533" s="43" t="s">
        <v>227</v>
      </c>
      <c r="B2533" s="43" t="s">
        <v>209</v>
      </c>
      <c r="C2533" s="43" t="s">
        <v>215</v>
      </c>
      <c r="D2533" s="43" t="str">
        <f t="shared" si="78"/>
        <v>POWER</v>
      </c>
      <c r="E2533" s="43" t="str">
        <f t="shared" si="79"/>
        <v>Power</v>
      </c>
      <c r="F2533" s="43">
        <v>2015</v>
      </c>
      <c r="G2533" s="43">
        <v>9.359</v>
      </c>
      <c r="H2533" s="43" t="str">
        <f>INDEX(Regions[Region], MATCH(A2533,Regions[State Name],0))</f>
        <v>SR</v>
      </c>
    </row>
    <row r="2534" spans="1:8" x14ac:dyDescent="0.25">
      <c r="A2534" s="43" t="s">
        <v>227</v>
      </c>
      <c r="B2534" s="43" t="s">
        <v>209</v>
      </c>
      <c r="C2534" s="43" t="s">
        <v>210</v>
      </c>
      <c r="D2534" s="43" t="str">
        <f t="shared" si="78"/>
        <v>POWER</v>
      </c>
      <c r="E2534" s="43" t="str">
        <f t="shared" si="79"/>
        <v>Power</v>
      </c>
      <c r="F2534" s="43">
        <v>2015</v>
      </c>
      <c r="G2534" s="43">
        <v>0.86</v>
      </c>
      <c r="H2534" s="43" t="str">
        <f>INDEX(Regions[Region], MATCH(A2534,Regions[State Name],0))</f>
        <v>SR</v>
      </c>
    </row>
    <row r="2535" spans="1:8" x14ac:dyDescent="0.25">
      <c r="A2535" s="43" t="s">
        <v>227</v>
      </c>
      <c r="B2535" s="43" t="s">
        <v>209</v>
      </c>
      <c r="C2535" s="43" t="s">
        <v>213</v>
      </c>
      <c r="D2535" s="43" t="str">
        <f t="shared" si="78"/>
        <v>CEMEN</v>
      </c>
      <c r="E2535" s="43" t="str">
        <f t="shared" si="79"/>
        <v>Industry_Rest</v>
      </c>
      <c r="F2535" s="43">
        <v>2015</v>
      </c>
      <c r="G2535" s="43">
        <v>0.112</v>
      </c>
      <c r="H2535" s="43" t="str">
        <f>INDEX(Regions[Region], MATCH(A2535,Regions[State Name],0))</f>
        <v>SR</v>
      </c>
    </row>
    <row r="2536" spans="1:8" x14ac:dyDescent="0.25">
      <c r="A2536" s="43" t="s">
        <v>227</v>
      </c>
      <c r="B2536" s="43" t="s">
        <v>209</v>
      </c>
      <c r="C2536" s="43" t="s">
        <v>228</v>
      </c>
      <c r="D2536" s="43" t="str">
        <f t="shared" si="78"/>
        <v>CHEMI</v>
      </c>
      <c r="E2536" s="43" t="str">
        <f t="shared" si="79"/>
        <v>Industry_Rest</v>
      </c>
      <c r="F2536" s="43">
        <v>2015</v>
      </c>
      <c r="G2536" s="43">
        <v>8.0000000000000002E-3</v>
      </c>
      <c r="H2536" s="43" t="str">
        <f>INDEX(Regions[Region], MATCH(A2536,Regions[State Name],0))</f>
        <v>SR</v>
      </c>
    </row>
    <row r="2537" spans="1:8" x14ac:dyDescent="0.25">
      <c r="A2537" s="43" t="s">
        <v>227</v>
      </c>
      <c r="B2537" s="43" t="s">
        <v>209</v>
      </c>
      <c r="C2537" s="43" t="s">
        <v>220</v>
      </c>
      <c r="D2537" s="43" t="str">
        <f t="shared" si="78"/>
        <v xml:space="preserve">PULP </v>
      </c>
      <c r="E2537" s="43" t="str">
        <f t="shared" si="79"/>
        <v>Industry_Rest</v>
      </c>
      <c r="F2537" s="43">
        <v>2015</v>
      </c>
      <c r="G2537" s="43">
        <v>0.20599999999999999</v>
      </c>
      <c r="H2537" s="43" t="str">
        <f>INDEX(Regions[Region], MATCH(A2537,Regions[State Name],0))</f>
        <v>SR</v>
      </c>
    </row>
    <row r="2538" spans="1:8" x14ac:dyDescent="0.25">
      <c r="A2538" s="43" t="s">
        <v>227</v>
      </c>
      <c r="B2538" s="43" t="s">
        <v>209</v>
      </c>
      <c r="C2538" s="43" t="s">
        <v>223</v>
      </c>
      <c r="D2538" s="43" t="str">
        <f t="shared" si="78"/>
        <v>TEXTI</v>
      </c>
      <c r="E2538" s="43" t="str">
        <f t="shared" si="79"/>
        <v>Industry_Rest</v>
      </c>
      <c r="F2538" s="43">
        <v>2015</v>
      </c>
      <c r="G2538" s="43">
        <v>0.182</v>
      </c>
      <c r="H2538" s="43" t="str">
        <f>INDEX(Regions[Region], MATCH(A2538,Regions[State Name],0))</f>
        <v>SR</v>
      </c>
    </row>
    <row r="2539" spans="1:8" x14ac:dyDescent="0.25">
      <c r="A2539" s="43" t="s">
        <v>227</v>
      </c>
      <c r="B2539" s="43" t="s">
        <v>209</v>
      </c>
      <c r="C2539" s="43" t="s">
        <v>208</v>
      </c>
      <c r="D2539" s="43" t="str">
        <f t="shared" si="78"/>
        <v>OTHER</v>
      </c>
      <c r="E2539" s="43" t="str">
        <f t="shared" si="79"/>
        <v>Industry_Rest</v>
      </c>
      <c r="F2539" s="43">
        <v>2015</v>
      </c>
      <c r="G2539" s="43">
        <v>1.7190000000000001</v>
      </c>
      <c r="H2539" s="43" t="str">
        <f>INDEX(Regions[Region], MATCH(A2539,Regions[State Name],0))</f>
        <v>SR</v>
      </c>
    </row>
    <row r="2540" spans="1:8" x14ac:dyDescent="0.25">
      <c r="A2540" s="43" t="s">
        <v>227</v>
      </c>
      <c r="B2540" s="43" t="s">
        <v>209</v>
      </c>
      <c r="C2540" s="43" t="s">
        <v>215</v>
      </c>
      <c r="D2540" s="43" t="str">
        <f t="shared" si="78"/>
        <v>POWER</v>
      </c>
      <c r="E2540" s="43" t="str">
        <f t="shared" si="79"/>
        <v>Power</v>
      </c>
      <c r="F2540" s="43">
        <v>2016</v>
      </c>
      <c r="G2540" s="43">
        <v>12.73</v>
      </c>
      <c r="H2540" s="43" t="str">
        <f>INDEX(Regions[Region], MATCH(A2540,Regions[State Name],0))</f>
        <v>SR</v>
      </c>
    </row>
    <row r="2541" spans="1:8" x14ac:dyDescent="0.25">
      <c r="A2541" s="43" t="s">
        <v>227</v>
      </c>
      <c r="B2541" s="43" t="s">
        <v>209</v>
      </c>
      <c r="C2541" s="43" t="s">
        <v>210</v>
      </c>
      <c r="D2541" s="43" t="str">
        <f t="shared" si="78"/>
        <v>POWER</v>
      </c>
      <c r="E2541" s="43" t="str">
        <f t="shared" si="79"/>
        <v>Power</v>
      </c>
      <c r="F2541" s="43">
        <v>2016</v>
      </c>
      <c r="G2541" s="43">
        <v>0.66300000000000003</v>
      </c>
      <c r="H2541" s="43" t="str">
        <f>INDEX(Regions[Region], MATCH(A2541,Regions[State Name],0))</f>
        <v>SR</v>
      </c>
    </row>
    <row r="2542" spans="1:8" x14ac:dyDescent="0.25">
      <c r="A2542" s="43" t="s">
        <v>227</v>
      </c>
      <c r="B2542" s="43" t="s">
        <v>209</v>
      </c>
      <c r="C2542" s="43" t="s">
        <v>213</v>
      </c>
      <c r="D2542" s="43" t="str">
        <f t="shared" si="78"/>
        <v>CEMEN</v>
      </c>
      <c r="E2542" s="43" t="str">
        <f t="shared" si="79"/>
        <v>Industry_Rest</v>
      </c>
      <c r="F2542" s="43">
        <v>2016</v>
      </c>
      <c r="G2542" s="43">
        <v>1.4750000000000001</v>
      </c>
      <c r="H2542" s="43" t="str">
        <f>INDEX(Regions[Region], MATCH(A2542,Regions[State Name],0))</f>
        <v>SR</v>
      </c>
    </row>
    <row r="2543" spans="1:8" x14ac:dyDescent="0.25">
      <c r="A2543" s="43" t="s">
        <v>227</v>
      </c>
      <c r="B2543" s="43" t="s">
        <v>209</v>
      </c>
      <c r="C2543" s="43" t="s">
        <v>179</v>
      </c>
      <c r="D2543" s="43" t="str">
        <f t="shared" si="78"/>
        <v>SPONG</v>
      </c>
      <c r="E2543" s="43" t="str">
        <f t="shared" si="79"/>
        <v>Industry_Rest</v>
      </c>
      <c r="F2543" s="43">
        <v>2016</v>
      </c>
      <c r="G2543" s="43">
        <v>2.3E-2</v>
      </c>
      <c r="H2543" s="43" t="str">
        <f>INDEX(Regions[Region], MATCH(A2543,Regions[State Name],0))</f>
        <v>SR</v>
      </c>
    </row>
    <row r="2544" spans="1:8" x14ac:dyDescent="0.25">
      <c r="A2544" s="43" t="s">
        <v>227</v>
      </c>
      <c r="B2544" s="43" t="s">
        <v>209</v>
      </c>
      <c r="C2544" s="43" t="s">
        <v>228</v>
      </c>
      <c r="D2544" s="43" t="str">
        <f t="shared" si="78"/>
        <v>CHEMI</v>
      </c>
      <c r="E2544" s="43" t="str">
        <f t="shared" si="79"/>
        <v>Industry_Rest</v>
      </c>
      <c r="F2544" s="43">
        <v>2016</v>
      </c>
      <c r="G2544" s="43">
        <v>8.0000000000000002E-3</v>
      </c>
      <c r="H2544" s="43" t="str">
        <f>INDEX(Regions[Region], MATCH(A2544,Regions[State Name],0))</f>
        <v>SR</v>
      </c>
    </row>
    <row r="2545" spans="1:8" x14ac:dyDescent="0.25">
      <c r="A2545" s="43" t="s">
        <v>227</v>
      </c>
      <c r="B2545" s="43" t="s">
        <v>209</v>
      </c>
      <c r="C2545" s="43" t="s">
        <v>220</v>
      </c>
      <c r="D2545" s="43" t="str">
        <f t="shared" si="78"/>
        <v xml:space="preserve">PULP </v>
      </c>
      <c r="E2545" s="43" t="str">
        <f t="shared" si="79"/>
        <v>Industry_Rest</v>
      </c>
      <c r="F2545" s="43">
        <v>2016</v>
      </c>
      <c r="G2545" s="43">
        <v>0.12</v>
      </c>
      <c r="H2545" s="43" t="str">
        <f>INDEX(Regions[Region], MATCH(A2545,Regions[State Name],0))</f>
        <v>SR</v>
      </c>
    </row>
    <row r="2546" spans="1:8" x14ac:dyDescent="0.25">
      <c r="A2546" s="43" t="s">
        <v>227</v>
      </c>
      <c r="B2546" s="43" t="s">
        <v>209</v>
      </c>
      <c r="C2546" s="43" t="s">
        <v>223</v>
      </c>
      <c r="D2546" s="43" t="str">
        <f t="shared" si="78"/>
        <v>TEXTI</v>
      </c>
      <c r="E2546" s="43" t="str">
        <f t="shared" si="79"/>
        <v>Industry_Rest</v>
      </c>
      <c r="F2546" s="43">
        <v>2016</v>
      </c>
      <c r="G2546" s="43">
        <v>0.109</v>
      </c>
      <c r="H2546" s="43" t="str">
        <f>INDEX(Regions[Region], MATCH(A2546,Regions[State Name],0))</f>
        <v>SR</v>
      </c>
    </row>
    <row r="2547" spans="1:8" x14ac:dyDescent="0.25">
      <c r="A2547" s="43" t="s">
        <v>227</v>
      </c>
      <c r="B2547" s="43" t="s">
        <v>209</v>
      </c>
      <c r="C2547" s="43" t="s">
        <v>208</v>
      </c>
      <c r="D2547" s="43" t="str">
        <f t="shared" si="78"/>
        <v>OTHER</v>
      </c>
      <c r="E2547" s="43" t="str">
        <f t="shared" si="79"/>
        <v>Industry_Rest</v>
      </c>
      <c r="F2547" s="43">
        <v>2016</v>
      </c>
      <c r="G2547" s="43">
        <v>4.2000000000000003E-2</v>
      </c>
      <c r="H2547" s="43" t="str">
        <f>INDEX(Regions[Region], MATCH(A2547,Regions[State Name],0))</f>
        <v>SR</v>
      </c>
    </row>
    <row r="2548" spans="1:8" x14ac:dyDescent="0.25">
      <c r="A2548" s="43" t="s">
        <v>227</v>
      </c>
      <c r="B2548" s="43" t="s">
        <v>216</v>
      </c>
      <c r="C2548" s="43" t="s">
        <v>215</v>
      </c>
      <c r="D2548" s="43" t="str">
        <f t="shared" si="78"/>
        <v>POWER</v>
      </c>
      <c r="E2548" s="43" t="str">
        <f t="shared" si="79"/>
        <v>Power</v>
      </c>
      <c r="F2548" s="43">
        <v>2006</v>
      </c>
      <c r="G2548" s="43">
        <v>7.6740000000000004</v>
      </c>
      <c r="H2548" s="43" t="str">
        <f>INDEX(Regions[Region], MATCH(A2548,Regions[State Name],0))</f>
        <v>SR</v>
      </c>
    </row>
    <row r="2549" spans="1:8" x14ac:dyDescent="0.25">
      <c r="A2549" s="43" t="s">
        <v>227</v>
      </c>
      <c r="B2549" s="43" t="s">
        <v>216</v>
      </c>
      <c r="C2549" s="43" t="s">
        <v>210</v>
      </c>
      <c r="D2549" s="43" t="str">
        <f t="shared" si="78"/>
        <v>POWER</v>
      </c>
      <c r="E2549" s="43" t="str">
        <f t="shared" si="79"/>
        <v>Power</v>
      </c>
      <c r="F2549" s="43">
        <v>2006</v>
      </c>
      <c r="G2549" s="43">
        <v>0.56999999999999995</v>
      </c>
      <c r="H2549" s="43" t="str">
        <f>INDEX(Regions[Region], MATCH(A2549,Regions[State Name],0))</f>
        <v>SR</v>
      </c>
    </row>
    <row r="2550" spans="1:8" x14ac:dyDescent="0.25">
      <c r="A2550" s="43" t="s">
        <v>227</v>
      </c>
      <c r="B2550" s="43" t="s">
        <v>216</v>
      </c>
      <c r="C2550" s="43" t="s">
        <v>213</v>
      </c>
      <c r="D2550" s="43" t="str">
        <f t="shared" si="78"/>
        <v>CEMEN</v>
      </c>
      <c r="E2550" s="43" t="str">
        <f t="shared" si="79"/>
        <v>Industry_Rest</v>
      </c>
      <c r="F2550" s="43">
        <v>2006</v>
      </c>
      <c r="G2550" s="43">
        <v>1.65</v>
      </c>
      <c r="H2550" s="43" t="str">
        <f>INDEX(Regions[Region], MATCH(A2550,Regions[State Name],0))</f>
        <v>SR</v>
      </c>
    </row>
    <row r="2551" spans="1:8" x14ac:dyDescent="0.25">
      <c r="A2551" s="43" t="s">
        <v>227</v>
      </c>
      <c r="B2551" s="43" t="s">
        <v>216</v>
      </c>
      <c r="C2551" s="43" t="s">
        <v>228</v>
      </c>
      <c r="D2551" s="43" t="str">
        <f t="shared" si="78"/>
        <v>CHEMI</v>
      </c>
      <c r="E2551" s="43" t="str">
        <f t="shared" si="79"/>
        <v>Industry_Rest</v>
      </c>
      <c r="F2551" s="43">
        <v>2006</v>
      </c>
      <c r="G2551" s="43">
        <v>1.0999999999999999E-2</v>
      </c>
      <c r="H2551" s="43" t="str">
        <f>INDEX(Regions[Region], MATCH(A2551,Regions[State Name],0))</f>
        <v>SR</v>
      </c>
    </row>
    <row r="2552" spans="1:8" x14ac:dyDescent="0.25">
      <c r="A2552" s="43" t="s">
        <v>227</v>
      </c>
      <c r="B2552" s="43" t="s">
        <v>216</v>
      </c>
      <c r="C2552" s="43" t="s">
        <v>220</v>
      </c>
      <c r="D2552" s="43" t="str">
        <f t="shared" si="78"/>
        <v xml:space="preserve">PULP </v>
      </c>
      <c r="E2552" s="43" t="str">
        <f t="shared" si="79"/>
        <v>Industry_Rest</v>
      </c>
      <c r="F2552" s="43">
        <v>2006</v>
      </c>
      <c r="G2552" s="43">
        <v>0.34699999999999998</v>
      </c>
      <c r="H2552" s="43" t="str">
        <f>INDEX(Regions[Region], MATCH(A2552,Regions[State Name],0))</f>
        <v>SR</v>
      </c>
    </row>
    <row r="2553" spans="1:8" x14ac:dyDescent="0.25">
      <c r="A2553" s="43" t="s">
        <v>227</v>
      </c>
      <c r="B2553" s="43" t="s">
        <v>216</v>
      </c>
      <c r="C2553" s="43" t="s">
        <v>223</v>
      </c>
      <c r="D2553" s="43" t="str">
        <f t="shared" si="78"/>
        <v>TEXTI</v>
      </c>
      <c r="E2553" s="43" t="str">
        <f t="shared" si="79"/>
        <v>Industry_Rest</v>
      </c>
      <c r="F2553" s="43">
        <v>2006</v>
      </c>
      <c r="G2553" s="43">
        <v>8.1000000000000003E-2</v>
      </c>
      <c r="H2553" s="43" t="str">
        <f>INDEX(Regions[Region], MATCH(A2553,Regions[State Name],0))</f>
        <v>SR</v>
      </c>
    </row>
    <row r="2554" spans="1:8" x14ac:dyDescent="0.25">
      <c r="A2554" s="43" t="s">
        <v>227</v>
      </c>
      <c r="B2554" s="43" t="s">
        <v>216</v>
      </c>
      <c r="C2554" s="43" t="s">
        <v>229</v>
      </c>
      <c r="D2554" s="43" t="str">
        <f t="shared" si="78"/>
        <v>BRICK</v>
      </c>
      <c r="E2554" s="43" t="str">
        <f t="shared" si="79"/>
        <v>Industry_Rest</v>
      </c>
      <c r="F2554" s="43">
        <v>2006</v>
      </c>
      <c r="G2554" s="43">
        <v>2E-3</v>
      </c>
      <c r="H2554" s="43" t="str">
        <f>INDEX(Regions[Region], MATCH(A2554,Regions[State Name],0))</f>
        <v>SR</v>
      </c>
    </row>
    <row r="2555" spans="1:8" x14ac:dyDescent="0.25">
      <c r="A2555" s="43" t="s">
        <v>227</v>
      </c>
      <c r="B2555" s="43" t="s">
        <v>216</v>
      </c>
      <c r="C2555" s="43" t="s">
        <v>208</v>
      </c>
      <c r="D2555" s="43" t="str">
        <f t="shared" si="78"/>
        <v>OTHER</v>
      </c>
      <c r="E2555" s="43" t="str">
        <f t="shared" si="79"/>
        <v>Industry_Rest</v>
      </c>
      <c r="F2555" s="43">
        <v>2006</v>
      </c>
      <c r="G2555" s="43">
        <v>6.2E-2</v>
      </c>
      <c r="H2555" s="43" t="str">
        <f>INDEX(Regions[Region], MATCH(A2555,Regions[State Name],0))</f>
        <v>SR</v>
      </c>
    </row>
    <row r="2556" spans="1:8" x14ac:dyDescent="0.25">
      <c r="A2556" s="43" t="s">
        <v>227</v>
      </c>
      <c r="B2556" s="43" t="s">
        <v>209</v>
      </c>
      <c r="C2556" s="43" t="s">
        <v>228</v>
      </c>
      <c r="D2556" s="43" t="str">
        <f t="shared" si="78"/>
        <v>CHEMI</v>
      </c>
      <c r="E2556" s="43" t="str">
        <f t="shared" si="79"/>
        <v>Industry_Rest</v>
      </c>
      <c r="F2556" s="43">
        <v>2019</v>
      </c>
      <c r="G2556" s="43">
        <v>4.0000000000000001E-3</v>
      </c>
      <c r="H2556" s="43" t="str">
        <f>INDEX(Regions[Region], MATCH(A2556,Regions[State Name],0))</f>
        <v>SR</v>
      </c>
    </row>
    <row r="2557" spans="1:8" x14ac:dyDescent="0.25">
      <c r="A2557" s="43" t="s">
        <v>227</v>
      </c>
      <c r="B2557" s="43" t="s">
        <v>209</v>
      </c>
      <c r="C2557" s="43" t="s">
        <v>179</v>
      </c>
      <c r="D2557" s="43" t="str">
        <f t="shared" si="78"/>
        <v>SPONG</v>
      </c>
      <c r="E2557" s="43" t="str">
        <f t="shared" si="79"/>
        <v>Industry_Rest</v>
      </c>
      <c r="F2557" s="43">
        <v>2019</v>
      </c>
      <c r="G2557" s="43">
        <v>2.3E-2</v>
      </c>
      <c r="H2557" s="43" t="str">
        <f>INDEX(Regions[Region], MATCH(A2557,Regions[State Name],0))</f>
        <v>SR</v>
      </c>
    </row>
    <row r="2558" spans="1:8" x14ac:dyDescent="0.25">
      <c r="A2558" s="43" t="s">
        <v>227</v>
      </c>
      <c r="B2558" s="43" t="s">
        <v>209</v>
      </c>
      <c r="C2558" s="43" t="s">
        <v>220</v>
      </c>
      <c r="D2558" s="43" t="str">
        <f t="shared" si="78"/>
        <v xml:space="preserve">PULP </v>
      </c>
      <c r="E2558" s="43" t="str">
        <f t="shared" si="79"/>
        <v>Industry_Rest</v>
      </c>
      <c r="F2558" s="43">
        <v>2019</v>
      </c>
      <c r="G2558" s="43">
        <v>3.4000000000000002E-2</v>
      </c>
      <c r="H2558" s="43" t="str">
        <f>INDEX(Regions[Region], MATCH(A2558,Regions[State Name],0))</f>
        <v>SR</v>
      </c>
    </row>
    <row r="2559" spans="1:8" x14ac:dyDescent="0.25">
      <c r="A2559" s="43" t="s">
        <v>227</v>
      </c>
      <c r="B2559" s="43" t="s">
        <v>209</v>
      </c>
      <c r="C2559" s="43" t="s">
        <v>208</v>
      </c>
      <c r="D2559" s="43" t="str">
        <f t="shared" si="78"/>
        <v>OTHER</v>
      </c>
      <c r="E2559" s="43" t="str">
        <f t="shared" si="79"/>
        <v>Industry_Rest</v>
      </c>
      <c r="F2559" s="43">
        <v>2019</v>
      </c>
      <c r="G2559" s="43">
        <v>0.06</v>
      </c>
      <c r="H2559" s="43" t="str">
        <f>INDEX(Regions[Region], MATCH(A2559,Regions[State Name],0))</f>
        <v>SR</v>
      </c>
    </row>
    <row r="2560" spans="1:8" x14ac:dyDescent="0.25">
      <c r="A2560" s="43" t="s">
        <v>227</v>
      </c>
      <c r="B2560" s="43" t="s">
        <v>209</v>
      </c>
      <c r="C2560" s="43" t="s">
        <v>223</v>
      </c>
      <c r="D2560" s="43" t="str">
        <f t="shared" si="78"/>
        <v>TEXTI</v>
      </c>
      <c r="E2560" s="43" t="str">
        <f t="shared" si="79"/>
        <v>Industry_Rest</v>
      </c>
      <c r="F2560" s="43">
        <v>2019</v>
      </c>
      <c r="G2560" s="43">
        <v>7.3999999999999996E-2</v>
      </c>
      <c r="H2560" s="43" t="str">
        <f>INDEX(Regions[Region], MATCH(A2560,Regions[State Name],0))</f>
        <v>SR</v>
      </c>
    </row>
    <row r="2561" spans="1:8" x14ac:dyDescent="0.25">
      <c r="A2561" s="43" t="s">
        <v>227</v>
      </c>
      <c r="B2561" s="43" t="s">
        <v>209</v>
      </c>
      <c r="C2561" s="43" t="s">
        <v>213</v>
      </c>
      <c r="D2561" s="43" t="str">
        <f t="shared" si="78"/>
        <v>CEMEN</v>
      </c>
      <c r="E2561" s="43" t="str">
        <f t="shared" si="79"/>
        <v>Industry_Rest</v>
      </c>
      <c r="F2561" s="43">
        <v>2019</v>
      </c>
      <c r="G2561" s="43">
        <v>0.94</v>
      </c>
      <c r="H2561" s="43" t="str">
        <f>INDEX(Regions[Region], MATCH(A2561,Regions[State Name],0))</f>
        <v>SR</v>
      </c>
    </row>
    <row r="2562" spans="1:8" x14ac:dyDescent="0.25">
      <c r="A2562" s="43" t="s">
        <v>227</v>
      </c>
      <c r="B2562" s="43" t="s">
        <v>209</v>
      </c>
      <c r="C2562" s="43" t="s">
        <v>210</v>
      </c>
      <c r="D2562" s="43" t="str">
        <f t="shared" si="78"/>
        <v>POWER</v>
      </c>
      <c r="E2562" s="43" t="str">
        <f t="shared" si="79"/>
        <v>Power</v>
      </c>
      <c r="F2562" s="43">
        <v>2019</v>
      </c>
      <c r="G2562" s="43">
        <v>1.357</v>
      </c>
      <c r="H2562" s="43" t="str">
        <f>INDEX(Regions[Region], MATCH(A2562,Regions[State Name],0))</f>
        <v>SR</v>
      </c>
    </row>
    <row r="2563" spans="1:8" x14ac:dyDescent="0.25">
      <c r="A2563" s="43" t="s">
        <v>227</v>
      </c>
      <c r="B2563" s="43" t="s">
        <v>209</v>
      </c>
      <c r="C2563" s="43" t="s">
        <v>215</v>
      </c>
      <c r="D2563" s="43" t="str">
        <f t="shared" ref="D2563:D2626" si="80">LEFT(C2563,5)</f>
        <v>POWER</v>
      </c>
      <c r="E2563" s="43" t="str">
        <f t="shared" ref="E2563:E2626" si="81">IF(D2563="POWER","Power", IF(OR(D2563="STEEL",D2563="METAL"), "Industry_Steel", "Industry_Rest"))</f>
        <v>Power</v>
      </c>
      <c r="F2563" s="43">
        <v>2019</v>
      </c>
      <c r="G2563" s="43">
        <v>12.256</v>
      </c>
      <c r="H2563" s="43" t="str">
        <f>INDEX(Regions[Region], MATCH(A2563,Regions[State Name],0))</f>
        <v>SR</v>
      </c>
    </row>
    <row r="2564" spans="1:8" x14ac:dyDescent="0.25">
      <c r="A2564" s="43" t="s">
        <v>227</v>
      </c>
      <c r="B2564" s="43" t="s">
        <v>209</v>
      </c>
      <c r="C2564" s="43" t="s">
        <v>228</v>
      </c>
      <c r="D2564" s="43" t="str">
        <f t="shared" si="80"/>
        <v>CHEMI</v>
      </c>
      <c r="E2564" s="43" t="str">
        <f t="shared" si="81"/>
        <v>Industry_Rest</v>
      </c>
      <c r="F2564" s="43">
        <v>2017</v>
      </c>
      <c r="G2564" s="43">
        <v>8.0000000000000002E-3</v>
      </c>
      <c r="H2564" s="43" t="str">
        <f>INDEX(Regions[Region], MATCH(A2564,Regions[State Name],0))</f>
        <v>SR</v>
      </c>
    </row>
    <row r="2565" spans="1:8" x14ac:dyDescent="0.25">
      <c r="A2565" s="43" t="s">
        <v>227</v>
      </c>
      <c r="B2565" s="43" t="s">
        <v>209</v>
      </c>
      <c r="C2565" s="43" t="s">
        <v>179</v>
      </c>
      <c r="D2565" s="43" t="str">
        <f t="shared" si="80"/>
        <v>SPONG</v>
      </c>
      <c r="E2565" s="43" t="str">
        <f t="shared" si="81"/>
        <v>Industry_Rest</v>
      </c>
      <c r="F2565" s="43">
        <v>2017</v>
      </c>
      <c r="G2565" s="43">
        <v>1.6E-2</v>
      </c>
      <c r="H2565" s="43" t="str">
        <f>INDEX(Regions[Region], MATCH(A2565,Regions[State Name],0))</f>
        <v>SR</v>
      </c>
    </row>
    <row r="2566" spans="1:8" x14ac:dyDescent="0.25">
      <c r="A2566" s="43" t="s">
        <v>227</v>
      </c>
      <c r="B2566" s="43" t="s">
        <v>209</v>
      </c>
      <c r="C2566" s="43" t="s">
        <v>208</v>
      </c>
      <c r="D2566" s="43" t="str">
        <f t="shared" si="80"/>
        <v>OTHER</v>
      </c>
      <c r="E2566" s="43" t="str">
        <f t="shared" si="81"/>
        <v>Industry_Rest</v>
      </c>
      <c r="F2566" s="43">
        <v>2017</v>
      </c>
      <c r="G2566" s="43">
        <v>3.4000000000000002E-2</v>
      </c>
      <c r="H2566" s="43" t="str">
        <f>INDEX(Regions[Region], MATCH(A2566,Regions[State Name],0))</f>
        <v>SR</v>
      </c>
    </row>
    <row r="2567" spans="1:8" x14ac:dyDescent="0.25">
      <c r="A2567" s="43" t="s">
        <v>227</v>
      </c>
      <c r="B2567" s="43" t="s">
        <v>209</v>
      </c>
      <c r="C2567" s="43" t="s">
        <v>220</v>
      </c>
      <c r="D2567" s="43" t="str">
        <f t="shared" si="80"/>
        <v xml:space="preserve">PULP </v>
      </c>
      <c r="E2567" s="43" t="str">
        <f t="shared" si="81"/>
        <v>Industry_Rest</v>
      </c>
      <c r="F2567" s="43">
        <v>2017</v>
      </c>
      <c r="G2567" s="43">
        <v>7.0000000000000007E-2</v>
      </c>
      <c r="H2567" s="43" t="str">
        <f>INDEX(Regions[Region], MATCH(A2567,Regions[State Name],0))</f>
        <v>SR</v>
      </c>
    </row>
    <row r="2568" spans="1:8" x14ac:dyDescent="0.25">
      <c r="A2568" s="43" t="s">
        <v>227</v>
      </c>
      <c r="B2568" s="43" t="s">
        <v>209</v>
      </c>
      <c r="C2568" s="43" t="s">
        <v>223</v>
      </c>
      <c r="D2568" s="43" t="str">
        <f t="shared" si="80"/>
        <v>TEXTI</v>
      </c>
      <c r="E2568" s="43" t="str">
        <f t="shared" si="81"/>
        <v>Industry_Rest</v>
      </c>
      <c r="F2568" s="43">
        <v>2017</v>
      </c>
      <c r="G2568" s="43">
        <v>0.13</v>
      </c>
      <c r="H2568" s="43" t="str">
        <f>INDEX(Regions[Region], MATCH(A2568,Regions[State Name],0))</f>
        <v>SR</v>
      </c>
    </row>
    <row r="2569" spans="1:8" x14ac:dyDescent="0.25">
      <c r="A2569" s="43" t="s">
        <v>227</v>
      </c>
      <c r="B2569" s="43" t="s">
        <v>209</v>
      </c>
      <c r="C2569" s="43" t="s">
        <v>210</v>
      </c>
      <c r="D2569" s="43" t="str">
        <f t="shared" si="80"/>
        <v>POWER</v>
      </c>
      <c r="E2569" s="43" t="str">
        <f t="shared" si="81"/>
        <v>Power</v>
      </c>
      <c r="F2569" s="43">
        <v>2017</v>
      </c>
      <c r="G2569" s="43">
        <v>0.60399999999999998</v>
      </c>
      <c r="H2569" s="43" t="str">
        <f>INDEX(Regions[Region], MATCH(A2569,Regions[State Name],0))</f>
        <v>SR</v>
      </c>
    </row>
    <row r="2570" spans="1:8" x14ac:dyDescent="0.25">
      <c r="A2570" s="43" t="s">
        <v>227</v>
      </c>
      <c r="B2570" s="43" t="s">
        <v>209</v>
      </c>
      <c r="C2570" s="43" t="s">
        <v>213</v>
      </c>
      <c r="D2570" s="43" t="str">
        <f t="shared" si="80"/>
        <v>CEMEN</v>
      </c>
      <c r="E2570" s="43" t="str">
        <f t="shared" si="81"/>
        <v>Industry_Rest</v>
      </c>
      <c r="F2570" s="43">
        <v>2017</v>
      </c>
      <c r="G2570" s="43">
        <v>1.109</v>
      </c>
      <c r="H2570" s="43" t="str">
        <f>INDEX(Regions[Region], MATCH(A2570,Regions[State Name],0))</f>
        <v>SR</v>
      </c>
    </row>
    <row r="2571" spans="1:8" x14ac:dyDescent="0.25">
      <c r="A2571" s="43" t="s">
        <v>227</v>
      </c>
      <c r="B2571" s="43" t="s">
        <v>209</v>
      </c>
      <c r="C2571" s="43" t="s">
        <v>215</v>
      </c>
      <c r="D2571" s="43" t="str">
        <f t="shared" si="80"/>
        <v>POWER</v>
      </c>
      <c r="E2571" s="43" t="str">
        <f t="shared" si="81"/>
        <v>Power</v>
      </c>
      <c r="F2571" s="43">
        <v>2017</v>
      </c>
      <c r="G2571" s="43">
        <v>11.988</v>
      </c>
      <c r="H2571" s="43" t="str">
        <f>INDEX(Regions[Region], MATCH(A2571,Regions[State Name],0))</f>
        <v>SR</v>
      </c>
    </row>
    <row r="2572" spans="1:8" x14ac:dyDescent="0.25">
      <c r="A2572" s="43" t="s">
        <v>227</v>
      </c>
      <c r="B2572" s="43" t="s">
        <v>209</v>
      </c>
      <c r="C2572" s="43" t="s">
        <v>228</v>
      </c>
      <c r="D2572" s="43" t="str">
        <f t="shared" si="80"/>
        <v>CHEMI</v>
      </c>
      <c r="E2572" s="43" t="str">
        <f t="shared" si="81"/>
        <v>Industry_Rest</v>
      </c>
      <c r="F2572" s="43">
        <v>2018</v>
      </c>
      <c r="G2572" s="43">
        <v>8.9999999999999993E-3</v>
      </c>
      <c r="H2572" s="43" t="str">
        <f>INDEX(Regions[Region], MATCH(A2572,Regions[State Name],0))</f>
        <v>SR</v>
      </c>
    </row>
    <row r="2573" spans="1:8" x14ac:dyDescent="0.25">
      <c r="A2573" s="43" t="s">
        <v>227</v>
      </c>
      <c r="B2573" s="43" t="s">
        <v>209</v>
      </c>
      <c r="C2573" s="43" t="s">
        <v>179</v>
      </c>
      <c r="D2573" s="43" t="str">
        <f t="shared" si="80"/>
        <v>SPONG</v>
      </c>
      <c r="E2573" s="43" t="str">
        <f t="shared" si="81"/>
        <v>Industry_Rest</v>
      </c>
      <c r="F2573" s="43">
        <v>2018</v>
      </c>
      <c r="G2573" s="43">
        <v>1.4E-2</v>
      </c>
      <c r="H2573" s="43" t="str">
        <f>INDEX(Regions[Region], MATCH(A2573,Regions[State Name],0))</f>
        <v>SR</v>
      </c>
    </row>
    <row r="2574" spans="1:8" x14ac:dyDescent="0.25">
      <c r="A2574" s="43" t="s">
        <v>227</v>
      </c>
      <c r="B2574" s="43" t="s">
        <v>209</v>
      </c>
      <c r="C2574" s="43" t="s">
        <v>220</v>
      </c>
      <c r="D2574" s="43" t="str">
        <f t="shared" si="80"/>
        <v xml:space="preserve">PULP </v>
      </c>
      <c r="E2574" s="43" t="str">
        <f t="shared" si="81"/>
        <v>Industry_Rest</v>
      </c>
      <c r="F2574" s="43">
        <v>2018</v>
      </c>
      <c r="G2574" s="43">
        <v>2.3E-2</v>
      </c>
      <c r="H2574" s="43" t="str">
        <f>INDEX(Regions[Region], MATCH(A2574,Regions[State Name],0))</f>
        <v>SR</v>
      </c>
    </row>
    <row r="2575" spans="1:8" x14ac:dyDescent="0.25">
      <c r="A2575" s="43" t="s">
        <v>227</v>
      </c>
      <c r="B2575" s="43" t="s">
        <v>209</v>
      </c>
      <c r="C2575" s="43" t="s">
        <v>223</v>
      </c>
      <c r="D2575" s="43" t="str">
        <f t="shared" si="80"/>
        <v>TEXTI</v>
      </c>
      <c r="E2575" s="43" t="str">
        <f t="shared" si="81"/>
        <v>Industry_Rest</v>
      </c>
      <c r="F2575" s="43">
        <v>2018</v>
      </c>
      <c r="G2575" s="43">
        <v>0.1</v>
      </c>
      <c r="H2575" s="43" t="str">
        <f>INDEX(Regions[Region], MATCH(A2575,Regions[State Name],0))</f>
        <v>SR</v>
      </c>
    </row>
    <row r="2576" spans="1:8" x14ac:dyDescent="0.25">
      <c r="A2576" s="43" t="s">
        <v>227</v>
      </c>
      <c r="B2576" s="43" t="s">
        <v>209</v>
      </c>
      <c r="C2576" s="43" t="s">
        <v>208</v>
      </c>
      <c r="D2576" s="43" t="str">
        <f t="shared" si="80"/>
        <v>OTHER</v>
      </c>
      <c r="E2576" s="43" t="str">
        <f t="shared" si="81"/>
        <v>Industry_Rest</v>
      </c>
      <c r="F2576" s="43">
        <v>2018</v>
      </c>
      <c r="G2576" s="43">
        <v>0.13500000000000001</v>
      </c>
      <c r="H2576" s="43" t="str">
        <f>INDEX(Regions[Region], MATCH(A2576,Regions[State Name],0))</f>
        <v>SR</v>
      </c>
    </row>
    <row r="2577" spans="1:8" x14ac:dyDescent="0.25">
      <c r="A2577" s="43" t="s">
        <v>227</v>
      </c>
      <c r="B2577" s="43" t="s">
        <v>209</v>
      </c>
      <c r="C2577" s="43" t="s">
        <v>213</v>
      </c>
      <c r="D2577" s="43" t="str">
        <f t="shared" si="80"/>
        <v>CEMEN</v>
      </c>
      <c r="E2577" s="43" t="str">
        <f t="shared" si="81"/>
        <v>Industry_Rest</v>
      </c>
      <c r="F2577" s="43">
        <v>2018</v>
      </c>
      <c r="G2577" s="43">
        <v>0.9</v>
      </c>
      <c r="H2577" s="43" t="str">
        <f>INDEX(Regions[Region], MATCH(A2577,Regions[State Name],0))</f>
        <v>SR</v>
      </c>
    </row>
    <row r="2578" spans="1:8" x14ac:dyDescent="0.25">
      <c r="A2578" s="43" t="s">
        <v>227</v>
      </c>
      <c r="B2578" s="43" t="s">
        <v>209</v>
      </c>
      <c r="C2578" s="43" t="s">
        <v>210</v>
      </c>
      <c r="D2578" s="43" t="str">
        <f t="shared" si="80"/>
        <v>POWER</v>
      </c>
      <c r="E2578" s="43" t="str">
        <f t="shared" si="81"/>
        <v>Power</v>
      </c>
      <c r="F2578" s="43">
        <v>2018</v>
      </c>
      <c r="G2578" s="43">
        <v>1.103</v>
      </c>
      <c r="H2578" s="43" t="str">
        <f>INDEX(Regions[Region], MATCH(A2578,Regions[State Name],0))</f>
        <v>SR</v>
      </c>
    </row>
    <row r="2579" spans="1:8" x14ac:dyDescent="0.25">
      <c r="A2579" s="43" t="s">
        <v>227</v>
      </c>
      <c r="B2579" s="43" t="s">
        <v>209</v>
      </c>
      <c r="C2579" s="43" t="s">
        <v>215</v>
      </c>
      <c r="D2579" s="43" t="str">
        <f t="shared" si="80"/>
        <v>POWER</v>
      </c>
      <c r="E2579" s="43" t="str">
        <f t="shared" si="81"/>
        <v>Power</v>
      </c>
      <c r="F2579" s="43">
        <v>2018</v>
      </c>
      <c r="G2579" s="43">
        <v>11.855</v>
      </c>
      <c r="H2579" s="43" t="str">
        <f>INDEX(Regions[Region], MATCH(A2579,Regions[State Name],0))</f>
        <v>SR</v>
      </c>
    </row>
    <row r="2580" spans="1:8" x14ac:dyDescent="0.25">
      <c r="A2580" s="43" t="s">
        <v>224</v>
      </c>
      <c r="B2580" s="43" t="s">
        <v>209</v>
      </c>
      <c r="C2580" s="43" t="s">
        <v>215</v>
      </c>
      <c r="D2580" s="43" t="str">
        <f t="shared" si="80"/>
        <v>POWER</v>
      </c>
      <c r="E2580" s="43" t="str">
        <f t="shared" si="81"/>
        <v>Power</v>
      </c>
      <c r="F2580" s="43">
        <v>2007</v>
      </c>
      <c r="G2580" s="43">
        <v>9.0489999999999995</v>
      </c>
      <c r="H2580" s="43" t="str">
        <f>INDEX(Regions[Region], MATCH(A2580,Regions[State Name],0))</f>
        <v>NR</v>
      </c>
    </row>
    <row r="2581" spans="1:8" x14ac:dyDescent="0.25">
      <c r="A2581" s="43" t="s">
        <v>224</v>
      </c>
      <c r="B2581" s="43" t="s">
        <v>209</v>
      </c>
      <c r="C2581" s="43" t="s">
        <v>210</v>
      </c>
      <c r="D2581" s="43" t="str">
        <f t="shared" si="80"/>
        <v>POWER</v>
      </c>
      <c r="E2581" s="43" t="str">
        <f t="shared" si="81"/>
        <v>Power</v>
      </c>
      <c r="F2581" s="43">
        <v>2007</v>
      </c>
      <c r="G2581" s="43">
        <v>5.6000000000000001E-2</v>
      </c>
      <c r="H2581" s="43" t="str">
        <f>INDEX(Regions[Region], MATCH(A2581,Regions[State Name],0))</f>
        <v>NR</v>
      </c>
    </row>
    <row r="2582" spans="1:8" x14ac:dyDescent="0.25">
      <c r="A2582" s="43" t="s">
        <v>224</v>
      </c>
      <c r="B2582" s="43" t="s">
        <v>209</v>
      </c>
      <c r="C2582" s="43" t="s">
        <v>225</v>
      </c>
      <c r="D2582" s="43" t="str">
        <f t="shared" si="80"/>
        <v>FERTI</v>
      </c>
      <c r="E2582" s="43" t="str">
        <f t="shared" si="81"/>
        <v>Industry_Rest</v>
      </c>
      <c r="F2582" s="43">
        <v>2007</v>
      </c>
      <c r="G2582" s="43">
        <v>0.97499999999999998</v>
      </c>
      <c r="H2582" s="43" t="str">
        <f>INDEX(Regions[Region], MATCH(A2582,Regions[State Name],0))</f>
        <v>NR</v>
      </c>
    </row>
    <row r="2583" spans="1:8" x14ac:dyDescent="0.25">
      <c r="A2583" s="43" t="s">
        <v>224</v>
      </c>
      <c r="B2583" s="43" t="s">
        <v>209</v>
      </c>
      <c r="C2583" s="43" t="s">
        <v>223</v>
      </c>
      <c r="D2583" s="43" t="str">
        <f t="shared" si="80"/>
        <v>TEXTI</v>
      </c>
      <c r="E2583" s="43" t="str">
        <f t="shared" si="81"/>
        <v>Industry_Rest</v>
      </c>
      <c r="F2583" s="43">
        <v>2007</v>
      </c>
      <c r="G2583" s="43">
        <v>2E-3</v>
      </c>
      <c r="H2583" s="43" t="str">
        <f>INDEX(Regions[Region], MATCH(A2583,Regions[State Name],0))</f>
        <v>NR</v>
      </c>
    </row>
    <row r="2584" spans="1:8" x14ac:dyDescent="0.25">
      <c r="A2584" s="43" t="s">
        <v>224</v>
      </c>
      <c r="B2584" s="43" t="s">
        <v>209</v>
      </c>
      <c r="C2584" s="43" t="s">
        <v>208</v>
      </c>
      <c r="D2584" s="43" t="str">
        <f t="shared" si="80"/>
        <v>OTHER</v>
      </c>
      <c r="E2584" s="43" t="str">
        <f t="shared" si="81"/>
        <v>Industry_Rest</v>
      </c>
      <c r="F2584" s="43">
        <v>2007</v>
      </c>
      <c r="G2584" s="43">
        <v>0.53400000000000003</v>
      </c>
      <c r="H2584" s="43" t="str">
        <f>INDEX(Regions[Region], MATCH(A2584,Regions[State Name],0))</f>
        <v>NR</v>
      </c>
    </row>
    <row r="2585" spans="1:8" x14ac:dyDescent="0.25">
      <c r="A2585" s="43" t="s">
        <v>224</v>
      </c>
      <c r="B2585" s="43" t="s">
        <v>219</v>
      </c>
      <c r="C2585" s="43" t="s">
        <v>215</v>
      </c>
      <c r="D2585" s="43" t="str">
        <f t="shared" si="80"/>
        <v>POWER</v>
      </c>
      <c r="E2585" s="43" t="str">
        <f t="shared" si="81"/>
        <v>Power</v>
      </c>
      <c r="F2585" s="43">
        <v>2007</v>
      </c>
      <c r="G2585" s="43">
        <v>1.2010000000000001</v>
      </c>
      <c r="H2585" s="43" t="str">
        <f>INDEX(Regions[Region], MATCH(A2585,Regions[State Name],0))</f>
        <v>NR</v>
      </c>
    </row>
    <row r="2586" spans="1:8" x14ac:dyDescent="0.25">
      <c r="A2586" s="43" t="s">
        <v>224</v>
      </c>
      <c r="B2586" s="43" t="s">
        <v>209</v>
      </c>
      <c r="C2586" s="43" t="s">
        <v>215</v>
      </c>
      <c r="D2586" s="43" t="str">
        <f t="shared" si="80"/>
        <v>POWER</v>
      </c>
      <c r="E2586" s="43" t="str">
        <f t="shared" si="81"/>
        <v>Power</v>
      </c>
      <c r="F2586" s="43">
        <v>2008</v>
      </c>
      <c r="G2586" s="43">
        <v>10.282</v>
      </c>
      <c r="H2586" s="43" t="str">
        <f>INDEX(Regions[Region], MATCH(A2586,Regions[State Name],0))</f>
        <v>NR</v>
      </c>
    </row>
    <row r="2587" spans="1:8" x14ac:dyDescent="0.25">
      <c r="A2587" s="43" t="s">
        <v>224</v>
      </c>
      <c r="B2587" s="43" t="s">
        <v>209</v>
      </c>
      <c r="C2587" s="43" t="s">
        <v>210</v>
      </c>
      <c r="D2587" s="43" t="str">
        <f t="shared" si="80"/>
        <v>POWER</v>
      </c>
      <c r="E2587" s="43" t="str">
        <f t="shared" si="81"/>
        <v>Power</v>
      </c>
      <c r="F2587" s="43">
        <v>2008</v>
      </c>
      <c r="G2587" s="43">
        <v>9.6000000000000002E-2</v>
      </c>
      <c r="H2587" s="43" t="str">
        <f>INDEX(Regions[Region], MATCH(A2587,Regions[State Name],0))</f>
        <v>NR</v>
      </c>
    </row>
    <row r="2588" spans="1:8" x14ac:dyDescent="0.25">
      <c r="A2588" s="43" t="s">
        <v>224</v>
      </c>
      <c r="B2588" s="43" t="s">
        <v>209</v>
      </c>
      <c r="C2588" s="43" t="s">
        <v>225</v>
      </c>
      <c r="D2588" s="43" t="str">
        <f t="shared" si="80"/>
        <v>FERTI</v>
      </c>
      <c r="E2588" s="43" t="str">
        <f t="shared" si="81"/>
        <v>Industry_Rest</v>
      </c>
      <c r="F2588" s="43">
        <v>2008</v>
      </c>
      <c r="G2588" s="43">
        <v>1.0589999999999999</v>
      </c>
      <c r="H2588" s="43" t="str">
        <f>INDEX(Regions[Region], MATCH(A2588,Regions[State Name],0))</f>
        <v>NR</v>
      </c>
    </row>
    <row r="2589" spans="1:8" x14ac:dyDescent="0.25">
      <c r="A2589" s="43" t="s">
        <v>224</v>
      </c>
      <c r="B2589" s="43" t="s">
        <v>209</v>
      </c>
      <c r="C2589" s="43" t="s">
        <v>223</v>
      </c>
      <c r="D2589" s="43" t="str">
        <f t="shared" si="80"/>
        <v>TEXTI</v>
      </c>
      <c r="E2589" s="43" t="str">
        <f t="shared" si="81"/>
        <v>Industry_Rest</v>
      </c>
      <c r="F2589" s="43">
        <v>2008</v>
      </c>
      <c r="G2589" s="43">
        <v>8.9999999999999993E-3</v>
      </c>
      <c r="H2589" s="43" t="str">
        <f>INDEX(Regions[Region], MATCH(A2589,Regions[State Name],0))</f>
        <v>NR</v>
      </c>
    </row>
    <row r="2590" spans="1:8" x14ac:dyDescent="0.25">
      <c r="A2590" s="43" t="s">
        <v>224</v>
      </c>
      <c r="B2590" s="43" t="s">
        <v>209</v>
      </c>
      <c r="C2590" s="43" t="s">
        <v>208</v>
      </c>
      <c r="D2590" s="43" t="str">
        <f t="shared" si="80"/>
        <v>OTHER</v>
      </c>
      <c r="E2590" s="43" t="str">
        <f t="shared" si="81"/>
        <v>Industry_Rest</v>
      </c>
      <c r="F2590" s="43">
        <v>2008</v>
      </c>
      <c r="G2590" s="43">
        <v>0.61199999999999999</v>
      </c>
      <c r="H2590" s="43" t="str">
        <f>INDEX(Regions[Region], MATCH(A2590,Regions[State Name],0))</f>
        <v>NR</v>
      </c>
    </row>
    <row r="2591" spans="1:8" x14ac:dyDescent="0.25">
      <c r="A2591" s="43" t="s">
        <v>224</v>
      </c>
      <c r="B2591" s="43" t="s">
        <v>219</v>
      </c>
      <c r="C2591" s="43" t="s">
        <v>215</v>
      </c>
      <c r="D2591" s="43" t="str">
        <f t="shared" si="80"/>
        <v>POWER</v>
      </c>
      <c r="E2591" s="43" t="str">
        <f t="shared" si="81"/>
        <v>Power</v>
      </c>
      <c r="F2591" s="43">
        <v>2008</v>
      </c>
      <c r="G2591" s="43">
        <v>0.80900000000000005</v>
      </c>
      <c r="H2591" s="43" t="str">
        <f>INDEX(Regions[Region], MATCH(A2591,Regions[State Name],0))</f>
        <v>NR</v>
      </c>
    </row>
    <row r="2592" spans="1:8" x14ac:dyDescent="0.25">
      <c r="A2592" s="43" t="s">
        <v>224</v>
      </c>
      <c r="B2592" s="43" t="s">
        <v>209</v>
      </c>
      <c r="C2592" s="43" t="s">
        <v>215</v>
      </c>
      <c r="D2592" s="43" t="str">
        <f t="shared" si="80"/>
        <v>POWER</v>
      </c>
      <c r="E2592" s="43" t="str">
        <f t="shared" si="81"/>
        <v>Power</v>
      </c>
      <c r="F2592" s="43">
        <v>2009</v>
      </c>
      <c r="G2592" s="43">
        <v>11.117000000000001</v>
      </c>
      <c r="H2592" s="43" t="str">
        <f>INDEX(Regions[Region], MATCH(A2592,Regions[State Name],0))</f>
        <v>NR</v>
      </c>
    </row>
    <row r="2593" spans="1:8" x14ac:dyDescent="0.25">
      <c r="A2593" s="43" t="s">
        <v>224</v>
      </c>
      <c r="B2593" s="43" t="s">
        <v>209</v>
      </c>
      <c r="C2593" s="43" t="s">
        <v>210</v>
      </c>
      <c r="D2593" s="43" t="str">
        <f t="shared" si="80"/>
        <v>POWER</v>
      </c>
      <c r="E2593" s="43" t="str">
        <f t="shared" si="81"/>
        <v>Power</v>
      </c>
      <c r="F2593" s="43">
        <v>2009</v>
      </c>
      <c r="G2593" s="43">
        <v>0.26200000000000001</v>
      </c>
      <c r="H2593" s="43" t="str">
        <f>INDEX(Regions[Region], MATCH(A2593,Regions[State Name],0))</f>
        <v>NR</v>
      </c>
    </row>
    <row r="2594" spans="1:8" x14ac:dyDescent="0.25">
      <c r="A2594" s="43" t="s">
        <v>224</v>
      </c>
      <c r="B2594" s="43" t="s">
        <v>209</v>
      </c>
      <c r="C2594" s="43" t="s">
        <v>225</v>
      </c>
      <c r="D2594" s="43" t="str">
        <f t="shared" si="80"/>
        <v>FERTI</v>
      </c>
      <c r="E2594" s="43" t="str">
        <f t="shared" si="81"/>
        <v>Industry_Rest</v>
      </c>
      <c r="F2594" s="43">
        <v>2009</v>
      </c>
      <c r="G2594" s="43">
        <v>0.96399999999999997</v>
      </c>
      <c r="H2594" s="43" t="str">
        <f>INDEX(Regions[Region], MATCH(A2594,Regions[State Name],0))</f>
        <v>NR</v>
      </c>
    </row>
    <row r="2595" spans="1:8" x14ac:dyDescent="0.25">
      <c r="A2595" s="43" t="s">
        <v>224</v>
      </c>
      <c r="B2595" s="43" t="s">
        <v>209</v>
      </c>
      <c r="C2595" s="43" t="s">
        <v>208</v>
      </c>
      <c r="D2595" s="43" t="str">
        <f t="shared" si="80"/>
        <v>OTHER</v>
      </c>
      <c r="E2595" s="43" t="str">
        <f t="shared" si="81"/>
        <v>Industry_Rest</v>
      </c>
      <c r="F2595" s="43">
        <v>2009</v>
      </c>
      <c r="G2595" s="43">
        <v>0.315</v>
      </c>
      <c r="H2595" s="43" t="str">
        <f>INDEX(Regions[Region], MATCH(A2595,Regions[State Name],0))</f>
        <v>NR</v>
      </c>
    </row>
    <row r="2596" spans="1:8" x14ac:dyDescent="0.25">
      <c r="A2596" s="43" t="s">
        <v>224</v>
      </c>
      <c r="B2596" s="43" t="s">
        <v>219</v>
      </c>
      <c r="C2596" s="43" t="s">
        <v>215</v>
      </c>
      <c r="D2596" s="43" t="str">
        <f t="shared" si="80"/>
        <v>POWER</v>
      </c>
      <c r="E2596" s="43" t="str">
        <f t="shared" si="81"/>
        <v>Power</v>
      </c>
      <c r="F2596" s="43">
        <v>2009</v>
      </c>
      <c r="G2596" s="43">
        <v>0.98199999999999998</v>
      </c>
      <c r="H2596" s="43" t="str">
        <f>INDEX(Regions[Region], MATCH(A2596,Regions[State Name],0))</f>
        <v>NR</v>
      </c>
    </row>
    <row r="2597" spans="1:8" x14ac:dyDescent="0.25">
      <c r="A2597" s="43" t="s">
        <v>224</v>
      </c>
      <c r="B2597" s="43" t="s">
        <v>209</v>
      </c>
      <c r="C2597" s="43" t="s">
        <v>215</v>
      </c>
      <c r="D2597" s="43" t="str">
        <f t="shared" si="80"/>
        <v>POWER</v>
      </c>
      <c r="E2597" s="43" t="str">
        <f t="shared" si="81"/>
        <v>Power</v>
      </c>
      <c r="F2597" s="43">
        <v>2010</v>
      </c>
      <c r="G2597" s="43">
        <v>13.347</v>
      </c>
      <c r="H2597" s="43" t="str">
        <f>INDEX(Regions[Region], MATCH(A2597,Regions[State Name],0))</f>
        <v>NR</v>
      </c>
    </row>
    <row r="2598" spans="1:8" x14ac:dyDescent="0.25">
      <c r="A2598" s="43" t="s">
        <v>224</v>
      </c>
      <c r="B2598" s="43" t="s">
        <v>209</v>
      </c>
      <c r="C2598" s="43" t="s">
        <v>210</v>
      </c>
      <c r="D2598" s="43" t="str">
        <f t="shared" si="80"/>
        <v>POWER</v>
      </c>
      <c r="E2598" s="43" t="str">
        <f t="shared" si="81"/>
        <v>Power</v>
      </c>
      <c r="F2598" s="43">
        <v>2010</v>
      </c>
      <c r="G2598" s="43">
        <v>0.245</v>
      </c>
      <c r="H2598" s="43" t="str">
        <f>INDEX(Regions[Region], MATCH(A2598,Regions[State Name],0))</f>
        <v>NR</v>
      </c>
    </row>
    <row r="2599" spans="1:8" x14ac:dyDescent="0.25">
      <c r="A2599" s="43" t="s">
        <v>224</v>
      </c>
      <c r="B2599" s="43" t="s">
        <v>209</v>
      </c>
      <c r="C2599" s="43" t="s">
        <v>223</v>
      </c>
      <c r="D2599" s="43" t="str">
        <f t="shared" si="80"/>
        <v>TEXTI</v>
      </c>
      <c r="E2599" s="43" t="str">
        <f t="shared" si="81"/>
        <v>Industry_Rest</v>
      </c>
      <c r="F2599" s="43">
        <v>2010</v>
      </c>
      <c r="G2599" s="43">
        <v>5.0000000000000001E-3</v>
      </c>
      <c r="H2599" s="43" t="str">
        <f>INDEX(Regions[Region], MATCH(A2599,Regions[State Name],0))</f>
        <v>NR</v>
      </c>
    </row>
    <row r="2600" spans="1:8" x14ac:dyDescent="0.25">
      <c r="A2600" s="43" t="s">
        <v>224</v>
      </c>
      <c r="B2600" s="43" t="s">
        <v>209</v>
      </c>
      <c r="C2600" s="43" t="s">
        <v>208</v>
      </c>
      <c r="D2600" s="43" t="str">
        <f t="shared" si="80"/>
        <v>OTHER</v>
      </c>
      <c r="E2600" s="43" t="str">
        <f t="shared" si="81"/>
        <v>Industry_Rest</v>
      </c>
      <c r="F2600" s="43">
        <v>2010</v>
      </c>
      <c r="G2600" s="43">
        <v>0.51</v>
      </c>
      <c r="H2600" s="43" t="str">
        <f>INDEX(Regions[Region], MATCH(A2600,Regions[State Name],0))</f>
        <v>NR</v>
      </c>
    </row>
    <row r="2601" spans="1:8" x14ac:dyDescent="0.25">
      <c r="A2601" s="43" t="s">
        <v>224</v>
      </c>
      <c r="B2601" s="43" t="s">
        <v>219</v>
      </c>
      <c r="C2601" s="43" t="s">
        <v>215</v>
      </c>
      <c r="D2601" s="43" t="str">
        <f t="shared" si="80"/>
        <v>POWER</v>
      </c>
      <c r="E2601" s="43" t="str">
        <f t="shared" si="81"/>
        <v>Power</v>
      </c>
      <c r="F2601" s="43">
        <v>2010</v>
      </c>
      <c r="G2601" s="43">
        <v>0.57399999999999995</v>
      </c>
      <c r="H2601" s="43" t="str">
        <f>INDEX(Regions[Region], MATCH(A2601,Regions[State Name],0))</f>
        <v>NR</v>
      </c>
    </row>
    <row r="2602" spans="1:8" x14ac:dyDescent="0.25">
      <c r="A2602" s="43" t="s">
        <v>224</v>
      </c>
      <c r="B2602" s="43" t="s">
        <v>209</v>
      </c>
      <c r="C2602" s="43" t="s">
        <v>215</v>
      </c>
      <c r="D2602" s="43" t="str">
        <f t="shared" si="80"/>
        <v>POWER</v>
      </c>
      <c r="E2602" s="43" t="str">
        <f t="shared" si="81"/>
        <v>Power</v>
      </c>
      <c r="F2602" s="43">
        <v>2011</v>
      </c>
      <c r="G2602" s="43">
        <v>12.545</v>
      </c>
      <c r="H2602" s="43" t="str">
        <f>INDEX(Regions[Region], MATCH(A2602,Regions[State Name],0))</f>
        <v>NR</v>
      </c>
    </row>
    <row r="2603" spans="1:8" x14ac:dyDescent="0.25">
      <c r="A2603" s="43" t="s">
        <v>224</v>
      </c>
      <c r="B2603" s="43" t="s">
        <v>209</v>
      </c>
      <c r="C2603" s="43" t="s">
        <v>210</v>
      </c>
      <c r="D2603" s="43" t="str">
        <f t="shared" si="80"/>
        <v>POWER</v>
      </c>
      <c r="E2603" s="43" t="str">
        <f t="shared" si="81"/>
        <v>Power</v>
      </c>
      <c r="F2603" s="43">
        <v>2011</v>
      </c>
      <c r="G2603" s="43">
        <v>0.26</v>
      </c>
      <c r="H2603" s="43" t="str">
        <f>INDEX(Regions[Region], MATCH(A2603,Regions[State Name],0))</f>
        <v>NR</v>
      </c>
    </row>
    <row r="2604" spans="1:8" x14ac:dyDescent="0.25">
      <c r="A2604" s="43" t="s">
        <v>224</v>
      </c>
      <c r="B2604" s="43" t="s">
        <v>209</v>
      </c>
      <c r="C2604" s="43" t="s">
        <v>225</v>
      </c>
      <c r="D2604" s="43" t="str">
        <f t="shared" si="80"/>
        <v>FERTI</v>
      </c>
      <c r="E2604" s="43" t="str">
        <f t="shared" si="81"/>
        <v>Industry_Rest</v>
      </c>
      <c r="F2604" s="43">
        <v>2011</v>
      </c>
      <c r="G2604" s="43">
        <v>1.111</v>
      </c>
      <c r="H2604" s="43" t="str">
        <f>INDEX(Regions[Region], MATCH(A2604,Regions[State Name],0))</f>
        <v>NR</v>
      </c>
    </row>
    <row r="2605" spans="1:8" x14ac:dyDescent="0.25">
      <c r="A2605" s="43" t="s">
        <v>224</v>
      </c>
      <c r="B2605" s="43" t="s">
        <v>209</v>
      </c>
      <c r="C2605" s="43" t="s">
        <v>217</v>
      </c>
      <c r="D2605" s="43" t="str">
        <f t="shared" si="80"/>
        <v>OTHER</v>
      </c>
      <c r="E2605" s="43" t="str">
        <f t="shared" si="81"/>
        <v>Industry_Rest</v>
      </c>
      <c r="F2605" s="43">
        <v>2011</v>
      </c>
      <c r="G2605" s="43">
        <v>0.246</v>
      </c>
      <c r="H2605" s="43" t="str">
        <f>INDEX(Regions[Region], MATCH(A2605,Regions[State Name],0))</f>
        <v>NR</v>
      </c>
    </row>
    <row r="2606" spans="1:8" x14ac:dyDescent="0.25">
      <c r="A2606" s="43" t="s">
        <v>224</v>
      </c>
      <c r="B2606" s="43" t="s">
        <v>209</v>
      </c>
      <c r="C2606" s="43" t="s">
        <v>208</v>
      </c>
      <c r="D2606" s="43" t="str">
        <f t="shared" si="80"/>
        <v>OTHER</v>
      </c>
      <c r="E2606" s="43" t="str">
        <f t="shared" si="81"/>
        <v>Industry_Rest</v>
      </c>
      <c r="F2606" s="43">
        <v>2011</v>
      </c>
      <c r="G2606" s="43">
        <v>0.24</v>
      </c>
      <c r="H2606" s="43" t="str">
        <f>INDEX(Regions[Region], MATCH(A2606,Regions[State Name],0))</f>
        <v>NR</v>
      </c>
    </row>
    <row r="2607" spans="1:8" x14ac:dyDescent="0.25">
      <c r="A2607" s="43" t="s">
        <v>224</v>
      </c>
      <c r="B2607" s="43" t="s">
        <v>219</v>
      </c>
      <c r="C2607" s="43" t="s">
        <v>215</v>
      </c>
      <c r="D2607" s="43" t="str">
        <f t="shared" si="80"/>
        <v>POWER</v>
      </c>
      <c r="E2607" s="43" t="str">
        <f t="shared" si="81"/>
        <v>Power</v>
      </c>
      <c r="F2607" s="43">
        <v>2011</v>
      </c>
      <c r="G2607" s="43">
        <v>4.9000000000000002E-2</v>
      </c>
      <c r="H2607" s="43" t="str">
        <f>INDEX(Regions[Region], MATCH(A2607,Regions[State Name],0))</f>
        <v>NR</v>
      </c>
    </row>
    <row r="2608" spans="1:8" x14ac:dyDescent="0.25">
      <c r="A2608" s="43" t="s">
        <v>224</v>
      </c>
      <c r="B2608" s="43" t="s">
        <v>209</v>
      </c>
      <c r="C2608" s="43" t="s">
        <v>215</v>
      </c>
      <c r="D2608" s="43" t="str">
        <f t="shared" si="80"/>
        <v>POWER</v>
      </c>
      <c r="E2608" s="43" t="str">
        <f t="shared" si="81"/>
        <v>Power</v>
      </c>
      <c r="F2608" s="43">
        <v>2012</v>
      </c>
      <c r="G2608" s="43">
        <v>12.632</v>
      </c>
      <c r="H2608" s="43" t="str">
        <f>INDEX(Regions[Region], MATCH(A2608,Regions[State Name],0))</f>
        <v>NR</v>
      </c>
    </row>
    <row r="2609" spans="1:8" x14ac:dyDescent="0.25">
      <c r="A2609" s="43" t="s">
        <v>224</v>
      </c>
      <c r="B2609" s="43" t="s">
        <v>209</v>
      </c>
      <c r="C2609" s="43" t="s">
        <v>210</v>
      </c>
      <c r="D2609" s="43" t="str">
        <f t="shared" si="80"/>
        <v>POWER</v>
      </c>
      <c r="E2609" s="43" t="str">
        <f t="shared" si="81"/>
        <v>Power</v>
      </c>
      <c r="F2609" s="43">
        <v>2012</v>
      </c>
      <c r="G2609" s="43">
        <v>0.11799999999999999</v>
      </c>
      <c r="H2609" s="43" t="str">
        <f>INDEX(Regions[Region], MATCH(A2609,Regions[State Name],0))</f>
        <v>NR</v>
      </c>
    </row>
    <row r="2610" spans="1:8" x14ac:dyDescent="0.25">
      <c r="A2610" s="43" t="s">
        <v>224</v>
      </c>
      <c r="B2610" s="43" t="s">
        <v>209</v>
      </c>
      <c r="C2610" s="43" t="s">
        <v>225</v>
      </c>
      <c r="D2610" s="43" t="str">
        <f t="shared" si="80"/>
        <v>FERTI</v>
      </c>
      <c r="E2610" s="43" t="str">
        <f t="shared" si="81"/>
        <v>Industry_Rest</v>
      </c>
      <c r="F2610" s="43">
        <v>2012</v>
      </c>
      <c r="G2610" s="43">
        <v>1.07</v>
      </c>
      <c r="H2610" s="43" t="str">
        <f>INDEX(Regions[Region], MATCH(A2610,Regions[State Name],0))</f>
        <v>NR</v>
      </c>
    </row>
    <row r="2611" spans="1:8" x14ac:dyDescent="0.25">
      <c r="A2611" s="43" t="s">
        <v>224</v>
      </c>
      <c r="B2611" s="43" t="s">
        <v>209</v>
      </c>
      <c r="C2611" s="43" t="s">
        <v>208</v>
      </c>
      <c r="D2611" s="43" t="str">
        <f t="shared" si="80"/>
        <v>OTHER</v>
      </c>
      <c r="E2611" s="43" t="str">
        <f t="shared" si="81"/>
        <v>Industry_Rest</v>
      </c>
      <c r="F2611" s="43">
        <v>2012</v>
      </c>
      <c r="G2611" s="43">
        <v>0.37</v>
      </c>
      <c r="H2611" s="43" t="str">
        <f>INDEX(Regions[Region], MATCH(A2611,Regions[State Name],0))</f>
        <v>NR</v>
      </c>
    </row>
    <row r="2612" spans="1:8" x14ac:dyDescent="0.25">
      <c r="A2612" s="43" t="s">
        <v>224</v>
      </c>
      <c r="B2612" s="43" t="s">
        <v>209</v>
      </c>
      <c r="C2612" s="43" t="s">
        <v>215</v>
      </c>
      <c r="D2612" s="43" t="str">
        <f t="shared" si="80"/>
        <v>POWER</v>
      </c>
      <c r="E2612" s="43" t="str">
        <f t="shared" si="81"/>
        <v>Power</v>
      </c>
      <c r="F2612" s="43">
        <v>2013</v>
      </c>
      <c r="G2612" s="43">
        <v>4.6070000000000002</v>
      </c>
      <c r="H2612" s="43" t="str">
        <f>INDEX(Regions[Region], MATCH(A2612,Regions[State Name],0))</f>
        <v>NR</v>
      </c>
    </row>
    <row r="2613" spans="1:8" x14ac:dyDescent="0.25">
      <c r="A2613" s="43" t="s">
        <v>224</v>
      </c>
      <c r="B2613" s="43" t="s">
        <v>209</v>
      </c>
      <c r="C2613" s="43" t="s">
        <v>210</v>
      </c>
      <c r="D2613" s="43" t="str">
        <f t="shared" si="80"/>
        <v>POWER</v>
      </c>
      <c r="E2613" s="43" t="str">
        <f t="shared" si="81"/>
        <v>Power</v>
      </c>
      <c r="F2613" s="43">
        <v>2013</v>
      </c>
      <c r="G2613" s="43">
        <v>7.1050000000000004</v>
      </c>
      <c r="H2613" s="43" t="str">
        <f>INDEX(Regions[Region], MATCH(A2613,Regions[State Name],0))</f>
        <v>NR</v>
      </c>
    </row>
    <row r="2614" spans="1:8" x14ac:dyDescent="0.25">
      <c r="A2614" s="43" t="s">
        <v>224</v>
      </c>
      <c r="B2614" s="43" t="s">
        <v>209</v>
      </c>
      <c r="C2614" s="43" t="s">
        <v>213</v>
      </c>
      <c r="D2614" s="43" t="str">
        <f t="shared" si="80"/>
        <v>CEMEN</v>
      </c>
      <c r="E2614" s="43" t="str">
        <f t="shared" si="81"/>
        <v>Industry_Rest</v>
      </c>
      <c r="F2614" s="43">
        <v>2013</v>
      </c>
      <c r="G2614" s="43">
        <v>4.0000000000000001E-3</v>
      </c>
      <c r="H2614" s="43" t="str">
        <f>INDEX(Regions[Region], MATCH(A2614,Regions[State Name],0))</f>
        <v>NR</v>
      </c>
    </row>
    <row r="2615" spans="1:8" x14ac:dyDescent="0.25">
      <c r="A2615" s="43" t="s">
        <v>224</v>
      </c>
      <c r="B2615" s="43" t="s">
        <v>209</v>
      </c>
      <c r="C2615" s="43" t="s">
        <v>225</v>
      </c>
      <c r="D2615" s="43" t="str">
        <f t="shared" si="80"/>
        <v>FERTI</v>
      </c>
      <c r="E2615" s="43" t="str">
        <f t="shared" si="81"/>
        <v>Industry_Rest</v>
      </c>
      <c r="F2615" s="43">
        <v>2013</v>
      </c>
      <c r="G2615" s="43">
        <v>0.94799999999999995</v>
      </c>
      <c r="H2615" s="43" t="str">
        <f>INDEX(Regions[Region], MATCH(A2615,Regions[State Name],0))</f>
        <v>NR</v>
      </c>
    </row>
    <row r="2616" spans="1:8" x14ac:dyDescent="0.25">
      <c r="A2616" s="43" t="s">
        <v>224</v>
      </c>
      <c r="B2616" s="43" t="s">
        <v>209</v>
      </c>
      <c r="C2616" s="43" t="s">
        <v>208</v>
      </c>
      <c r="D2616" s="43" t="str">
        <f t="shared" si="80"/>
        <v>OTHER</v>
      </c>
      <c r="E2616" s="43" t="str">
        <f t="shared" si="81"/>
        <v>Industry_Rest</v>
      </c>
      <c r="F2616" s="43">
        <v>2013</v>
      </c>
      <c r="G2616" s="43">
        <v>0.26700000000000002</v>
      </c>
      <c r="H2616" s="43" t="str">
        <f>INDEX(Regions[Region], MATCH(A2616,Regions[State Name],0))</f>
        <v>NR</v>
      </c>
    </row>
    <row r="2617" spans="1:8" x14ac:dyDescent="0.25">
      <c r="A2617" s="43" t="s">
        <v>224</v>
      </c>
      <c r="B2617" s="43" t="s">
        <v>209</v>
      </c>
      <c r="C2617" s="43" t="s">
        <v>215</v>
      </c>
      <c r="D2617" s="43" t="str">
        <f t="shared" si="80"/>
        <v>POWER</v>
      </c>
      <c r="E2617" s="43" t="str">
        <f t="shared" si="81"/>
        <v>Power</v>
      </c>
      <c r="F2617" s="43">
        <v>2014</v>
      </c>
      <c r="G2617" s="43">
        <v>5.1589999999999998</v>
      </c>
      <c r="H2617" s="43" t="str">
        <f>INDEX(Regions[Region], MATCH(A2617,Regions[State Name],0))</f>
        <v>NR</v>
      </c>
    </row>
    <row r="2618" spans="1:8" x14ac:dyDescent="0.25">
      <c r="A2618" s="43" t="s">
        <v>224</v>
      </c>
      <c r="B2618" s="43" t="s">
        <v>209</v>
      </c>
      <c r="C2618" s="43" t="s">
        <v>210</v>
      </c>
      <c r="D2618" s="43" t="str">
        <f t="shared" si="80"/>
        <v>POWER</v>
      </c>
      <c r="E2618" s="43" t="str">
        <f t="shared" si="81"/>
        <v>Power</v>
      </c>
      <c r="F2618" s="43">
        <v>2014</v>
      </c>
      <c r="G2618" s="43">
        <v>6.2229999999999999</v>
      </c>
      <c r="H2618" s="43" t="str">
        <f>INDEX(Regions[Region], MATCH(A2618,Regions[State Name],0))</f>
        <v>NR</v>
      </c>
    </row>
    <row r="2619" spans="1:8" x14ac:dyDescent="0.25">
      <c r="A2619" s="43" t="s">
        <v>224</v>
      </c>
      <c r="B2619" s="43" t="s">
        <v>209</v>
      </c>
      <c r="C2619" s="43" t="s">
        <v>225</v>
      </c>
      <c r="D2619" s="43" t="str">
        <f t="shared" si="80"/>
        <v>FERTI</v>
      </c>
      <c r="E2619" s="43" t="str">
        <f t="shared" si="81"/>
        <v>Industry_Rest</v>
      </c>
      <c r="F2619" s="43">
        <v>2014</v>
      </c>
      <c r="G2619" s="43">
        <v>0.69299999999999995</v>
      </c>
      <c r="H2619" s="43" t="str">
        <f>INDEX(Regions[Region], MATCH(A2619,Regions[State Name],0))</f>
        <v>NR</v>
      </c>
    </row>
    <row r="2620" spans="1:8" x14ac:dyDescent="0.25">
      <c r="A2620" s="43" t="s">
        <v>224</v>
      </c>
      <c r="B2620" s="43" t="s">
        <v>209</v>
      </c>
      <c r="C2620" s="43" t="s">
        <v>208</v>
      </c>
      <c r="D2620" s="43" t="str">
        <f t="shared" si="80"/>
        <v>OTHER</v>
      </c>
      <c r="E2620" s="43" t="str">
        <f t="shared" si="81"/>
        <v>Industry_Rest</v>
      </c>
      <c r="F2620" s="43">
        <v>2014</v>
      </c>
      <c r="G2620" s="43">
        <v>0.24</v>
      </c>
      <c r="H2620" s="43" t="str">
        <f>INDEX(Regions[Region], MATCH(A2620,Regions[State Name],0))</f>
        <v>NR</v>
      </c>
    </row>
    <row r="2621" spans="1:8" x14ac:dyDescent="0.25">
      <c r="A2621" s="43" t="s">
        <v>224</v>
      </c>
      <c r="B2621" s="43" t="s">
        <v>209</v>
      </c>
      <c r="C2621" s="43" t="s">
        <v>215</v>
      </c>
      <c r="D2621" s="43" t="str">
        <f t="shared" si="80"/>
        <v>POWER</v>
      </c>
      <c r="E2621" s="43" t="str">
        <f t="shared" si="81"/>
        <v>Power</v>
      </c>
      <c r="F2621" s="43">
        <v>2015</v>
      </c>
      <c r="G2621" s="43">
        <v>10.209</v>
      </c>
      <c r="H2621" s="43" t="str">
        <f>INDEX(Regions[Region], MATCH(A2621,Regions[State Name],0))</f>
        <v>NR</v>
      </c>
    </row>
    <row r="2622" spans="1:8" x14ac:dyDescent="0.25">
      <c r="A2622" s="43" t="s">
        <v>224</v>
      </c>
      <c r="B2622" s="43" t="s">
        <v>209</v>
      </c>
      <c r="C2622" s="43" t="s">
        <v>210</v>
      </c>
      <c r="D2622" s="43" t="str">
        <f t="shared" si="80"/>
        <v>POWER</v>
      </c>
      <c r="E2622" s="43" t="str">
        <f t="shared" si="81"/>
        <v>Power</v>
      </c>
      <c r="F2622" s="43">
        <v>2015</v>
      </c>
      <c r="G2622" s="43">
        <v>7.2060000000000004</v>
      </c>
      <c r="H2622" s="43" t="str">
        <f>INDEX(Regions[Region], MATCH(A2622,Regions[State Name],0))</f>
        <v>NR</v>
      </c>
    </row>
    <row r="2623" spans="1:8" x14ac:dyDescent="0.25">
      <c r="A2623" s="43" t="s">
        <v>224</v>
      </c>
      <c r="B2623" s="43" t="s">
        <v>209</v>
      </c>
      <c r="C2623" s="43" t="s">
        <v>225</v>
      </c>
      <c r="D2623" s="43" t="str">
        <f t="shared" si="80"/>
        <v>FERTI</v>
      </c>
      <c r="E2623" s="43" t="str">
        <f t="shared" si="81"/>
        <v>Industry_Rest</v>
      </c>
      <c r="F2623" s="43">
        <v>2015</v>
      </c>
      <c r="G2623" s="43">
        <v>0.60299999999999998</v>
      </c>
      <c r="H2623" s="43" t="str">
        <f>INDEX(Regions[Region], MATCH(A2623,Regions[State Name],0))</f>
        <v>NR</v>
      </c>
    </row>
    <row r="2624" spans="1:8" x14ac:dyDescent="0.25">
      <c r="A2624" s="43" t="s">
        <v>224</v>
      </c>
      <c r="B2624" s="43" t="s">
        <v>209</v>
      </c>
      <c r="C2624" s="43" t="s">
        <v>208</v>
      </c>
      <c r="D2624" s="43" t="str">
        <f t="shared" si="80"/>
        <v>OTHER</v>
      </c>
      <c r="E2624" s="43" t="str">
        <f t="shared" si="81"/>
        <v>Industry_Rest</v>
      </c>
      <c r="F2624" s="43">
        <v>2015</v>
      </c>
      <c r="G2624" s="43">
        <v>0.16500000000000001</v>
      </c>
      <c r="H2624" s="43" t="str">
        <f>INDEX(Regions[Region], MATCH(A2624,Regions[State Name],0))</f>
        <v>NR</v>
      </c>
    </row>
    <row r="2625" spans="1:8" x14ac:dyDescent="0.25">
      <c r="A2625" s="43" t="s">
        <v>224</v>
      </c>
      <c r="B2625" s="43" t="s">
        <v>209</v>
      </c>
      <c r="C2625" s="43" t="s">
        <v>215</v>
      </c>
      <c r="D2625" s="43" t="str">
        <f t="shared" si="80"/>
        <v>POWER</v>
      </c>
      <c r="E2625" s="43" t="str">
        <f t="shared" si="81"/>
        <v>Power</v>
      </c>
      <c r="F2625" s="43">
        <v>2016</v>
      </c>
      <c r="G2625" s="43">
        <v>11.786</v>
      </c>
      <c r="H2625" s="43" t="str">
        <f>INDEX(Regions[Region], MATCH(A2625,Regions[State Name],0))</f>
        <v>NR</v>
      </c>
    </row>
    <row r="2626" spans="1:8" x14ac:dyDescent="0.25">
      <c r="A2626" s="43" t="s">
        <v>224</v>
      </c>
      <c r="B2626" s="43" t="s">
        <v>209</v>
      </c>
      <c r="C2626" s="43" t="s">
        <v>210</v>
      </c>
      <c r="D2626" s="43" t="str">
        <f t="shared" si="80"/>
        <v>POWER</v>
      </c>
      <c r="E2626" s="43" t="str">
        <f t="shared" si="81"/>
        <v>Power</v>
      </c>
      <c r="F2626" s="43">
        <v>2016</v>
      </c>
      <c r="G2626" s="43">
        <v>0.33400000000000002</v>
      </c>
      <c r="H2626" s="43" t="str">
        <f>INDEX(Regions[Region], MATCH(A2626,Regions[State Name],0))</f>
        <v>NR</v>
      </c>
    </row>
    <row r="2627" spans="1:8" x14ac:dyDescent="0.25">
      <c r="A2627" s="43" t="s">
        <v>224</v>
      </c>
      <c r="B2627" s="43" t="s">
        <v>209</v>
      </c>
      <c r="C2627" s="43" t="s">
        <v>225</v>
      </c>
      <c r="D2627" s="43" t="str">
        <f t="shared" ref="D2627:D2690" si="82">LEFT(C2627,5)</f>
        <v>FERTI</v>
      </c>
      <c r="E2627" s="43" t="str">
        <f t="shared" ref="E2627:E2690" si="83">IF(D2627="POWER","Power", IF(OR(D2627="STEEL",D2627="METAL"), "Industry_Steel", "Industry_Rest"))</f>
        <v>Industry_Rest</v>
      </c>
      <c r="F2627" s="43">
        <v>2016</v>
      </c>
      <c r="G2627" s="43">
        <v>0.373</v>
      </c>
      <c r="H2627" s="43" t="str">
        <f>INDEX(Regions[Region], MATCH(A2627,Regions[State Name],0))</f>
        <v>NR</v>
      </c>
    </row>
    <row r="2628" spans="1:8" x14ac:dyDescent="0.25">
      <c r="A2628" s="43" t="s">
        <v>224</v>
      </c>
      <c r="B2628" s="43" t="s">
        <v>209</v>
      </c>
      <c r="C2628" s="43" t="s">
        <v>208</v>
      </c>
      <c r="D2628" s="43" t="str">
        <f t="shared" si="82"/>
        <v>OTHER</v>
      </c>
      <c r="E2628" s="43" t="str">
        <f t="shared" si="83"/>
        <v>Industry_Rest</v>
      </c>
      <c r="F2628" s="43">
        <v>2016</v>
      </c>
      <c r="G2628" s="43">
        <v>3.5000000000000003E-2</v>
      </c>
      <c r="H2628" s="43" t="str">
        <f>INDEX(Regions[Region], MATCH(A2628,Regions[State Name],0))</f>
        <v>NR</v>
      </c>
    </row>
    <row r="2629" spans="1:8" x14ac:dyDescent="0.25">
      <c r="A2629" s="43" t="s">
        <v>224</v>
      </c>
      <c r="B2629" s="43" t="s">
        <v>216</v>
      </c>
      <c r="C2629" s="43" t="s">
        <v>215</v>
      </c>
      <c r="D2629" s="43" t="str">
        <f t="shared" si="82"/>
        <v>POWER</v>
      </c>
      <c r="E2629" s="43" t="str">
        <f t="shared" si="83"/>
        <v>Power</v>
      </c>
      <c r="F2629" s="43">
        <v>2006</v>
      </c>
      <c r="G2629" s="43">
        <v>10.497999999999999</v>
      </c>
      <c r="H2629" s="43" t="str">
        <f>INDEX(Regions[Region], MATCH(A2629,Regions[State Name],0))</f>
        <v>NR</v>
      </c>
    </row>
    <row r="2630" spans="1:8" x14ac:dyDescent="0.25">
      <c r="A2630" s="43" t="s">
        <v>224</v>
      </c>
      <c r="B2630" s="43" t="s">
        <v>216</v>
      </c>
      <c r="C2630" s="43" t="s">
        <v>210</v>
      </c>
      <c r="D2630" s="43" t="str">
        <f t="shared" si="82"/>
        <v>POWER</v>
      </c>
      <c r="E2630" s="43" t="str">
        <f t="shared" si="83"/>
        <v>Power</v>
      </c>
      <c r="F2630" s="43">
        <v>2006</v>
      </c>
      <c r="G2630" s="43">
        <v>2.8000000000000001E-2</v>
      </c>
      <c r="H2630" s="43" t="str">
        <f>INDEX(Regions[Region], MATCH(A2630,Regions[State Name],0))</f>
        <v>NR</v>
      </c>
    </row>
    <row r="2631" spans="1:8" x14ac:dyDescent="0.25">
      <c r="A2631" s="43" t="s">
        <v>224</v>
      </c>
      <c r="B2631" s="43" t="s">
        <v>216</v>
      </c>
      <c r="C2631" s="43" t="s">
        <v>225</v>
      </c>
      <c r="D2631" s="43" t="str">
        <f t="shared" si="82"/>
        <v>FERTI</v>
      </c>
      <c r="E2631" s="43" t="str">
        <f t="shared" si="83"/>
        <v>Industry_Rest</v>
      </c>
      <c r="F2631" s="43">
        <v>2006</v>
      </c>
      <c r="G2631" s="43">
        <v>0.99099999999999999</v>
      </c>
      <c r="H2631" s="43" t="str">
        <f>INDEX(Regions[Region], MATCH(A2631,Regions[State Name],0))</f>
        <v>NR</v>
      </c>
    </row>
    <row r="2632" spans="1:8" x14ac:dyDescent="0.25">
      <c r="A2632" s="43" t="s">
        <v>224</v>
      </c>
      <c r="B2632" s="43" t="s">
        <v>216</v>
      </c>
      <c r="C2632" s="43" t="s">
        <v>223</v>
      </c>
      <c r="D2632" s="43" t="str">
        <f t="shared" si="82"/>
        <v>TEXTI</v>
      </c>
      <c r="E2632" s="43" t="str">
        <f t="shared" si="83"/>
        <v>Industry_Rest</v>
      </c>
      <c r="F2632" s="43">
        <v>2006</v>
      </c>
      <c r="G2632" s="43">
        <v>2E-3</v>
      </c>
      <c r="H2632" s="43" t="str">
        <f>INDEX(Regions[Region], MATCH(A2632,Regions[State Name],0))</f>
        <v>NR</v>
      </c>
    </row>
    <row r="2633" spans="1:8" x14ac:dyDescent="0.25">
      <c r="A2633" s="43" t="s">
        <v>224</v>
      </c>
      <c r="B2633" s="43" t="s">
        <v>216</v>
      </c>
      <c r="C2633" s="43" t="s">
        <v>208</v>
      </c>
      <c r="D2633" s="43" t="str">
        <f t="shared" si="82"/>
        <v>OTHER</v>
      </c>
      <c r="E2633" s="43" t="str">
        <f t="shared" si="83"/>
        <v>Industry_Rest</v>
      </c>
      <c r="F2633" s="43">
        <v>2006</v>
      </c>
      <c r="G2633" s="43">
        <v>0.501</v>
      </c>
      <c r="H2633" s="43" t="str">
        <f>INDEX(Regions[Region], MATCH(A2633,Regions[State Name],0))</f>
        <v>NR</v>
      </c>
    </row>
    <row r="2634" spans="1:8" x14ac:dyDescent="0.25">
      <c r="A2634" s="43" t="s">
        <v>224</v>
      </c>
      <c r="B2634" s="43" t="s">
        <v>226</v>
      </c>
      <c r="C2634" s="43" t="s">
        <v>223</v>
      </c>
      <c r="D2634" s="43" t="str">
        <f t="shared" si="82"/>
        <v>TEXTI</v>
      </c>
      <c r="E2634" s="43" t="str">
        <f t="shared" si="83"/>
        <v>Industry_Rest</v>
      </c>
      <c r="F2634" s="43">
        <v>2019</v>
      </c>
      <c r="G2634" s="43">
        <v>5.7000000000000002E-2</v>
      </c>
      <c r="H2634" s="43" t="str">
        <f>INDEX(Regions[Region], MATCH(A2634,Regions[State Name],0))</f>
        <v>NR</v>
      </c>
    </row>
    <row r="2635" spans="1:8" x14ac:dyDescent="0.25">
      <c r="A2635" s="43" t="s">
        <v>224</v>
      </c>
      <c r="B2635" s="43" t="s">
        <v>226</v>
      </c>
      <c r="C2635" s="43" t="s">
        <v>215</v>
      </c>
      <c r="D2635" s="43" t="str">
        <f t="shared" si="82"/>
        <v>POWER</v>
      </c>
      <c r="E2635" s="43" t="str">
        <f t="shared" si="83"/>
        <v>Power</v>
      </c>
      <c r="F2635" s="43">
        <v>2019</v>
      </c>
      <c r="G2635" s="43">
        <v>5.8000000000000003E-2</v>
      </c>
      <c r="H2635" s="43" t="str">
        <f>INDEX(Regions[Region], MATCH(A2635,Regions[State Name],0))</f>
        <v>NR</v>
      </c>
    </row>
    <row r="2636" spans="1:8" x14ac:dyDescent="0.25">
      <c r="A2636" s="43" t="s">
        <v>224</v>
      </c>
      <c r="B2636" s="43" t="s">
        <v>226</v>
      </c>
      <c r="C2636" s="43" t="s">
        <v>217</v>
      </c>
      <c r="D2636" s="43" t="str">
        <f t="shared" si="82"/>
        <v>OTHER</v>
      </c>
      <c r="E2636" s="43" t="str">
        <f t="shared" si="83"/>
        <v>Industry_Rest</v>
      </c>
      <c r="F2636" s="43">
        <v>2019</v>
      </c>
      <c r="G2636" s="43">
        <v>0.186</v>
      </c>
      <c r="H2636" s="43" t="str">
        <f>INDEX(Regions[Region], MATCH(A2636,Regions[State Name],0))</f>
        <v>NR</v>
      </c>
    </row>
    <row r="2637" spans="1:8" x14ac:dyDescent="0.25">
      <c r="A2637" s="43" t="s">
        <v>224</v>
      </c>
      <c r="B2637" s="43" t="s">
        <v>226</v>
      </c>
      <c r="C2637" s="43" t="s">
        <v>213</v>
      </c>
      <c r="D2637" s="43" t="str">
        <f t="shared" si="82"/>
        <v>CEMEN</v>
      </c>
      <c r="E2637" s="43" t="str">
        <f t="shared" si="83"/>
        <v>Industry_Rest</v>
      </c>
      <c r="F2637" s="43">
        <v>2019</v>
      </c>
      <c r="G2637" s="43">
        <v>0.30499999999999999</v>
      </c>
      <c r="H2637" s="43" t="str">
        <f>INDEX(Regions[Region], MATCH(A2637,Regions[State Name],0))</f>
        <v>NR</v>
      </c>
    </row>
    <row r="2638" spans="1:8" x14ac:dyDescent="0.25">
      <c r="A2638" s="43" t="s">
        <v>224</v>
      </c>
      <c r="B2638" s="43" t="s">
        <v>226</v>
      </c>
      <c r="C2638" s="43" t="s">
        <v>208</v>
      </c>
      <c r="D2638" s="43" t="str">
        <f t="shared" si="82"/>
        <v>OTHER</v>
      </c>
      <c r="E2638" s="43" t="str">
        <f t="shared" si="83"/>
        <v>Industry_Rest</v>
      </c>
      <c r="F2638" s="43">
        <v>2019</v>
      </c>
      <c r="G2638" s="43">
        <v>0.71099999999999997</v>
      </c>
      <c r="H2638" s="43" t="str">
        <f>INDEX(Regions[Region], MATCH(A2638,Regions[State Name],0))</f>
        <v>NR</v>
      </c>
    </row>
    <row r="2639" spans="1:8" x14ac:dyDescent="0.25">
      <c r="A2639" s="43" t="s">
        <v>224</v>
      </c>
      <c r="B2639" s="43" t="s">
        <v>209</v>
      </c>
      <c r="C2639" s="43" t="s">
        <v>210</v>
      </c>
      <c r="D2639" s="43" t="str">
        <f t="shared" si="82"/>
        <v>POWER</v>
      </c>
      <c r="E2639" s="43" t="str">
        <f t="shared" si="83"/>
        <v>Power</v>
      </c>
      <c r="F2639" s="43">
        <v>2019</v>
      </c>
      <c r="G2639" s="43">
        <v>5.0999999999999997E-2</v>
      </c>
      <c r="H2639" s="43" t="str">
        <f>INDEX(Regions[Region], MATCH(A2639,Regions[State Name],0))</f>
        <v>NR</v>
      </c>
    </row>
    <row r="2640" spans="1:8" x14ac:dyDescent="0.25">
      <c r="A2640" s="43" t="s">
        <v>224</v>
      </c>
      <c r="B2640" s="43" t="s">
        <v>209</v>
      </c>
      <c r="C2640" s="43" t="s">
        <v>208</v>
      </c>
      <c r="D2640" s="43" t="str">
        <f t="shared" si="82"/>
        <v>OTHER</v>
      </c>
      <c r="E2640" s="43" t="str">
        <f t="shared" si="83"/>
        <v>Industry_Rest</v>
      </c>
      <c r="F2640" s="43">
        <v>2019</v>
      </c>
      <c r="G2640" s="43">
        <v>9.8000000000000004E-2</v>
      </c>
      <c r="H2640" s="43" t="str">
        <f>INDEX(Regions[Region], MATCH(A2640,Regions[State Name],0))</f>
        <v>NR</v>
      </c>
    </row>
    <row r="2641" spans="1:8" x14ac:dyDescent="0.25">
      <c r="A2641" s="43" t="s">
        <v>224</v>
      </c>
      <c r="B2641" s="43" t="s">
        <v>209</v>
      </c>
      <c r="C2641" s="43" t="s">
        <v>225</v>
      </c>
      <c r="D2641" s="43" t="str">
        <f t="shared" si="82"/>
        <v>FERTI</v>
      </c>
      <c r="E2641" s="43" t="str">
        <f t="shared" si="83"/>
        <v>Industry_Rest</v>
      </c>
      <c r="F2641" s="43">
        <v>2019</v>
      </c>
      <c r="G2641" s="43">
        <v>0.55700000000000005</v>
      </c>
      <c r="H2641" s="43" t="str">
        <f>INDEX(Regions[Region], MATCH(A2641,Regions[State Name],0))</f>
        <v>NR</v>
      </c>
    </row>
    <row r="2642" spans="1:8" x14ac:dyDescent="0.25">
      <c r="A2642" s="43" t="s">
        <v>224</v>
      </c>
      <c r="B2642" s="43" t="s">
        <v>209</v>
      </c>
      <c r="C2642" s="43" t="s">
        <v>215</v>
      </c>
      <c r="D2642" s="43" t="str">
        <f t="shared" si="82"/>
        <v>POWER</v>
      </c>
      <c r="E2642" s="43" t="str">
        <f t="shared" si="83"/>
        <v>Power</v>
      </c>
      <c r="F2642" s="43">
        <v>2019</v>
      </c>
      <c r="G2642" s="43">
        <v>16.71</v>
      </c>
      <c r="H2642" s="43" t="str">
        <f>INDEX(Regions[Region], MATCH(A2642,Regions[State Name],0))</f>
        <v>NR</v>
      </c>
    </row>
    <row r="2643" spans="1:8" x14ac:dyDescent="0.25">
      <c r="A2643" s="43" t="s">
        <v>224</v>
      </c>
      <c r="B2643" s="43" t="s">
        <v>209</v>
      </c>
      <c r="C2643" s="43" t="s">
        <v>208</v>
      </c>
      <c r="D2643" s="43" t="str">
        <f t="shared" si="82"/>
        <v>OTHER</v>
      </c>
      <c r="E2643" s="43" t="str">
        <f t="shared" si="83"/>
        <v>Industry_Rest</v>
      </c>
      <c r="F2643" s="43">
        <v>2017</v>
      </c>
      <c r="G2643" s="43">
        <v>2.8000000000000001E-2</v>
      </c>
      <c r="H2643" s="43" t="str">
        <f>INDEX(Regions[Region], MATCH(A2643,Regions[State Name],0))</f>
        <v>NR</v>
      </c>
    </row>
    <row r="2644" spans="1:8" x14ac:dyDescent="0.25">
      <c r="A2644" s="43" t="s">
        <v>224</v>
      </c>
      <c r="B2644" s="43" t="s">
        <v>209</v>
      </c>
      <c r="C2644" s="43" t="s">
        <v>210</v>
      </c>
      <c r="D2644" s="43" t="str">
        <f t="shared" si="82"/>
        <v>POWER</v>
      </c>
      <c r="E2644" s="43" t="str">
        <f t="shared" si="83"/>
        <v>Power</v>
      </c>
      <c r="F2644" s="43">
        <v>2017</v>
      </c>
      <c r="G2644" s="43">
        <v>0.21</v>
      </c>
      <c r="H2644" s="43" t="str">
        <f>INDEX(Regions[Region], MATCH(A2644,Regions[State Name],0))</f>
        <v>NR</v>
      </c>
    </row>
    <row r="2645" spans="1:8" x14ac:dyDescent="0.25">
      <c r="A2645" s="43" t="s">
        <v>224</v>
      </c>
      <c r="B2645" s="43" t="s">
        <v>209</v>
      </c>
      <c r="C2645" s="43" t="s">
        <v>225</v>
      </c>
      <c r="D2645" s="43" t="str">
        <f t="shared" si="82"/>
        <v>FERTI</v>
      </c>
      <c r="E2645" s="43" t="str">
        <f t="shared" si="83"/>
        <v>Industry_Rest</v>
      </c>
      <c r="F2645" s="43">
        <v>2017</v>
      </c>
      <c r="G2645" s="43">
        <v>0.69399999999999995</v>
      </c>
      <c r="H2645" s="43" t="str">
        <f>INDEX(Regions[Region], MATCH(A2645,Regions[State Name],0))</f>
        <v>NR</v>
      </c>
    </row>
    <row r="2646" spans="1:8" x14ac:dyDescent="0.25">
      <c r="A2646" s="43" t="s">
        <v>224</v>
      </c>
      <c r="B2646" s="43" t="s">
        <v>209</v>
      </c>
      <c r="C2646" s="43" t="s">
        <v>215</v>
      </c>
      <c r="D2646" s="43" t="str">
        <f t="shared" si="82"/>
        <v>POWER</v>
      </c>
      <c r="E2646" s="43" t="str">
        <f t="shared" si="83"/>
        <v>Power</v>
      </c>
      <c r="F2646" s="43">
        <v>2017</v>
      </c>
      <c r="G2646" s="43">
        <v>12.457000000000001</v>
      </c>
      <c r="H2646" s="43" t="str">
        <f>INDEX(Regions[Region], MATCH(A2646,Regions[State Name],0))</f>
        <v>NR</v>
      </c>
    </row>
    <row r="2647" spans="1:8" x14ac:dyDescent="0.25">
      <c r="A2647" s="43" t="s">
        <v>224</v>
      </c>
      <c r="B2647" s="43" t="s">
        <v>219</v>
      </c>
      <c r="C2647" s="43" t="s">
        <v>215</v>
      </c>
      <c r="D2647" s="43" t="str">
        <f t="shared" si="82"/>
        <v>POWER</v>
      </c>
      <c r="E2647" s="43" t="str">
        <f t="shared" si="83"/>
        <v>Power</v>
      </c>
      <c r="F2647" s="43">
        <v>2017</v>
      </c>
      <c r="G2647" s="43">
        <v>1.2E-2</v>
      </c>
      <c r="H2647" s="43" t="str">
        <f>INDEX(Regions[Region], MATCH(A2647,Regions[State Name],0))</f>
        <v>NR</v>
      </c>
    </row>
    <row r="2648" spans="1:8" x14ac:dyDescent="0.25">
      <c r="A2648" s="43" t="s">
        <v>224</v>
      </c>
      <c r="B2648" s="43" t="s">
        <v>209</v>
      </c>
      <c r="C2648" s="43" t="s">
        <v>208</v>
      </c>
      <c r="D2648" s="43" t="str">
        <f t="shared" si="82"/>
        <v>OTHER</v>
      </c>
      <c r="E2648" s="43" t="str">
        <f t="shared" si="83"/>
        <v>Industry_Rest</v>
      </c>
      <c r="F2648" s="43">
        <v>2018</v>
      </c>
      <c r="G2648" s="43">
        <v>0.04</v>
      </c>
      <c r="H2648" s="43" t="str">
        <f>INDEX(Regions[Region], MATCH(A2648,Regions[State Name],0))</f>
        <v>NR</v>
      </c>
    </row>
    <row r="2649" spans="1:8" x14ac:dyDescent="0.25">
      <c r="A2649" s="43" t="s">
        <v>224</v>
      </c>
      <c r="B2649" s="43" t="s">
        <v>209</v>
      </c>
      <c r="C2649" s="43" t="s">
        <v>210</v>
      </c>
      <c r="D2649" s="43" t="str">
        <f t="shared" si="82"/>
        <v>POWER</v>
      </c>
      <c r="E2649" s="43" t="str">
        <f t="shared" si="83"/>
        <v>Power</v>
      </c>
      <c r="F2649" s="43">
        <v>2018</v>
      </c>
      <c r="G2649" s="43">
        <v>0.2</v>
      </c>
      <c r="H2649" s="43" t="str">
        <f>INDEX(Regions[Region], MATCH(A2649,Regions[State Name],0))</f>
        <v>NR</v>
      </c>
    </row>
    <row r="2650" spans="1:8" x14ac:dyDescent="0.25">
      <c r="A2650" s="43" t="s">
        <v>224</v>
      </c>
      <c r="B2650" s="43" t="s">
        <v>209</v>
      </c>
      <c r="C2650" s="43" t="s">
        <v>225</v>
      </c>
      <c r="D2650" s="43" t="str">
        <f t="shared" si="82"/>
        <v>FERTI</v>
      </c>
      <c r="E2650" s="43" t="str">
        <f t="shared" si="83"/>
        <v>Industry_Rest</v>
      </c>
      <c r="F2650" s="43">
        <v>2018</v>
      </c>
      <c r="G2650" s="43">
        <v>0.52200000000000002</v>
      </c>
      <c r="H2650" s="43" t="str">
        <f>INDEX(Regions[Region], MATCH(A2650,Regions[State Name],0))</f>
        <v>NR</v>
      </c>
    </row>
    <row r="2651" spans="1:8" x14ac:dyDescent="0.25">
      <c r="A2651" s="43" t="s">
        <v>224</v>
      </c>
      <c r="B2651" s="43" t="s">
        <v>209</v>
      </c>
      <c r="C2651" s="43" t="s">
        <v>215</v>
      </c>
      <c r="D2651" s="43" t="str">
        <f t="shared" si="82"/>
        <v>POWER</v>
      </c>
      <c r="E2651" s="43" t="str">
        <f t="shared" si="83"/>
        <v>Power</v>
      </c>
      <c r="F2651" s="43">
        <v>2018</v>
      </c>
      <c r="G2651" s="43">
        <v>11.753</v>
      </c>
      <c r="H2651" s="43" t="str">
        <f>INDEX(Regions[Region], MATCH(A2651,Regions[State Name],0))</f>
        <v>NR</v>
      </c>
    </row>
    <row r="2652" spans="1:8" x14ac:dyDescent="0.25">
      <c r="A2652" s="43" t="s">
        <v>224</v>
      </c>
      <c r="B2652" s="43" t="s">
        <v>219</v>
      </c>
      <c r="C2652" s="43" t="s">
        <v>215</v>
      </c>
      <c r="D2652" s="43" t="str">
        <f t="shared" si="82"/>
        <v>POWER</v>
      </c>
      <c r="E2652" s="43" t="str">
        <f t="shared" si="83"/>
        <v>Power</v>
      </c>
      <c r="F2652" s="43">
        <v>2018</v>
      </c>
      <c r="G2652" s="43">
        <v>4.8000000000000001E-2</v>
      </c>
      <c r="H2652" s="43" t="str">
        <f>INDEX(Regions[Region], MATCH(A2652,Regions[State Name],0))</f>
        <v>NR</v>
      </c>
    </row>
    <row r="2653" spans="1:8" x14ac:dyDescent="0.25">
      <c r="A2653" s="43" t="s">
        <v>222</v>
      </c>
      <c r="B2653" s="43" t="s">
        <v>209</v>
      </c>
      <c r="C2653" s="43" t="s">
        <v>210</v>
      </c>
      <c r="D2653" s="43" t="str">
        <f t="shared" si="82"/>
        <v>POWER</v>
      </c>
      <c r="E2653" s="43" t="str">
        <f t="shared" si="83"/>
        <v>Power</v>
      </c>
      <c r="F2653" s="43">
        <v>2007</v>
      </c>
      <c r="G2653" s="43">
        <v>0.36399999999999999</v>
      </c>
      <c r="H2653" s="43" t="str">
        <f>INDEX(Regions[Region], MATCH(A2653,Regions[State Name],0))</f>
        <v>NR</v>
      </c>
    </row>
    <row r="2654" spans="1:8" x14ac:dyDescent="0.25">
      <c r="A2654" s="43" t="s">
        <v>222</v>
      </c>
      <c r="B2654" s="43" t="s">
        <v>209</v>
      </c>
      <c r="C2654" s="43" t="s">
        <v>208</v>
      </c>
      <c r="D2654" s="43" t="str">
        <f t="shared" si="82"/>
        <v>OTHER</v>
      </c>
      <c r="E2654" s="43" t="str">
        <f t="shared" si="83"/>
        <v>Industry_Rest</v>
      </c>
      <c r="F2654" s="43">
        <v>2007</v>
      </c>
      <c r="G2654" s="43">
        <v>0.184</v>
      </c>
      <c r="H2654" s="43" t="str">
        <f>INDEX(Regions[Region], MATCH(A2654,Regions[State Name],0))</f>
        <v>NR</v>
      </c>
    </row>
    <row r="2655" spans="1:8" x14ac:dyDescent="0.25">
      <c r="A2655" s="43" t="s">
        <v>222</v>
      </c>
      <c r="B2655" s="43" t="s">
        <v>209</v>
      </c>
      <c r="C2655" s="43" t="s">
        <v>210</v>
      </c>
      <c r="D2655" s="43" t="str">
        <f t="shared" si="82"/>
        <v>POWER</v>
      </c>
      <c r="E2655" s="43" t="str">
        <f t="shared" si="83"/>
        <v>Power</v>
      </c>
      <c r="F2655" s="43">
        <v>2008</v>
      </c>
      <c r="G2655" s="43">
        <v>0.34399999999999997</v>
      </c>
      <c r="H2655" s="43" t="str">
        <f>INDEX(Regions[Region], MATCH(A2655,Regions[State Name],0))</f>
        <v>NR</v>
      </c>
    </row>
    <row r="2656" spans="1:8" x14ac:dyDescent="0.25">
      <c r="A2656" s="43" t="s">
        <v>222</v>
      </c>
      <c r="B2656" s="43" t="s">
        <v>209</v>
      </c>
      <c r="C2656" s="43" t="s">
        <v>223</v>
      </c>
      <c r="D2656" s="43" t="str">
        <f t="shared" si="82"/>
        <v>TEXTI</v>
      </c>
      <c r="E2656" s="43" t="str">
        <f t="shared" si="83"/>
        <v>Industry_Rest</v>
      </c>
      <c r="F2656" s="43">
        <v>2008</v>
      </c>
      <c r="G2656" s="43">
        <v>7.0000000000000001E-3</v>
      </c>
      <c r="H2656" s="43" t="str">
        <f>INDEX(Regions[Region], MATCH(A2656,Regions[State Name],0))</f>
        <v>NR</v>
      </c>
    </row>
    <row r="2657" spans="1:8" x14ac:dyDescent="0.25">
      <c r="A2657" s="43" t="s">
        <v>222</v>
      </c>
      <c r="B2657" s="43" t="s">
        <v>209</v>
      </c>
      <c r="C2657" s="43" t="s">
        <v>208</v>
      </c>
      <c r="D2657" s="43" t="str">
        <f t="shared" si="82"/>
        <v>OTHER</v>
      </c>
      <c r="E2657" s="43" t="str">
        <f t="shared" si="83"/>
        <v>Industry_Rest</v>
      </c>
      <c r="F2657" s="43">
        <v>2008</v>
      </c>
      <c r="G2657" s="43">
        <v>0.26900000000000002</v>
      </c>
      <c r="H2657" s="43" t="str">
        <f>INDEX(Regions[Region], MATCH(A2657,Regions[State Name],0))</f>
        <v>NR</v>
      </c>
    </row>
    <row r="2658" spans="1:8" x14ac:dyDescent="0.25">
      <c r="A2658" s="43" t="s">
        <v>222</v>
      </c>
      <c r="B2658" s="43" t="s">
        <v>209</v>
      </c>
      <c r="C2658" s="43" t="s">
        <v>210</v>
      </c>
      <c r="D2658" s="43" t="str">
        <f t="shared" si="82"/>
        <v>POWER</v>
      </c>
      <c r="E2658" s="43" t="str">
        <f t="shared" si="83"/>
        <v>Power</v>
      </c>
      <c r="F2658" s="43">
        <v>2009</v>
      </c>
      <c r="G2658" s="43">
        <v>0.309</v>
      </c>
      <c r="H2658" s="43" t="str">
        <f>INDEX(Regions[Region], MATCH(A2658,Regions[State Name],0))</f>
        <v>NR</v>
      </c>
    </row>
    <row r="2659" spans="1:8" x14ac:dyDescent="0.25">
      <c r="A2659" s="43" t="s">
        <v>222</v>
      </c>
      <c r="B2659" s="43" t="s">
        <v>209</v>
      </c>
      <c r="C2659" s="43" t="s">
        <v>208</v>
      </c>
      <c r="D2659" s="43" t="str">
        <f t="shared" si="82"/>
        <v>OTHER</v>
      </c>
      <c r="E2659" s="43" t="str">
        <f t="shared" si="83"/>
        <v>Industry_Rest</v>
      </c>
      <c r="F2659" s="43">
        <v>2009</v>
      </c>
      <c r="G2659" s="43">
        <v>0.154</v>
      </c>
      <c r="H2659" s="43" t="str">
        <f>INDEX(Regions[Region], MATCH(A2659,Regions[State Name],0))</f>
        <v>NR</v>
      </c>
    </row>
    <row r="2660" spans="1:8" x14ac:dyDescent="0.25">
      <c r="A2660" s="43" t="s">
        <v>222</v>
      </c>
      <c r="B2660" s="43" t="s">
        <v>209</v>
      </c>
      <c r="C2660" s="43" t="s">
        <v>210</v>
      </c>
      <c r="D2660" s="43" t="str">
        <f t="shared" si="82"/>
        <v>POWER</v>
      </c>
      <c r="E2660" s="43" t="str">
        <f t="shared" si="83"/>
        <v>Power</v>
      </c>
      <c r="F2660" s="43">
        <v>2010</v>
      </c>
      <c r="G2660" s="43">
        <v>0.27600000000000002</v>
      </c>
      <c r="H2660" s="43" t="str">
        <f>INDEX(Regions[Region], MATCH(A2660,Regions[State Name],0))</f>
        <v>NR</v>
      </c>
    </row>
    <row r="2661" spans="1:8" x14ac:dyDescent="0.25">
      <c r="A2661" s="43" t="s">
        <v>222</v>
      </c>
      <c r="B2661" s="43" t="s">
        <v>209</v>
      </c>
      <c r="C2661" s="43" t="s">
        <v>208</v>
      </c>
      <c r="D2661" s="43" t="str">
        <f t="shared" si="82"/>
        <v>OTHER</v>
      </c>
      <c r="E2661" s="43" t="str">
        <f t="shared" si="83"/>
        <v>Industry_Rest</v>
      </c>
      <c r="F2661" s="43">
        <v>2010</v>
      </c>
      <c r="G2661" s="43">
        <v>0.245</v>
      </c>
      <c r="H2661" s="43" t="str">
        <f>INDEX(Regions[Region], MATCH(A2661,Regions[State Name],0))</f>
        <v>NR</v>
      </c>
    </row>
    <row r="2662" spans="1:8" x14ac:dyDescent="0.25">
      <c r="A2662" s="43" t="s">
        <v>222</v>
      </c>
      <c r="B2662" s="43" t="s">
        <v>209</v>
      </c>
      <c r="C2662" s="43" t="s">
        <v>210</v>
      </c>
      <c r="D2662" s="43" t="str">
        <f t="shared" si="82"/>
        <v>POWER</v>
      </c>
      <c r="E2662" s="43" t="str">
        <f t="shared" si="83"/>
        <v>Power</v>
      </c>
      <c r="F2662" s="43">
        <v>2011</v>
      </c>
      <c r="G2662" s="43">
        <v>0.40200000000000002</v>
      </c>
      <c r="H2662" s="43" t="str">
        <f>INDEX(Regions[Region], MATCH(A2662,Regions[State Name],0))</f>
        <v>NR</v>
      </c>
    </row>
    <row r="2663" spans="1:8" x14ac:dyDescent="0.25">
      <c r="A2663" s="43" t="s">
        <v>222</v>
      </c>
      <c r="B2663" s="43" t="s">
        <v>209</v>
      </c>
      <c r="C2663" s="43" t="s">
        <v>208</v>
      </c>
      <c r="D2663" s="43" t="str">
        <f t="shared" si="82"/>
        <v>OTHER</v>
      </c>
      <c r="E2663" s="43" t="str">
        <f t="shared" si="83"/>
        <v>Industry_Rest</v>
      </c>
      <c r="F2663" s="43">
        <v>2011</v>
      </c>
      <c r="G2663" s="43">
        <v>0.34399999999999997</v>
      </c>
      <c r="H2663" s="43" t="str">
        <f>INDEX(Regions[Region], MATCH(A2663,Regions[State Name],0))</f>
        <v>NR</v>
      </c>
    </row>
    <row r="2664" spans="1:8" x14ac:dyDescent="0.25">
      <c r="A2664" s="43" t="s">
        <v>222</v>
      </c>
      <c r="B2664" s="43" t="s">
        <v>209</v>
      </c>
      <c r="C2664" s="43" t="s">
        <v>210</v>
      </c>
      <c r="D2664" s="43" t="str">
        <f t="shared" si="82"/>
        <v>POWER</v>
      </c>
      <c r="E2664" s="43" t="str">
        <f t="shared" si="83"/>
        <v>Power</v>
      </c>
      <c r="F2664" s="43">
        <v>2012</v>
      </c>
      <c r="G2664" s="43">
        <v>0.34100000000000003</v>
      </c>
      <c r="H2664" s="43" t="str">
        <f>INDEX(Regions[Region], MATCH(A2664,Regions[State Name],0))</f>
        <v>NR</v>
      </c>
    </row>
    <row r="2665" spans="1:8" x14ac:dyDescent="0.25">
      <c r="A2665" s="43" t="s">
        <v>222</v>
      </c>
      <c r="B2665" s="43" t="s">
        <v>209</v>
      </c>
      <c r="C2665" s="43" t="s">
        <v>208</v>
      </c>
      <c r="D2665" s="43" t="str">
        <f t="shared" si="82"/>
        <v>OTHER</v>
      </c>
      <c r="E2665" s="43" t="str">
        <f t="shared" si="83"/>
        <v>Industry_Rest</v>
      </c>
      <c r="F2665" s="43">
        <v>2012</v>
      </c>
      <c r="G2665" s="43">
        <v>0.221</v>
      </c>
      <c r="H2665" s="43" t="str">
        <f>INDEX(Regions[Region], MATCH(A2665,Regions[State Name],0))</f>
        <v>NR</v>
      </c>
    </row>
    <row r="2666" spans="1:8" x14ac:dyDescent="0.25">
      <c r="A2666" s="43" t="s">
        <v>222</v>
      </c>
      <c r="B2666" s="43" t="s">
        <v>209</v>
      </c>
      <c r="C2666" s="43" t="s">
        <v>210</v>
      </c>
      <c r="D2666" s="43" t="str">
        <f t="shared" si="82"/>
        <v>POWER</v>
      </c>
      <c r="E2666" s="43" t="str">
        <f t="shared" si="83"/>
        <v>Power</v>
      </c>
      <c r="F2666" s="43">
        <v>2013</v>
      </c>
      <c r="G2666" s="43">
        <v>0.29899999999999999</v>
      </c>
      <c r="H2666" s="43" t="str">
        <f>INDEX(Regions[Region], MATCH(A2666,Regions[State Name],0))</f>
        <v>NR</v>
      </c>
    </row>
    <row r="2667" spans="1:8" x14ac:dyDescent="0.25">
      <c r="A2667" s="43" t="s">
        <v>222</v>
      </c>
      <c r="B2667" s="43" t="s">
        <v>209</v>
      </c>
      <c r="C2667" s="43" t="s">
        <v>220</v>
      </c>
      <c r="D2667" s="43" t="str">
        <f t="shared" si="82"/>
        <v xml:space="preserve">PULP </v>
      </c>
      <c r="E2667" s="43" t="str">
        <f t="shared" si="83"/>
        <v>Industry_Rest</v>
      </c>
      <c r="F2667" s="43">
        <v>2013</v>
      </c>
      <c r="G2667" s="43">
        <v>1E-3</v>
      </c>
      <c r="H2667" s="43" t="str">
        <f>INDEX(Regions[Region], MATCH(A2667,Regions[State Name],0))</f>
        <v>NR</v>
      </c>
    </row>
    <row r="2668" spans="1:8" x14ac:dyDescent="0.25">
      <c r="A2668" s="43" t="s">
        <v>222</v>
      </c>
      <c r="B2668" s="43" t="s">
        <v>209</v>
      </c>
      <c r="C2668" s="43" t="s">
        <v>208</v>
      </c>
      <c r="D2668" s="43" t="str">
        <f t="shared" si="82"/>
        <v>OTHER</v>
      </c>
      <c r="E2668" s="43" t="str">
        <f t="shared" si="83"/>
        <v>Industry_Rest</v>
      </c>
      <c r="F2668" s="43">
        <v>2013</v>
      </c>
      <c r="G2668" s="43">
        <v>0.29299999999999998</v>
      </c>
      <c r="H2668" s="43" t="str">
        <f>INDEX(Regions[Region], MATCH(A2668,Regions[State Name],0))</f>
        <v>NR</v>
      </c>
    </row>
    <row r="2669" spans="1:8" x14ac:dyDescent="0.25">
      <c r="A2669" s="43" t="s">
        <v>222</v>
      </c>
      <c r="B2669" s="43" t="s">
        <v>209</v>
      </c>
      <c r="C2669" s="43" t="s">
        <v>210</v>
      </c>
      <c r="D2669" s="43" t="str">
        <f t="shared" si="82"/>
        <v>POWER</v>
      </c>
      <c r="E2669" s="43" t="str">
        <f t="shared" si="83"/>
        <v>Power</v>
      </c>
      <c r="F2669" s="43">
        <v>2014</v>
      </c>
      <c r="G2669" s="43">
        <v>0.36199999999999999</v>
      </c>
      <c r="H2669" s="43" t="str">
        <f>INDEX(Regions[Region], MATCH(A2669,Regions[State Name],0))</f>
        <v>NR</v>
      </c>
    </row>
    <row r="2670" spans="1:8" x14ac:dyDescent="0.25">
      <c r="A2670" s="43" t="s">
        <v>222</v>
      </c>
      <c r="B2670" s="43" t="s">
        <v>209</v>
      </c>
      <c r="C2670" s="43" t="s">
        <v>208</v>
      </c>
      <c r="D2670" s="43" t="str">
        <f t="shared" si="82"/>
        <v>OTHER</v>
      </c>
      <c r="E2670" s="43" t="str">
        <f t="shared" si="83"/>
        <v>Industry_Rest</v>
      </c>
      <c r="F2670" s="43">
        <v>2014</v>
      </c>
      <c r="G2670" s="43">
        <v>0.14599999999999999</v>
      </c>
      <c r="H2670" s="43" t="str">
        <f>INDEX(Regions[Region], MATCH(A2670,Regions[State Name],0))</f>
        <v>NR</v>
      </c>
    </row>
    <row r="2671" spans="1:8" x14ac:dyDescent="0.25">
      <c r="A2671" s="43" t="s">
        <v>222</v>
      </c>
      <c r="B2671" s="43" t="s">
        <v>209</v>
      </c>
      <c r="C2671" s="43" t="s">
        <v>210</v>
      </c>
      <c r="D2671" s="43" t="str">
        <f t="shared" si="82"/>
        <v>POWER</v>
      </c>
      <c r="E2671" s="43" t="str">
        <f t="shared" si="83"/>
        <v>Power</v>
      </c>
      <c r="F2671" s="43">
        <v>2015</v>
      </c>
      <c r="G2671" s="43">
        <v>0.30199999999999999</v>
      </c>
      <c r="H2671" s="43" t="str">
        <f>INDEX(Regions[Region], MATCH(A2671,Regions[State Name],0))</f>
        <v>NR</v>
      </c>
    </row>
    <row r="2672" spans="1:8" x14ac:dyDescent="0.25">
      <c r="A2672" s="43" t="s">
        <v>222</v>
      </c>
      <c r="B2672" s="43" t="s">
        <v>209</v>
      </c>
      <c r="C2672" s="43" t="s">
        <v>208</v>
      </c>
      <c r="D2672" s="43" t="str">
        <f t="shared" si="82"/>
        <v>OTHER</v>
      </c>
      <c r="E2672" s="43" t="str">
        <f t="shared" si="83"/>
        <v>Industry_Rest</v>
      </c>
      <c r="F2672" s="43">
        <v>2015</v>
      </c>
      <c r="G2672" s="43">
        <v>0.15</v>
      </c>
      <c r="H2672" s="43" t="str">
        <f>INDEX(Regions[Region], MATCH(A2672,Regions[State Name],0))</f>
        <v>NR</v>
      </c>
    </row>
    <row r="2673" spans="1:8" x14ac:dyDescent="0.25">
      <c r="A2673" s="43" t="s">
        <v>222</v>
      </c>
      <c r="B2673" s="43" t="s">
        <v>209</v>
      </c>
      <c r="C2673" s="43" t="s">
        <v>210</v>
      </c>
      <c r="D2673" s="43" t="str">
        <f t="shared" si="82"/>
        <v>POWER</v>
      </c>
      <c r="E2673" s="43" t="str">
        <f t="shared" si="83"/>
        <v>Power</v>
      </c>
      <c r="F2673" s="43">
        <v>2016</v>
      </c>
      <c r="G2673" s="43">
        <v>0.502</v>
      </c>
      <c r="H2673" s="43" t="str">
        <f>INDEX(Regions[Region], MATCH(A2673,Regions[State Name],0))</f>
        <v>NR</v>
      </c>
    </row>
    <row r="2674" spans="1:8" x14ac:dyDescent="0.25">
      <c r="A2674" s="43" t="s">
        <v>222</v>
      </c>
      <c r="B2674" s="43" t="s">
        <v>209</v>
      </c>
      <c r="C2674" s="43" t="s">
        <v>208</v>
      </c>
      <c r="D2674" s="43" t="str">
        <f t="shared" si="82"/>
        <v>OTHER</v>
      </c>
      <c r="E2674" s="43" t="str">
        <f t="shared" si="83"/>
        <v>Industry_Rest</v>
      </c>
      <c r="F2674" s="43">
        <v>2016</v>
      </c>
      <c r="G2674" s="43">
        <v>7.5999999999999998E-2</v>
      </c>
      <c r="H2674" s="43" t="str">
        <f>INDEX(Regions[Region], MATCH(A2674,Regions[State Name],0))</f>
        <v>NR</v>
      </c>
    </row>
    <row r="2675" spans="1:8" x14ac:dyDescent="0.25">
      <c r="A2675" s="43" t="s">
        <v>222</v>
      </c>
      <c r="B2675" s="43" t="s">
        <v>216</v>
      </c>
      <c r="C2675" s="43" t="s">
        <v>210</v>
      </c>
      <c r="D2675" s="43" t="str">
        <f t="shared" si="82"/>
        <v>POWER</v>
      </c>
      <c r="E2675" s="43" t="str">
        <f t="shared" si="83"/>
        <v>Power</v>
      </c>
      <c r="F2675" s="43">
        <v>2006</v>
      </c>
      <c r="G2675" s="43">
        <v>0.38500000000000001</v>
      </c>
      <c r="H2675" s="43" t="str">
        <f>INDEX(Regions[Region], MATCH(A2675,Regions[State Name],0))</f>
        <v>NR</v>
      </c>
    </row>
    <row r="2676" spans="1:8" x14ac:dyDescent="0.25">
      <c r="A2676" s="43" t="s">
        <v>222</v>
      </c>
      <c r="B2676" s="43" t="s">
        <v>216</v>
      </c>
      <c r="C2676" s="43" t="s">
        <v>217</v>
      </c>
      <c r="D2676" s="43" t="str">
        <f t="shared" si="82"/>
        <v>OTHER</v>
      </c>
      <c r="E2676" s="43" t="str">
        <f t="shared" si="83"/>
        <v>Industry_Rest</v>
      </c>
      <c r="F2676" s="43">
        <v>2006</v>
      </c>
      <c r="G2676" s="43">
        <v>0.314</v>
      </c>
      <c r="H2676" s="43" t="str">
        <f>INDEX(Regions[Region], MATCH(A2676,Regions[State Name],0))</f>
        <v>NR</v>
      </c>
    </row>
    <row r="2677" spans="1:8" x14ac:dyDescent="0.25">
      <c r="A2677" s="43" t="s">
        <v>222</v>
      </c>
      <c r="B2677" s="43" t="s">
        <v>216</v>
      </c>
      <c r="C2677" s="43" t="s">
        <v>208</v>
      </c>
      <c r="D2677" s="43" t="str">
        <f t="shared" si="82"/>
        <v>OTHER</v>
      </c>
      <c r="E2677" s="43" t="str">
        <f t="shared" si="83"/>
        <v>Industry_Rest</v>
      </c>
      <c r="F2677" s="43">
        <v>2006</v>
      </c>
      <c r="G2677" s="43">
        <v>9.4E-2</v>
      </c>
      <c r="H2677" s="43" t="str">
        <f>INDEX(Regions[Region], MATCH(A2677,Regions[State Name],0))</f>
        <v>NR</v>
      </c>
    </row>
    <row r="2678" spans="1:8" x14ac:dyDescent="0.25">
      <c r="A2678" s="43" t="s">
        <v>222</v>
      </c>
      <c r="B2678" s="43" t="s">
        <v>209</v>
      </c>
      <c r="C2678" s="43" t="s">
        <v>208</v>
      </c>
      <c r="D2678" s="43" t="str">
        <f t="shared" si="82"/>
        <v>OTHER</v>
      </c>
      <c r="E2678" s="43" t="str">
        <f t="shared" si="83"/>
        <v>Industry_Rest</v>
      </c>
      <c r="F2678" s="43">
        <v>2019</v>
      </c>
      <c r="G2678" s="43">
        <v>3.0419999999999998</v>
      </c>
      <c r="H2678" s="43" t="str">
        <f>INDEX(Regions[Region], MATCH(A2678,Regions[State Name],0))</f>
        <v>NR</v>
      </c>
    </row>
    <row r="2679" spans="1:8" x14ac:dyDescent="0.25">
      <c r="A2679" s="43" t="s">
        <v>222</v>
      </c>
      <c r="B2679" s="43" t="s">
        <v>209</v>
      </c>
      <c r="C2679" s="43" t="s">
        <v>208</v>
      </c>
      <c r="D2679" s="43" t="str">
        <f t="shared" si="82"/>
        <v>OTHER</v>
      </c>
      <c r="E2679" s="43" t="str">
        <f t="shared" si="83"/>
        <v>Industry_Rest</v>
      </c>
      <c r="F2679" s="43">
        <v>2017</v>
      </c>
      <c r="G2679" s="43">
        <v>0.10299999999999999</v>
      </c>
      <c r="H2679" s="43" t="str">
        <f>INDEX(Regions[Region], MATCH(A2679,Regions[State Name],0))</f>
        <v>NR</v>
      </c>
    </row>
    <row r="2680" spans="1:8" x14ac:dyDescent="0.25">
      <c r="A2680" s="43" t="s">
        <v>222</v>
      </c>
      <c r="B2680" s="43" t="s">
        <v>209</v>
      </c>
      <c r="C2680" s="43" t="s">
        <v>210</v>
      </c>
      <c r="D2680" s="43" t="str">
        <f t="shared" si="82"/>
        <v>POWER</v>
      </c>
      <c r="E2680" s="43" t="str">
        <f t="shared" si="83"/>
        <v>Power</v>
      </c>
      <c r="F2680" s="43">
        <v>2017</v>
      </c>
      <c r="G2680" s="43">
        <v>0.35699999999999998</v>
      </c>
      <c r="H2680" s="43" t="str">
        <f>INDEX(Regions[Region], MATCH(A2680,Regions[State Name],0))</f>
        <v>NR</v>
      </c>
    </row>
    <row r="2681" spans="1:8" x14ac:dyDescent="0.25">
      <c r="A2681" s="43" t="s">
        <v>222</v>
      </c>
      <c r="B2681" s="43" t="s">
        <v>209</v>
      </c>
      <c r="C2681" s="43" t="s">
        <v>208</v>
      </c>
      <c r="D2681" s="43" t="str">
        <f t="shared" si="82"/>
        <v>OTHER</v>
      </c>
      <c r="E2681" s="43" t="str">
        <f t="shared" si="83"/>
        <v>Industry_Rest</v>
      </c>
      <c r="F2681" s="43">
        <v>2018</v>
      </c>
      <c r="G2681" s="43">
        <v>0.112</v>
      </c>
      <c r="H2681" s="43" t="str">
        <f>INDEX(Regions[Region], MATCH(A2681,Regions[State Name],0))</f>
        <v>NR</v>
      </c>
    </row>
    <row r="2682" spans="1:8" x14ac:dyDescent="0.25">
      <c r="A2682" s="43" t="s">
        <v>222</v>
      </c>
      <c r="B2682" s="43" t="s">
        <v>209</v>
      </c>
      <c r="C2682" s="43" t="s">
        <v>210</v>
      </c>
      <c r="D2682" s="43" t="str">
        <f t="shared" si="82"/>
        <v>POWER</v>
      </c>
      <c r="E2682" s="43" t="str">
        <f t="shared" si="83"/>
        <v>Power</v>
      </c>
      <c r="F2682" s="43">
        <v>2018</v>
      </c>
      <c r="G2682" s="43">
        <v>0.19800000000000001</v>
      </c>
      <c r="H2682" s="43" t="str">
        <f>INDEX(Regions[Region], MATCH(A2682,Regions[State Name],0))</f>
        <v>NR</v>
      </c>
    </row>
    <row r="2683" spans="1:8" x14ac:dyDescent="0.25">
      <c r="A2683" s="43" t="s">
        <v>221</v>
      </c>
      <c r="B2683" s="43" t="s">
        <v>209</v>
      </c>
      <c r="C2683" s="43" t="s">
        <v>179</v>
      </c>
      <c r="D2683" s="43" t="str">
        <f t="shared" si="82"/>
        <v>SPONG</v>
      </c>
      <c r="E2683" s="43" t="str">
        <f t="shared" si="83"/>
        <v>Industry_Rest</v>
      </c>
      <c r="F2683" s="43">
        <v>2012</v>
      </c>
      <c r="G2683" s="43">
        <v>2.3E-2</v>
      </c>
      <c r="H2683" s="43" t="str">
        <f>INDEX(Regions[Region], MATCH(A2683,Regions[State Name],0))</f>
        <v>WR</v>
      </c>
    </row>
    <row r="2684" spans="1:8" x14ac:dyDescent="0.25">
      <c r="A2684" s="43" t="s">
        <v>221</v>
      </c>
      <c r="B2684" s="43" t="s">
        <v>209</v>
      </c>
      <c r="C2684" s="43" t="s">
        <v>208</v>
      </c>
      <c r="D2684" s="43" t="str">
        <f t="shared" si="82"/>
        <v>OTHER</v>
      </c>
      <c r="E2684" s="43" t="str">
        <f t="shared" si="83"/>
        <v>Industry_Rest</v>
      </c>
      <c r="F2684" s="43">
        <v>2012</v>
      </c>
      <c r="G2684" s="43">
        <v>6.0000000000000001E-3</v>
      </c>
      <c r="H2684" s="43" t="str">
        <f>INDEX(Regions[Region], MATCH(A2684,Regions[State Name],0))</f>
        <v>WR</v>
      </c>
    </row>
    <row r="2685" spans="1:8" x14ac:dyDescent="0.25">
      <c r="A2685" s="43" t="s">
        <v>221</v>
      </c>
      <c r="B2685" s="43" t="s">
        <v>209</v>
      </c>
      <c r="C2685" s="43" t="s">
        <v>210</v>
      </c>
      <c r="D2685" s="43" t="str">
        <f t="shared" si="82"/>
        <v>POWER</v>
      </c>
      <c r="E2685" s="43" t="str">
        <f t="shared" si="83"/>
        <v>Power</v>
      </c>
      <c r="F2685" s="43">
        <v>2013</v>
      </c>
      <c r="G2685" s="43">
        <v>1.2E-2</v>
      </c>
      <c r="H2685" s="43" t="str">
        <f>INDEX(Regions[Region], MATCH(A2685,Regions[State Name],0))</f>
        <v>WR</v>
      </c>
    </row>
    <row r="2686" spans="1:8" x14ac:dyDescent="0.25">
      <c r="A2686" s="43" t="s">
        <v>221</v>
      </c>
      <c r="B2686" s="43" t="s">
        <v>209</v>
      </c>
      <c r="C2686" s="43" t="s">
        <v>179</v>
      </c>
      <c r="D2686" s="43" t="str">
        <f t="shared" si="82"/>
        <v>SPONG</v>
      </c>
      <c r="E2686" s="43" t="str">
        <f t="shared" si="83"/>
        <v>Industry_Rest</v>
      </c>
      <c r="F2686" s="43">
        <v>2013</v>
      </c>
      <c r="G2686" s="43">
        <v>1.7000000000000001E-2</v>
      </c>
      <c r="H2686" s="43" t="str">
        <f>INDEX(Regions[Region], MATCH(A2686,Regions[State Name],0))</f>
        <v>WR</v>
      </c>
    </row>
    <row r="2687" spans="1:8" x14ac:dyDescent="0.25">
      <c r="A2687" s="43" t="s">
        <v>221</v>
      </c>
      <c r="B2687" s="43" t="s">
        <v>209</v>
      </c>
      <c r="C2687" s="43" t="s">
        <v>210</v>
      </c>
      <c r="D2687" s="43" t="str">
        <f t="shared" si="82"/>
        <v>POWER</v>
      </c>
      <c r="E2687" s="43" t="str">
        <f t="shared" si="83"/>
        <v>Power</v>
      </c>
      <c r="F2687" s="43">
        <v>2014</v>
      </c>
      <c r="G2687" s="43">
        <v>6.0000000000000001E-3</v>
      </c>
      <c r="H2687" s="43" t="str">
        <f>INDEX(Regions[Region], MATCH(A2687,Regions[State Name],0))</f>
        <v>WR</v>
      </c>
    </row>
    <row r="2688" spans="1:8" x14ac:dyDescent="0.25">
      <c r="A2688" s="43" t="s">
        <v>221</v>
      </c>
      <c r="B2688" s="43" t="s">
        <v>209</v>
      </c>
      <c r="C2688" s="43" t="s">
        <v>179</v>
      </c>
      <c r="D2688" s="43" t="str">
        <f t="shared" si="82"/>
        <v>SPONG</v>
      </c>
      <c r="E2688" s="43" t="str">
        <f t="shared" si="83"/>
        <v>Industry_Rest</v>
      </c>
      <c r="F2688" s="43">
        <v>2014</v>
      </c>
      <c r="G2688" s="43">
        <v>3.6999999999999998E-2</v>
      </c>
      <c r="H2688" s="43" t="str">
        <f>INDEX(Regions[Region], MATCH(A2688,Regions[State Name],0))</f>
        <v>WR</v>
      </c>
    </row>
    <row r="2689" spans="1:8" x14ac:dyDescent="0.25">
      <c r="A2689" s="43" t="s">
        <v>221</v>
      </c>
      <c r="B2689" s="43" t="s">
        <v>209</v>
      </c>
      <c r="C2689" s="43" t="s">
        <v>210</v>
      </c>
      <c r="D2689" s="43" t="str">
        <f t="shared" si="82"/>
        <v>POWER</v>
      </c>
      <c r="E2689" s="43" t="str">
        <f t="shared" si="83"/>
        <v>Power</v>
      </c>
      <c r="F2689" s="43">
        <v>2015</v>
      </c>
      <c r="G2689" s="43">
        <v>5.0000000000000001E-3</v>
      </c>
      <c r="H2689" s="43" t="str">
        <f>INDEX(Regions[Region], MATCH(A2689,Regions[State Name],0))</f>
        <v>WR</v>
      </c>
    </row>
    <row r="2690" spans="1:8" x14ac:dyDescent="0.25">
      <c r="A2690" s="43" t="s">
        <v>221</v>
      </c>
      <c r="B2690" s="43" t="s">
        <v>209</v>
      </c>
      <c r="C2690" s="43" t="s">
        <v>179</v>
      </c>
      <c r="D2690" s="43" t="str">
        <f t="shared" si="82"/>
        <v>SPONG</v>
      </c>
      <c r="E2690" s="43" t="str">
        <f t="shared" si="83"/>
        <v>Industry_Rest</v>
      </c>
      <c r="F2690" s="43">
        <v>2015</v>
      </c>
      <c r="G2690" s="43">
        <v>3.6999999999999998E-2</v>
      </c>
      <c r="H2690" s="43" t="str">
        <f>INDEX(Regions[Region], MATCH(A2690,Regions[State Name],0))</f>
        <v>WR</v>
      </c>
    </row>
    <row r="2691" spans="1:8" x14ac:dyDescent="0.25">
      <c r="A2691" s="43" t="s">
        <v>3</v>
      </c>
      <c r="B2691" s="43" t="s">
        <v>209</v>
      </c>
      <c r="C2691" s="43" t="s">
        <v>215</v>
      </c>
      <c r="D2691" s="43" t="str">
        <f t="shared" ref="D2691:D2735" si="84">LEFT(C2691,5)</f>
        <v>POWER</v>
      </c>
      <c r="E2691" s="43" t="str">
        <f t="shared" ref="E2691:E2735" si="85">IF(D2691="POWER","Power", IF(OR(D2691="STEEL",D2691="METAL"), "Industry_Steel", "Industry_Rest"))</f>
        <v>Power</v>
      </c>
      <c r="F2691" s="43">
        <v>2007</v>
      </c>
      <c r="G2691" s="43">
        <v>13.212999999999999</v>
      </c>
      <c r="H2691" s="43" t="e">
        <f>INDEX(Regions[Region], MATCH(A2691,Regions[State Name],0))</f>
        <v>#N/A</v>
      </c>
    </row>
    <row r="2692" spans="1:8" x14ac:dyDescent="0.25">
      <c r="A2692" s="43" t="s">
        <v>3</v>
      </c>
      <c r="B2692" s="43" t="s">
        <v>209</v>
      </c>
      <c r="C2692" s="43" t="s">
        <v>210</v>
      </c>
      <c r="D2692" s="43" t="str">
        <f t="shared" si="84"/>
        <v>POWER</v>
      </c>
      <c r="E2692" s="43" t="str">
        <f t="shared" si="85"/>
        <v>Power</v>
      </c>
      <c r="F2692" s="43">
        <v>2007</v>
      </c>
      <c r="G2692" s="43">
        <v>0.45900000000000002</v>
      </c>
      <c r="H2692" s="43" t="e">
        <f>INDEX(Regions[Region], MATCH(A2692,Regions[State Name],0))</f>
        <v>#N/A</v>
      </c>
    </row>
    <row r="2693" spans="1:8" x14ac:dyDescent="0.25">
      <c r="A2693" s="43" t="s">
        <v>3</v>
      </c>
      <c r="B2693" s="43" t="s">
        <v>209</v>
      </c>
      <c r="C2693" s="43" t="s">
        <v>212</v>
      </c>
      <c r="D2693" s="43" t="str">
        <f t="shared" si="84"/>
        <v>STEEL</v>
      </c>
      <c r="E2693" s="43" t="str">
        <f t="shared" si="85"/>
        <v>Industry_Steel</v>
      </c>
      <c r="F2693" s="43">
        <v>2007</v>
      </c>
      <c r="G2693" s="43">
        <v>2.109</v>
      </c>
      <c r="H2693" s="43" t="e">
        <f>INDEX(Regions[Region], MATCH(A2693,Regions[State Name],0))</f>
        <v>#N/A</v>
      </c>
    </row>
    <row r="2694" spans="1:8" x14ac:dyDescent="0.25">
      <c r="A2694" s="43" t="s">
        <v>3</v>
      </c>
      <c r="B2694" s="43" t="s">
        <v>209</v>
      </c>
      <c r="C2694" s="43" t="s">
        <v>213</v>
      </c>
      <c r="D2694" s="43" t="str">
        <f t="shared" si="84"/>
        <v>CEMEN</v>
      </c>
      <c r="E2694" s="43" t="str">
        <f t="shared" si="85"/>
        <v>Industry_Rest</v>
      </c>
      <c r="F2694" s="43">
        <v>2007</v>
      </c>
      <c r="G2694" s="43">
        <v>8.0000000000000002E-3</v>
      </c>
      <c r="H2694" s="43" t="e">
        <f>INDEX(Regions[Region], MATCH(A2694,Regions[State Name],0))</f>
        <v>#N/A</v>
      </c>
    </row>
    <row r="2695" spans="1:8" x14ac:dyDescent="0.25">
      <c r="A2695" s="43" t="s">
        <v>3</v>
      </c>
      <c r="B2695" s="43" t="s">
        <v>209</v>
      </c>
      <c r="C2695" s="43" t="s">
        <v>179</v>
      </c>
      <c r="D2695" s="43" t="str">
        <f t="shared" si="84"/>
        <v>SPONG</v>
      </c>
      <c r="E2695" s="43" t="str">
        <f t="shared" si="85"/>
        <v>Industry_Rest</v>
      </c>
      <c r="F2695" s="43">
        <v>2007</v>
      </c>
      <c r="G2695" s="43">
        <v>0.4</v>
      </c>
      <c r="H2695" s="43" t="e">
        <f>INDEX(Regions[Region], MATCH(A2695,Regions[State Name],0))</f>
        <v>#N/A</v>
      </c>
    </row>
    <row r="2696" spans="1:8" x14ac:dyDescent="0.25">
      <c r="A2696" s="43" t="s">
        <v>3</v>
      </c>
      <c r="B2696" s="43" t="s">
        <v>209</v>
      </c>
      <c r="C2696" s="43" t="s">
        <v>220</v>
      </c>
      <c r="D2696" s="43" t="str">
        <f t="shared" si="84"/>
        <v xml:space="preserve">PULP </v>
      </c>
      <c r="E2696" s="43" t="str">
        <f t="shared" si="85"/>
        <v>Industry_Rest</v>
      </c>
      <c r="F2696" s="43">
        <v>2007</v>
      </c>
      <c r="G2696" s="43">
        <v>0.10299999999999999</v>
      </c>
      <c r="H2696" s="43" t="e">
        <f>INDEX(Regions[Region], MATCH(A2696,Regions[State Name],0))</f>
        <v>#N/A</v>
      </c>
    </row>
    <row r="2697" spans="1:8" x14ac:dyDescent="0.25">
      <c r="A2697" s="43" t="s">
        <v>3</v>
      </c>
      <c r="B2697" s="43" t="s">
        <v>209</v>
      </c>
      <c r="C2697" s="43" t="s">
        <v>208</v>
      </c>
      <c r="D2697" s="43" t="str">
        <f t="shared" si="84"/>
        <v>OTHER</v>
      </c>
      <c r="E2697" s="43" t="str">
        <f t="shared" si="85"/>
        <v>Industry_Rest</v>
      </c>
      <c r="F2697" s="43">
        <v>2007</v>
      </c>
      <c r="G2697" s="43">
        <v>0.373</v>
      </c>
      <c r="H2697" s="43" t="e">
        <f>INDEX(Regions[Region], MATCH(A2697,Regions[State Name],0))</f>
        <v>#N/A</v>
      </c>
    </row>
    <row r="2698" spans="1:8" x14ac:dyDescent="0.25">
      <c r="A2698" s="43" t="s">
        <v>3</v>
      </c>
      <c r="B2698" s="43" t="s">
        <v>219</v>
      </c>
      <c r="C2698" s="43" t="s">
        <v>218</v>
      </c>
      <c r="D2698" s="43" t="str">
        <f t="shared" si="84"/>
        <v>METAL</v>
      </c>
      <c r="E2698" s="43" t="str">
        <f t="shared" si="85"/>
        <v>Industry_Steel</v>
      </c>
      <c r="F2698" s="43">
        <v>2007</v>
      </c>
      <c r="G2698" s="43">
        <v>0.432</v>
      </c>
      <c r="H2698" s="43" t="e">
        <f>INDEX(Regions[Region], MATCH(A2698,Regions[State Name],0))</f>
        <v>#N/A</v>
      </c>
    </row>
    <row r="2699" spans="1:8" x14ac:dyDescent="0.25">
      <c r="A2699" s="43" t="s">
        <v>3</v>
      </c>
      <c r="B2699" s="43" t="s">
        <v>209</v>
      </c>
      <c r="C2699" s="43" t="s">
        <v>215</v>
      </c>
      <c r="D2699" s="43" t="str">
        <f t="shared" si="84"/>
        <v>POWER</v>
      </c>
      <c r="E2699" s="43" t="str">
        <f t="shared" si="85"/>
        <v>Power</v>
      </c>
      <c r="F2699" s="43">
        <v>2008</v>
      </c>
      <c r="G2699" s="43">
        <v>1.64</v>
      </c>
      <c r="H2699" s="43" t="e">
        <f>INDEX(Regions[Region], MATCH(A2699,Regions[State Name],0))</f>
        <v>#N/A</v>
      </c>
    </row>
    <row r="2700" spans="1:8" x14ac:dyDescent="0.25">
      <c r="A2700" s="43" t="s">
        <v>3</v>
      </c>
      <c r="B2700" s="43" t="s">
        <v>209</v>
      </c>
      <c r="C2700" s="43" t="s">
        <v>179</v>
      </c>
      <c r="D2700" s="43" t="str">
        <f t="shared" si="84"/>
        <v>SPONG</v>
      </c>
      <c r="E2700" s="43" t="str">
        <f t="shared" si="85"/>
        <v>Industry_Rest</v>
      </c>
      <c r="F2700" s="43">
        <v>2008</v>
      </c>
      <c r="G2700" s="43">
        <v>1.4999999999999999E-2</v>
      </c>
      <c r="H2700" s="43" t="e">
        <f>INDEX(Regions[Region], MATCH(A2700,Regions[State Name],0))</f>
        <v>#N/A</v>
      </c>
    </row>
    <row r="2701" spans="1:8" x14ac:dyDescent="0.25">
      <c r="A2701" s="43" t="s">
        <v>3</v>
      </c>
      <c r="B2701" s="43" t="s">
        <v>209</v>
      </c>
      <c r="C2701" s="43" t="s">
        <v>208</v>
      </c>
      <c r="D2701" s="43" t="str">
        <f t="shared" si="84"/>
        <v>OTHER</v>
      </c>
      <c r="E2701" s="43" t="str">
        <f t="shared" si="85"/>
        <v>Industry_Rest</v>
      </c>
      <c r="F2701" s="43">
        <v>2008</v>
      </c>
      <c r="G2701" s="43">
        <v>1.19</v>
      </c>
      <c r="H2701" s="43" t="e">
        <f>INDEX(Regions[Region], MATCH(A2701,Regions[State Name],0))</f>
        <v>#N/A</v>
      </c>
    </row>
    <row r="2702" spans="1:8" x14ac:dyDescent="0.25">
      <c r="A2702" s="43" t="s">
        <v>3</v>
      </c>
      <c r="B2702" s="43" t="s">
        <v>219</v>
      </c>
      <c r="C2702" s="43" t="s">
        <v>218</v>
      </c>
      <c r="D2702" s="43" t="str">
        <f t="shared" si="84"/>
        <v>METAL</v>
      </c>
      <c r="E2702" s="43" t="str">
        <f t="shared" si="85"/>
        <v>Industry_Steel</v>
      </c>
      <c r="F2702" s="43">
        <v>2008</v>
      </c>
      <c r="G2702" s="43">
        <v>0.47799999999999998</v>
      </c>
      <c r="H2702" s="43" t="e">
        <f>INDEX(Regions[Region], MATCH(A2702,Regions[State Name],0))</f>
        <v>#N/A</v>
      </c>
    </row>
    <row r="2703" spans="1:8" x14ac:dyDescent="0.25">
      <c r="A2703" s="43" t="s">
        <v>3</v>
      </c>
      <c r="B2703" s="43" t="s">
        <v>209</v>
      </c>
      <c r="C2703" s="43" t="s">
        <v>208</v>
      </c>
      <c r="D2703" s="43" t="str">
        <f t="shared" si="84"/>
        <v>OTHER</v>
      </c>
      <c r="E2703" s="43" t="str">
        <f t="shared" si="85"/>
        <v>Industry_Rest</v>
      </c>
      <c r="F2703" s="43">
        <v>2009</v>
      </c>
      <c r="G2703" s="43">
        <v>2.4980000000000002</v>
      </c>
      <c r="H2703" s="43" t="e">
        <f>INDEX(Regions[Region], MATCH(A2703,Regions[State Name],0))</f>
        <v>#N/A</v>
      </c>
    </row>
    <row r="2704" spans="1:8" x14ac:dyDescent="0.25">
      <c r="A2704" s="43" t="s">
        <v>3</v>
      </c>
      <c r="B2704" s="43" t="s">
        <v>209</v>
      </c>
      <c r="C2704" s="43" t="s">
        <v>179</v>
      </c>
      <c r="D2704" s="43" t="str">
        <f t="shared" si="84"/>
        <v>SPONG</v>
      </c>
      <c r="E2704" s="43" t="str">
        <f t="shared" si="85"/>
        <v>Industry_Rest</v>
      </c>
      <c r="F2704" s="43">
        <v>2010</v>
      </c>
      <c r="G2704" s="43">
        <v>4.0000000000000001E-3</v>
      </c>
      <c r="H2704" s="43" t="e">
        <f>INDEX(Regions[Region], MATCH(A2704,Regions[State Name],0))</f>
        <v>#N/A</v>
      </c>
    </row>
    <row r="2705" spans="1:8" x14ac:dyDescent="0.25">
      <c r="A2705" s="43" t="s">
        <v>3</v>
      </c>
      <c r="B2705" s="43" t="s">
        <v>209</v>
      </c>
      <c r="C2705" s="43" t="s">
        <v>208</v>
      </c>
      <c r="D2705" s="43" t="str">
        <f t="shared" si="84"/>
        <v>OTHER</v>
      </c>
      <c r="E2705" s="43" t="str">
        <f t="shared" si="85"/>
        <v>Industry_Rest</v>
      </c>
      <c r="F2705" s="43">
        <v>2010</v>
      </c>
      <c r="G2705" s="43">
        <v>0.47499999999999998</v>
      </c>
      <c r="H2705" s="43" t="e">
        <f>INDEX(Regions[Region], MATCH(A2705,Regions[State Name],0))</f>
        <v>#N/A</v>
      </c>
    </row>
    <row r="2706" spans="1:8" x14ac:dyDescent="0.25">
      <c r="A2706" s="43" t="s">
        <v>3</v>
      </c>
      <c r="B2706" s="43" t="s">
        <v>209</v>
      </c>
      <c r="C2706" s="43" t="s">
        <v>179</v>
      </c>
      <c r="D2706" s="43" t="str">
        <f t="shared" si="84"/>
        <v>SPONG</v>
      </c>
      <c r="E2706" s="43" t="str">
        <f t="shared" si="85"/>
        <v>Industry_Rest</v>
      </c>
      <c r="F2706" s="43">
        <v>2011</v>
      </c>
      <c r="G2706" s="43">
        <v>3.1E-2</v>
      </c>
      <c r="H2706" s="43" t="e">
        <f>INDEX(Regions[Region], MATCH(A2706,Regions[State Name],0))</f>
        <v>#N/A</v>
      </c>
    </row>
    <row r="2707" spans="1:8" x14ac:dyDescent="0.25">
      <c r="A2707" s="43" t="s">
        <v>3</v>
      </c>
      <c r="B2707" s="43" t="s">
        <v>209</v>
      </c>
      <c r="C2707" s="43" t="s">
        <v>217</v>
      </c>
      <c r="D2707" s="43" t="str">
        <f t="shared" si="84"/>
        <v>OTHER</v>
      </c>
      <c r="E2707" s="43" t="str">
        <f t="shared" si="85"/>
        <v>Industry_Rest</v>
      </c>
      <c r="F2707" s="43">
        <v>2011</v>
      </c>
      <c r="G2707" s="43">
        <v>1E-3</v>
      </c>
      <c r="H2707" s="43" t="e">
        <f>INDEX(Regions[Region], MATCH(A2707,Regions[State Name],0))</f>
        <v>#N/A</v>
      </c>
    </row>
    <row r="2708" spans="1:8" x14ac:dyDescent="0.25">
      <c r="A2708" s="43" t="s">
        <v>3</v>
      </c>
      <c r="B2708" s="43" t="s">
        <v>209</v>
      </c>
      <c r="C2708" s="43" t="s">
        <v>208</v>
      </c>
      <c r="D2708" s="43" t="str">
        <f t="shared" si="84"/>
        <v>OTHER</v>
      </c>
      <c r="E2708" s="43" t="str">
        <f t="shared" si="85"/>
        <v>Industry_Rest</v>
      </c>
      <c r="F2708" s="43">
        <v>2011</v>
      </c>
      <c r="G2708" s="43">
        <v>0.35299999999999998</v>
      </c>
      <c r="H2708" s="43" t="e">
        <f>INDEX(Regions[Region], MATCH(A2708,Regions[State Name],0))</f>
        <v>#N/A</v>
      </c>
    </row>
    <row r="2709" spans="1:8" x14ac:dyDescent="0.25">
      <c r="A2709" s="43" t="s">
        <v>3</v>
      </c>
      <c r="B2709" s="43" t="s">
        <v>209</v>
      </c>
      <c r="C2709" s="43" t="s">
        <v>208</v>
      </c>
      <c r="D2709" s="43" t="str">
        <f t="shared" si="84"/>
        <v>OTHER</v>
      </c>
      <c r="E2709" s="43" t="str">
        <f t="shared" si="85"/>
        <v>Industry_Rest</v>
      </c>
      <c r="F2709" s="43">
        <v>2012</v>
      </c>
      <c r="G2709" s="43">
        <v>0.308</v>
      </c>
      <c r="H2709" s="43" t="e">
        <f>INDEX(Regions[Region], MATCH(A2709,Regions[State Name],0))</f>
        <v>#N/A</v>
      </c>
    </row>
    <row r="2710" spans="1:8" x14ac:dyDescent="0.25">
      <c r="A2710" s="43" t="s">
        <v>3</v>
      </c>
      <c r="B2710" s="43" t="s">
        <v>214</v>
      </c>
      <c r="C2710" s="43" t="s">
        <v>208</v>
      </c>
      <c r="D2710" s="43" t="str">
        <f t="shared" si="84"/>
        <v>OTHER</v>
      </c>
      <c r="E2710" s="43" t="str">
        <f t="shared" si="85"/>
        <v>Industry_Rest</v>
      </c>
      <c r="F2710" s="43">
        <v>2013</v>
      </c>
      <c r="G2710" s="43">
        <v>0.23699999999999999</v>
      </c>
      <c r="H2710" s="43" t="e">
        <f>INDEX(Regions[Region], MATCH(A2710,Regions[State Name],0))</f>
        <v>#N/A</v>
      </c>
    </row>
    <row r="2711" spans="1:8" x14ac:dyDescent="0.25">
      <c r="A2711" s="43" t="s">
        <v>3</v>
      </c>
      <c r="B2711" s="43" t="s">
        <v>209</v>
      </c>
      <c r="C2711" s="43" t="s">
        <v>208</v>
      </c>
      <c r="D2711" s="43" t="str">
        <f t="shared" si="84"/>
        <v>OTHER</v>
      </c>
      <c r="E2711" s="43" t="str">
        <f t="shared" si="85"/>
        <v>Industry_Rest</v>
      </c>
      <c r="F2711" s="43">
        <v>2013</v>
      </c>
      <c r="G2711" s="43">
        <v>0.13900000000000001</v>
      </c>
      <c r="H2711" s="43" t="e">
        <f>INDEX(Regions[Region], MATCH(A2711,Regions[State Name],0))</f>
        <v>#N/A</v>
      </c>
    </row>
    <row r="2712" spans="1:8" x14ac:dyDescent="0.25">
      <c r="A2712" s="43" t="s">
        <v>3</v>
      </c>
      <c r="B2712" s="43" t="s">
        <v>214</v>
      </c>
      <c r="C2712" s="43" t="s">
        <v>208</v>
      </c>
      <c r="D2712" s="43" t="str">
        <f t="shared" si="84"/>
        <v>OTHER</v>
      </c>
      <c r="E2712" s="43" t="str">
        <f t="shared" si="85"/>
        <v>Industry_Rest</v>
      </c>
      <c r="F2712" s="43">
        <v>2014</v>
      </c>
      <c r="G2712" s="43">
        <v>0.25</v>
      </c>
      <c r="H2712" s="43" t="e">
        <f>INDEX(Regions[Region], MATCH(A2712,Regions[State Name],0))</f>
        <v>#N/A</v>
      </c>
    </row>
    <row r="2713" spans="1:8" x14ac:dyDescent="0.25">
      <c r="A2713" s="43" t="s">
        <v>3</v>
      </c>
      <c r="B2713" s="43" t="s">
        <v>209</v>
      </c>
      <c r="C2713" s="43" t="s">
        <v>208</v>
      </c>
      <c r="D2713" s="43" t="str">
        <f t="shared" si="84"/>
        <v>OTHER</v>
      </c>
      <c r="E2713" s="43" t="str">
        <f t="shared" si="85"/>
        <v>Industry_Rest</v>
      </c>
      <c r="F2713" s="43">
        <v>2014</v>
      </c>
      <c r="G2713" s="43">
        <v>18.239000000000001</v>
      </c>
      <c r="H2713" s="43" t="e">
        <f>INDEX(Regions[Region], MATCH(A2713,Regions[State Name],0))</f>
        <v>#N/A</v>
      </c>
    </row>
    <row r="2714" spans="1:8" x14ac:dyDescent="0.25">
      <c r="A2714" s="43" t="s">
        <v>3</v>
      </c>
      <c r="B2714" s="43" t="s">
        <v>209</v>
      </c>
      <c r="C2714" s="43" t="s">
        <v>208</v>
      </c>
      <c r="D2714" s="43" t="str">
        <f t="shared" si="84"/>
        <v>OTHER</v>
      </c>
      <c r="E2714" s="43" t="str">
        <f t="shared" si="85"/>
        <v>Industry_Rest</v>
      </c>
      <c r="F2714" s="43">
        <v>2015</v>
      </c>
      <c r="G2714" s="43">
        <v>12.561</v>
      </c>
      <c r="H2714" s="43" t="e">
        <f>INDEX(Regions[Region], MATCH(A2714,Regions[State Name],0))</f>
        <v>#N/A</v>
      </c>
    </row>
    <row r="2715" spans="1:8" x14ac:dyDescent="0.25">
      <c r="A2715" s="43" t="s">
        <v>3</v>
      </c>
      <c r="B2715" s="43" t="s">
        <v>214</v>
      </c>
      <c r="C2715" s="43" t="s">
        <v>208</v>
      </c>
      <c r="D2715" s="43" t="str">
        <f t="shared" si="84"/>
        <v>OTHER</v>
      </c>
      <c r="E2715" s="43" t="str">
        <f t="shared" si="85"/>
        <v>Industry_Rest</v>
      </c>
      <c r="F2715" s="43">
        <v>2015</v>
      </c>
      <c r="G2715" s="43">
        <v>2.7E-2</v>
      </c>
      <c r="H2715" s="43" t="e">
        <f>INDEX(Regions[Region], MATCH(A2715,Regions[State Name],0))</f>
        <v>#N/A</v>
      </c>
    </row>
    <row r="2716" spans="1:8" x14ac:dyDescent="0.25">
      <c r="A2716" s="43" t="s">
        <v>3</v>
      </c>
      <c r="B2716" s="43" t="s">
        <v>209</v>
      </c>
      <c r="C2716" s="43" t="s">
        <v>213</v>
      </c>
      <c r="D2716" s="43" t="str">
        <f t="shared" si="84"/>
        <v>CEMEN</v>
      </c>
      <c r="E2716" s="43" t="str">
        <f t="shared" si="85"/>
        <v>Industry_Rest</v>
      </c>
      <c r="F2716" s="43">
        <v>2016</v>
      </c>
      <c r="G2716" s="43">
        <v>1.0999999999999999E-2</v>
      </c>
      <c r="H2716" s="43" t="e">
        <f>INDEX(Regions[Region], MATCH(A2716,Regions[State Name],0))</f>
        <v>#N/A</v>
      </c>
    </row>
    <row r="2717" spans="1:8" x14ac:dyDescent="0.25">
      <c r="A2717" s="43" t="s">
        <v>3</v>
      </c>
      <c r="B2717" s="43" t="s">
        <v>209</v>
      </c>
      <c r="C2717" s="43" t="s">
        <v>208</v>
      </c>
      <c r="D2717" s="43" t="str">
        <f t="shared" si="84"/>
        <v>OTHER</v>
      </c>
      <c r="E2717" s="43" t="str">
        <f t="shared" si="85"/>
        <v>Industry_Rest</v>
      </c>
      <c r="F2717" s="43">
        <v>2016</v>
      </c>
      <c r="G2717" s="43">
        <v>19.84</v>
      </c>
      <c r="H2717" s="43" t="e">
        <f>INDEX(Regions[Region], MATCH(A2717,Regions[State Name],0))</f>
        <v>#N/A</v>
      </c>
    </row>
    <row r="2718" spans="1:8" x14ac:dyDescent="0.25">
      <c r="A2718" s="43" t="s">
        <v>3</v>
      </c>
      <c r="B2718" s="43" t="s">
        <v>214</v>
      </c>
      <c r="C2718" s="43" t="s">
        <v>210</v>
      </c>
      <c r="D2718" s="43" t="str">
        <f t="shared" si="84"/>
        <v>POWER</v>
      </c>
      <c r="E2718" s="43" t="str">
        <f t="shared" si="85"/>
        <v>Power</v>
      </c>
      <c r="F2718" s="43">
        <v>2016</v>
      </c>
      <c r="G2718" s="43">
        <v>8.0000000000000002E-3</v>
      </c>
      <c r="H2718" s="43" t="e">
        <f>INDEX(Regions[Region], MATCH(A2718,Regions[State Name],0))</f>
        <v>#N/A</v>
      </c>
    </row>
    <row r="2719" spans="1:8" x14ac:dyDescent="0.25">
      <c r="A2719" s="43" t="s">
        <v>3</v>
      </c>
      <c r="B2719" s="43" t="s">
        <v>214</v>
      </c>
      <c r="C2719" s="43" t="s">
        <v>208</v>
      </c>
      <c r="D2719" s="43" t="str">
        <f t="shared" si="84"/>
        <v>OTHER</v>
      </c>
      <c r="E2719" s="43" t="str">
        <f t="shared" si="85"/>
        <v>Industry_Rest</v>
      </c>
      <c r="F2719" s="43">
        <v>2016</v>
      </c>
      <c r="G2719" s="43">
        <v>0.09</v>
      </c>
      <c r="H2719" s="43" t="e">
        <f>INDEX(Regions[Region], MATCH(A2719,Regions[State Name],0))</f>
        <v>#N/A</v>
      </c>
    </row>
    <row r="2720" spans="1:8" x14ac:dyDescent="0.25">
      <c r="A2720" s="43" t="s">
        <v>3</v>
      </c>
      <c r="B2720" s="43" t="s">
        <v>216</v>
      </c>
      <c r="C2720" s="43" t="s">
        <v>208</v>
      </c>
      <c r="D2720" s="43" t="str">
        <f t="shared" si="84"/>
        <v>OTHER</v>
      </c>
      <c r="E2720" s="43" t="str">
        <f t="shared" si="85"/>
        <v>Industry_Rest</v>
      </c>
      <c r="F2720" s="43">
        <v>2006</v>
      </c>
      <c r="G2720" s="43">
        <v>6.4000000000000001E-2</v>
      </c>
      <c r="H2720" s="43" t="e">
        <f>INDEX(Regions[Region], MATCH(A2720,Regions[State Name],0))</f>
        <v>#N/A</v>
      </c>
    </row>
    <row r="2721" spans="1:8" x14ac:dyDescent="0.25">
      <c r="A2721" s="43" t="s">
        <v>3</v>
      </c>
      <c r="B2721" s="43" t="s">
        <v>214</v>
      </c>
      <c r="C2721" s="43" t="s">
        <v>208</v>
      </c>
      <c r="D2721" s="43" t="str">
        <f t="shared" si="84"/>
        <v>OTHER</v>
      </c>
      <c r="E2721" s="43" t="str">
        <f t="shared" si="85"/>
        <v>Industry_Rest</v>
      </c>
      <c r="F2721" s="43">
        <v>2019</v>
      </c>
      <c r="G2721" s="43">
        <v>7.0000000000000001E-3</v>
      </c>
      <c r="H2721" s="43" t="e">
        <f>INDEX(Regions[Region], MATCH(A2721,Regions[State Name],0))</f>
        <v>#N/A</v>
      </c>
    </row>
    <row r="2722" spans="1:8" x14ac:dyDescent="0.25">
      <c r="A2722" s="43" t="s">
        <v>3</v>
      </c>
      <c r="B2722" s="43" t="s">
        <v>209</v>
      </c>
      <c r="C2722" s="43" t="s">
        <v>212</v>
      </c>
      <c r="D2722" s="43" t="str">
        <f t="shared" si="84"/>
        <v>STEEL</v>
      </c>
      <c r="E2722" s="43" t="str">
        <f t="shared" si="85"/>
        <v>Industry_Steel</v>
      </c>
      <c r="F2722" s="43">
        <v>2019</v>
      </c>
      <c r="G2722" s="43">
        <v>0.05</v>
      </c>
      <c r="H2722" s="43" t="e">
        <f>INDEX(Regions[Region], MATCH(A2722,Regions[State Name],0))</f>
        <v>#N/A</v>
      </c>
    </row>
    <row r="2723" spans="1:8" x14ac:dyDescent="0.25">
      <c r="A2723" s="43" t="s">
        <v>3</v>
      </c>
      <c r="B2723" s="43" t="s">
        <v>209</v>
      </c>
      <c r="C2723" s="43" t="s">
        <v>208</v>
      </c>
      <c r="D2723" s="43" t="str">
        <f t="shared" si="84"/>
        <v>OTHER</v>
      </c>
      <c r="E2723" s="43" t="str">
        <f t="shared" si="85"/>
        <v>Industry_Rest</v>
      </c>
      <c r="F2723" s="43">
        <v>2019</v>
      </c>
      <c r="G2723" s="43">
        <v>3.6019999999999999</v>
      </c>
      <c r="H2723" s="43" t="e">
        <f>INDEX(Regions[Region], MATCH(A2723,Regions[State Name],0))</f>
        <v>#N/A</v>
      </c>
    </row>
    <row r="2724" spans="1:8" x14ac:dyDescent="0.25">
      <c r="A2724" s="43" t="s">
        <v>3</v>
      </c>
      <c r="B2724" s="43" t="s">
        <v>214</v>
      </c>
      <c r="C2724" s="43" t="s">
        <v>208</v>
      </c>
      <c r="D2724" s="43" t="str">
        <f t="shared" si="84"/>
        <v>OTHER</v>
      </c>
      <c r="E2724" s="43" t="str">
        <f t="shared" si="85"/>
        <v>Industry_Rest</v>
      </c>
      <c r="F2724" s="43">
        <v>2017</v>
      </c>
      <c r="G2724" s="43">
        <v>0.06</v>
      </c>
      <c r="H2724" s="43" t="e">
        <f>INDEX(Regions[Region], MATCH(A2724,Regions[State Name],0))</f>
        <v>#N/A</v>
      </c>
    </row>
    <row r="2725" spans="1:8" x14ac:dyDescent="0.25">
      <c r="A2725" s="43" t="s">
        <v>3</v>
      </c>
      <c r="B2725" s="43" t="s">
        <v>209</v>
      </c>
      <c r="C2725" s="43" t="s">
        <v>179</v>
      </c>
      <c r="D2725" s="43" t="str">
        <f t="shared" si="84"/>
        <v>SPONG</v>
      </c>
      <c r="E2725" s="43" t="str">
        <f t="shared" si="85"/>
        <v>Industry_Rest</v>
      </c>
      <c r="F2725" s="43">
        <v>2017</v>
      </c>
      <c r="G2725" s="43">
        <v>2E-3</v>
      </c>
      <c r="H2725" s="43" t="e">
        <f>INDEX(Regions[Region], MATCH(A2725,Regions[State Name],0))</f>
        <v>#N/A</v>
      </c>
    </row>
    <row r="2726" spans="1:8" x14ac:dyDescent="0.25">
      <c r="A2726" s="43" t="s">
        <v>3</v>
      </c>
      <c r="B2726" s="43" t="s">
        <v>209</v>
      </c>
      <c r="C2726" s="43" t="s">
        <v>213</v>
      </c>
      <c r="D2726" s="43" t="str">
        <f t="shared" si="84"/>
        <v>CEMEN</v>
      </c>
      <c r="E2726" s="43" t="str">
        <f t="shared" si="85"/>
        <v>Industry_Rest</v>
      </c>
      <c r="F2726" s="43">
        <v>2017</v>
      </c>
      <c r="G2726" s="43">
        <v>0.03</v>
      </c>
      <c r="H2726" s="43" t="e">
        <f>INDEX(Regions[Region], MATCH(A2726,Regions[State Name],0))</f>
        <v>#N/A</v>
      </c>
    </row>
    <row r="2727" spans="1:8" x14ac:dyDescent="0.25">
      <c r="A2727" s="43" t="s">
        <v>3</v>
      </c>
      <c r="B2727" s="43" t="s">
        <v>209</v>
      </c>
      <c r="C2727" s="43" t="s">
        <v>215</v>
      </c>
      <c r="D2727" s="43" t="str">
        <f t="shared" si="84"/>
        <v>POWER</v>
      </c>
      <c r="E2727" s="43" t="str">
        <f t="shared" si="85"/>
        <v>Power</v>
      </c>
      <c r="F2727" s="43">
        <v>2017</v>
      </c>
      <c r="G2727" s="43">
        <v>6.6000000000000003E-2</v>
      </c>
      <c r="H2727" s="43" t="e">
        <f>INDEX(Regions[Region], MATCH(A2727,Regions[State Name],0))</f>
        <v>#N/A</v>
      </c>
    </row>
    <row r="2728" spans="1:8" x14ac:dyDescent="0.25">
      <c r="A2728" s="43" t="s">
        <v>3</v>
      </c>
      <c r="B2728" s="43" t="s">
        <v>209</v>
      </c>
      <c r="C2728" s="43" t="s">
        <v>208</v>
      </c>
      <c r="D2728" s="43" t="str">
        <f t="shared" si="84"/>
        <v>OTHER</v>
      </c>
      <c r="E2728" s="43" t="str">
        <f t="shared" si="85"/>
        <v>Industry_Rest</v>
      </c>
      <c r="F2728" s="43">
        <v>2017</v>
      </c>
      <c r="G2728" s="43">
        <v>16.489999999999998</v>
      </c>
      <c r="H2728" s="43" t="e">
        <f>INDEX(Regions[Region], MATCH(A2728,Regions[State Name],0))</f>
        <v>#N/A</v>
      </c>
    </row>
    <row r="2729" spans="1:8" x14ac:dyDescent="0.25">
      <c r="A2729" s="43" t="s">
        <v>3</v>
      </c>
      <c r="B2729" s="43" t="s">
        <v>214</v>
      </c>
      <c r="C2729" s="43" t="s">
        <v>208</v>
      </c>
      <c r="D2729" s="43" t="str">
        <f t="shared" si="84"/>
        <v>OTHER</v>
      </c>
      <c r="E2729" s="43" t="str">
        <f t="shared" si="85"/>
        <v>Industry_Rest</v>
      </c>
      <c r="F2729" s="43">
        <v>2018</v>
      </c>
      <c r="G2729" s="43">
        <v>8.0000000000000002E-3</v>
      </c>
      <c r="H2729" s="43" t="e">
        <f>INDEX(Regions[Region], MATCH(A2729,Regions[State Name],0))</f>
        <v>#N/A</v>
      </c>
    </row>
    <row r="2730" spans="1:8" x14ac:dyDescent="0.25">
      <c r="A2730" s="43" t="s">
        <v>3</v>
      </c>
      <c r="B2730" s="43" t="s">
        <v>209</v>
      </c>
      <c r="C2730" s="43" t="s">
        <v>213</v>
      </c>
      <c r="D2730" s="43" t="str">
        <f t="shared" si="84"/>
        <v>CEMEN</v>
      </c>
      <c r="E2730" s="43" t="str">
        <f t="shared" si="85"/>
        <v>Industry_Rest</v>
      </c>
      <c r="F2730" s="43">
        <v>2018</v>
      </c>
      <c r="G2730" s="43">
        <v>4.2999999999999997E-2</v>
      </c>
      <c r="H2730" s="43" t="e">
        <f>INDEX(Regions[Region], MATCH(A2730,Regions[State Name],0))</f>
        <v>#N/A</v>
      </c>
    </row>
    <row r="2731" spans="1:8" x14ac:dyDescent="0.25">
      <c r="A2731" s="43" t="s">
        <v>3</v>
      </c>
      <c r="B2731" s="43" t="s">
        <v>209</v>
      </c>
      <c r="C2731" s="43" t="s">
        <v>212</v>
      </c>
      <c r="D2731" s="43" t="str">
        <f t="shared" si="84"/>
        <v>STEEL</v>
      </c>
      <c r="E2731" s="43" t="str">
        <f t="shared" si="85"/>
        <v>Industry_Steel</v>
      </c>
      <c r="F2731" s="43">
        <v>2018</v>
      </c>
      <c r="G2731" s="43">
        <v>7.6999999999999999E-2</v>
      </c>
      <c r="H2731" s="43" t="e">
        <f>INDEX(Regions[Region], MATCH(A2731,Regions[State Name],0))</f>
        <v>#N/A</v>
      </c>
    </row>
    <row r="2732" spans="1:8" x14ac:dyDescent="0.25">
      <c r="A2732" s="43" t="s">
        <v>3</v>
      </c>
      <c r="B2732" s="43" t="s">
        <v>209</v>
      </c>
      <c r="C2732" s="43" t="s">
        <v>179</v>
      </c>
      <c r="D2732" s="43" t="str">
        <f t="shared" si="84"/>
        <v>SPONG</v>
      </c>
      <c r="E2732" s="43" t="str">
        <f t="shared" si="85"/>
        <v>Industry_Rest</v>
      </c>
      <c r="F2732" s="43">
        <v>2018</v>
      </c>
      <c r="G2732" s="43">
        <v>8.5999999999999993E-2</v>
      </c>
      <c r="H2732" s="43" t="e">
        <f>INDEX(Regions[Region], MATCH(A2732,Regions[State Name],0))</f>
        <v>#N/A</v>
      </c>
    </row>
    <row r="2733" spans="1:8" x14ac:dyDescent="0.25">
      <c r="A2733" s="43" t="s">
        <v>3</v>
      </c>
      <c r="B2733" s="43" t="s">
        <v>209</v>
      </c>
      <c r="C2733" s="43" t="s">
        <v>211</v>
      </c>
      <c r="D2733" s="43" t="str">
        <f t="shared" si="84"/>
        <v>METAL</v>
      </c>
      <c r="E2733" s="43" t="str">
        <f t="shared" si="85"/>
        <v>Industry_Steel</v>
      </c>
      <c r="F2733" s="43">
        <v>2018</v>
      </c>
      <c r="G2733" s="43">
        <v>0.311</v>
      </c>
      <c r="H2733" s="43" t="e">
        <f>INDEX(Regions[Region], MATCH(A2733,Regions[State Name],0))</f>
        <v>#N/A</v>
      </c>
    </row>
    <row r="2734" spans="1:8" x14ac:dyDescent="0.25">
      <c r="A2734" s="43" t="s">
        <v>3</v>
      </c>
      <c r="B2734" s="43" t="s">
        <v>209</v>
      </c>
      <c r="C2734" s="43" t="s">
        <v>210</v>
      </c>
      <c r="D2734" s="43" t="str">
        <f t="shared" si="84"/>
        <v>POWER</v>
      </c>
      <c r="E2734" s="43" t="str">
        <f t="shared" si="85"/>
        <v>Power</v>
      </c>
      <c r="F2734" s="43">
        <v>2018</v>
      </c>
      <c r="G2734" s="43">
        <v>0.32200000000000001</v>
      </c>
      <c r="H2734" s="43" t="e">
        <f>INDEX(Regions[Region], MATCH(A2734,Regions[State Name],0))</f>
        <v>#N/A</v>
      </c>
    </row>
    <row r="2735" spans="1:8" x14ac:dyDescent="0.25">
      <c r="A2735" s="43" t="s">
        <v>3</v>
      </c>
      <c r="B2735" s="43" t="s">
        <v>209</v>
      </c>
      <c r="C2735" s="43" t="s">
        <v>208</v>
      </c>
      <c r="D2735" s="43" t="str">
        <f t="shared" si="84"/>
        <v>OTHER</v>
      </c>
      <c r="E2735" s="43" t="str">
        <f t="shared" si="85"/>
        <v>Industry_Rest</v>
      </c>
      <c r="F2735" s="43">
        <v>2018</v>
      </c>
      <c r="G2735" s="43">
        <v>16.946999999999999</v>
      </c>
      <c r="H2735" s="43" t="e">
        <f>INDEX(Regions[Region], MATCH(A2735,Regions[State Name],0))</f>
        <v>#N/A</v>
      </c>
    </row>
    <row r="2737" spans="1:1" x14ac:dyDescent="0.25">
      <c r="A2737" s="43" t="s">
        <v>256</v>
      </c>
    </row>
    <row r="2738" spans="1:1" x14ac:dyDescent="0.25">
      <c r="A2738" s="43" t="s">
        <v>255</v>
      </c>
    </row>
    <row r="2739" spans="1:1" x14ac:dyDescent="0.25">
      <c r="A2739" s="43" t="s">
        <v>308</v>
      </c>
    </row>
  </sheetData>
  <autoFilter ref="A1:H2735"/>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5"/>
  <sheetViews>
    <sheetView zoomScaleNormal="100" workbookViewId="0"/>
  </sheetViews>
  <sheetFormatPr defaultRowHeight="15" x14ac:dyDescent="0.25"/>
  <cols>
    <col min="1" max="1" width="10.140625" customWidth="1"/>
    <col min="2" max="2" width="26.28515625" customWidth="1"/>
    <col min="3" max="3" width="19.85546875" bestFit="1" customWidth="1"/>
    <col min="9" max="9" width="9.42578125" bestFit="1" customWidth="1"/>
    <col min="13" max="13" width="14.5703125" customWidth="1"/>
    <col min="14" max="14" width="9" bestFit="1" customWidth="1"/>
    <col min="16" max="16" width="52.5703125" customWidth="1"/>
  </cols>
  <sheetData>
    <row r="1" spans="1:36" x14ac:dyDescent="0.25">
      <c r="B1" s="8" t="s">
        <v>352</v>
      </c>
      <c r="C1" s="222">
        <v>4.1868000000000001E-3</v>
      </c>
      <c r="D1" s="8" t="s">
        <v>340</v>
      </c>
    </row>
    <row r="3" spans="1:36" ht="45" x14ac:dyDescent="0.25">
      <c r="B3" s="121" t="s">
        <v>398</v>
      </c>
      <c r="C3" s="88"/>
      <c r="D3" s="121" t="s">
        <v>23</v>
      </c>
      <c r="E3" s="121" t="s">
        <v>24</v>
      </c>
      <c r="F3" s="121" t="s">
        <v>25</v>
      </c>
      <c r="G3" s="121" t="s">
        <v>26</v>
      </c>
      <c r="H3" s="121" t="s">
        <v>27</v>
      </c>
      <c r="I3" s="121" t="s">
        <v>28</v>
      </c>
      <c r="J3" s="121" t="s">
        <v>133</v>
      </c>
      <c r="K3" s="121" t="s">
        <v>157</v>
      </c>
      <c r="M3" s="125" t="s">
        <v>408</v>
      </c>
      <c r="N3" s="125" t="s">
        <v>401</v>
      </c>
      <c r="O3" s="125" t="s">
        <v>402</v>
      </c>
      <c r="P3" s="125" t="s">
        <v>403</v>
      </c>
    </row>
    <row r="4" spans="1:36" ht="60" x14ac:dyDescent="0.25">
      <c r="B4" s="169" t="s">
        <v>399</v>
      </c>
      <c r="C4" s="126"/>
      <c r="D4" s="171">
        <f>G21*$W$102/$U$102</f>
        <v>22.295970199664264</v>
      </c>
      <c r="E4" s="171">
        <f t="shared" ref="E4:K4" si="0">H21*$W$102/$U$102</f>
        <v>22.128521678510211</v>
      </c>
      <c r="F4" s="171">
        <f t="shared" si="0"/>
        <v>22.089090010106673</v>
      </c>
      <c r="G4" s="171">
        <f t="shared" si="0"/>
        <v>22.179937307775763</v>
      </c>
      <c r="H4" s="171">
        <f t="shared" si="0"/>
        <v>22.09782842216201</v>
      </c>
      <c r="I4" s="171">
        <f t="shared" si="0"/>
        <v>22.00319629458718</v>
      </c>
      <c r="J4" s="171">
        <f t="shared" si="0"/>
        <v>22.107931840197711</v>
      </c>
      <c r="K4" s="171">
        <f t="shared" si="0"/>
        <v>21.521321440516004</v>
      </c>
      <c r="L4" s="1"/>
      <c r="M4" s="126" t="s">
        <v>404</v>
      </c>
      <c r="N4" s="127">
        <f>AVERAGE(E11:E12)</f>
        <v>6694.5</v>
      </c>
      <c r="O4" s="124">
        <f>N4*$C$1</f>
        <v>28.028532600000002</v>
      </c>
      <c r="P4" s="126" t="s">
        <v>405</v>
      </c>
    </row>
    <row r="5" spans="1:36" ht="71.25" customHeight="1" x14ac:dyDescent="0.25">
      <c r="B5" s="169" t="s">
        <v>400</v>
      </c>
      <c r="C5" s="126"/>
      <c r="D5" s="171">
        <f>G47*$W$123/$U$123</f>
        <v>18.781109063175158</v>
      </c>
      <c r="E5" s="171">
        <f t="shared" ref="E5:K5" si="1">H47*$W$123/$U$123</f>
        <v>18.718263494735915</v>
      </c>
      <c r="F5" s="171">
        <f t="shared" si="1"/>
        <v>18.55475022513982</v>
      </c>
      <c r="G5" s="171">
        <f t="shared" si="1"/>
        <v>18.488928002680431</v>
      </c>
      <c r="H5" s="171">
        <f t="shared" si="1"/>
        <v>18.228266193491688</v>
      </c>
      <c r="I5" s="171">
        <f t="shared" si="1"/>
        <v>17.864475829918305</v>
      </c>
      <c r="J5" s="171">
        <f t="shared" si="1"/>
        <v>17.83015881443616</v>
      </c>
      <c r="K5" s="171">
        <f t="shared" si="1"/>
        <v>17.631617880969671</v>
      </c>
      <c r="L5" s="1"/>
      <c r="M5" s="128" t="s">
        <v>406</v>
      </c>
      <c r="N5" s="126">
        <f>$V$58</f>
        <v>5400</v>
      </c>
      <c r="O5" s="124">
        <f>N5*$C$1</f>
        <v>22.608720000000002</v>
      </c>
      <c r="P5" s="91" t="s">
        <v>407</v>
      </c>
    </row>
    <row r="6" spans="1:36" x14ac:dyDescent="0.25">
      <c r="B6" s="169" t="s">
        <v>353</v>
      </c>
      <c r="C6" s="126"/>
      <c r="D6" s="171">
        <f t="shared" ref="D6:K6" si="2">$F$51</f>
        <v>7.9046783999999999</v>
      </c>
      <c r="E6" s="171">
        <f t="shared" si="2"/>
        <v>7.9046783999999999</v>
      </c>
      <c r="F6" s="171">
        <f t="shared" si="2"/>
        <v>7.9046783999999999</v>
      </c>
      <c r="G6" s="171">
        <f t="shared" si="2"/>
        <v>7.9046783999999999</v>
      </c>
      <c r="H6" s="171">
        <f t="shared" si="2"/>
        <v>7.9046783999999999</v>
      </c>
      <c r="I6" s="171">
        <f t="shared" si="2"/>
        <v>7.9046783999999999</v>
      </c>
      <c r="J6" s="171">
        <f t="shared" si="2"/>
        <v>7.9046783999999999</v>
      </c>
      <c r="K6" s="171">
        <f t="shared" si="2"/>
        <v>7.9046783999999999</v>
      </c>
      <c r="L6" s="1"/>
    </row>
    <row r="8" spans="1:36" s="43" customFormat="1" x14ac:dyDescent="0.25"/>
    <row r="9" spans="1:36" s="8" customFormat="1" x14ac:dyDescent="0.25">
      <c r="A9" s="158" t="s">
        <v>262</v>
      </c>
      <c r="B9" s="90" t="s">
        <v>409</v>
      </c>
      <c r="P9" s="89"/>
      <c r="Q9" s="46"/>
      <c r="R9" s="46"/>
      <c r="S9" s="46"/>
      <c r="T9" s="46"/>
      <c r="U9" s="46"/>
      <c r="V9" s="46"/>
      <c r="W9" s="46"/>
      <c r="X9" s="86"/>
      <c r="Y9" s="86"/>
      <c r="Z9" s="86"/>
      <c r="AA9" s="86"/>
      <c r="AB9" s="86"/>
      <c r="AC9" s="86"/>
      <c r="AD9" s="86"/>
    </row>
    <row r="10" spans="1:36" s="158" customFormat="1" ht="110.25" customHeight="1" x14ac:dyDescent="0.25">
      <c r="A10" s="121" t="s">
        <v>426</v>
      </c>
      <c r="B10" s="121"/>
      <c r="C10" s="121"/>
      <c r="D10" s="121"/>
      <c r="E10" s="121" t="s">
        <v>401</v>
      </c>
      <c r="F10" s="121" t="s">
        <v>402</v>
      </c>
      <c r="G10" s="121" t="s">
        <v>23</v>
      </c>
      <c r="H10" s="121" t="s">
        <v>24</v>
      </c>
      <c r="I10" s="121" t="s">
        <v>25</v>
      </c>
      <c r="J10" s="121" t="s">
        <v>26</v>
      </c>
      <c r="K10" s="121" t="s">
        <v>27</v>
      </c>
      <c r="L10" s="121" t="s">
        <v>28</v>
      </c>
      <c r="M10" s="121" t="s">
        <v>133</v>
      </c>
      <c r="N10" s="121" t="s">
        <v>157</v>
      </c>
      <c r="P10" s="159"/>
      <c r="Q10" s="159"/>
      <c r="R10" s="159"/>
      <c r="S10" s="159"/>
      <c r="T10" s="159"/>
      <c r="U10" s="159"/>
      <c r="V10" s="159"/>
      <c r="W10" s="159"/>
      <c r="Y10" s="160"/>
      <c r="Z10" s="160"/>
      <c r="AA10" s="160"/>
      <c r="AB10" s="160"/>
      <c r="AC10" s="160"/>
      <c r="AD10" s="160"/>
      <c r="AE10" s="160"/>
      <c r="AF10" s="160"/>
      <c r="AG10" s="160"/>
      <c r="AH10" s="160"/>
      <c r="AI10" s="160"/>
      <c r="AJ10" s="160"/>
    </row>
    <row r="11" spans="1:36" s="8" customFormat="1" x14ac:dyDescent="0.25">
      <c r="A11" s="88" t="s">
        <v>427</v>
      </c>
      <c r="B11" s="88"/>
      <c r="C11" s="88"/>
      <c r="D11" s="88"/>
      <c r="E11" s="88">
        <f t="shared" ref="E11:E16" si="3">D79</f>
        <v>6836</v>
      </c>
      <c r="F11" s="161">
        <f t="shared" ref="F11:F19" si="4">E11*$C$1</f>
        <v>28.620964799999999</v>
      </c>
      <c r="G11" s="43">
        <v>7.1999999999999995E-2</v>
      </c>
      <c r="H11" s="43">
        <v>6.0999999999999999E-2</v>
      </c>
      <c r="I11" s="43">
        <v>0.05</v>
      </c>
      <c r="J11" s="43">
        <v>3.6999999999999998E-2</v>
      </c>
      <c r="K11" s="43">
        <v>2.3E-2</v>
      </c>
      <c r="L11" s="43">
        <v>0.155</v>
      </c>
      <c r="M11" s="43">
        <v>3.5000000000000003E-2</v>
      </c>
      <c r="N11" s="43">
        <v>1.7999999999999999E-2</v>
      </c>
      <c r="P11" s="162"/>
      <c r="Q11" s="162"/>
      <c r="R11" s="162"/>
      <c r="S11" s="162"/>
      <c r="T11" s="162"/>
      <c r="U11" s="162"/>
      <c r="V11" s="162"/>
      <c r="W11" s="162"/>
      <c r="X11" s="86"/>
      <c r="Y11" s="86"/>
      <c r="Z11" s="86"/>
      <c r="AA11" s="86"/>
      <c r="AB11" s="86"/>
      <c r="AC11" s="86"/>
      <c r="AD11" s="86"/>
      <c r="AE11" s="86"/>
      <c r="AF11" s="86"/>
      <c r="AG11" s="86"/>
      <c r="AH11" s="86"/>
      <c r="AI11" s="86"/>
      <c r="AJ11" s="86"/>
    </row>
    <row r="12" spans="1:36" s="8" customFormat="1" x14ac:dyDescent="0.25">
      <c r="A12" s="88" t="s">
        <v>428</v>
      </c>
      <c r="B12" s="88"/>
      <c r="C12" s="88"/>
      <c r="D12" s="88"/>
      <c r="E12" s="88">
        <f t="shared" si="3"/>
        <v>6553</v>
      </c>
      <c r="F12" s="161">
        <f t="shared" si="4"/>
        <v>27.436100400000001</v>
      </c>
      <c r="G12" s="8">
        <v>1.37</v>
      </c>
      <c r="H12" s="8">
        <v>0.60399999999999998</v>
      </c>
      <c r="I12" s="8">
        <v>0.45600000000000002</v>
      </c>
      <c r="J12" s="8">
        <v>1.0509999999999999</v>
      </c>
      <c r="K12" s="8">
        <v>1.004</v>
      </c>
      <c r="L12" s="8">
        <v>5.0999999999999997E-2</v>
      </c>
      <c r="M12" s="8">
        <v>0</v>
      </c>
      <c r="N12" s="8">
        <v>0.13200000000000001</v>
      </c>
      <c r="P12" s="162"/>
      <c r="Q12" s="162"/>
      <c r="R12" s="162"/>
      <c r="S12" s="162"/>
      <c r="T12" s="162"/>
      <c r="U12" s="162"/>
      <c r="V12" s="162"/>
      <c r="W12" s="162"/>
      <c r="X12" s="86"/>
      <c r="Y12" s="86"/>
      <c r="Z12" s="86"/>
      <c r="AA12" s="86"/>
      <c r="AB12" s="86"/>
      <c r="AC12" s="86"/>
      <c r="AD12" s="86"/>
      <c r="AE12" s="86"/>
      <c r="AF12" s="86"/>
      <c r="AG12" s="86"/>
      <c r="AH12" s="86"/>
      <c r="AI12" s="86"/>
      <c r="AJ12" s="86"/>
    </row>
    <row r="13" spans="1:36" s="8" customFormat="1" x14ac:dyDescent="0.25">
      <c r="A13" s="88" t="s">
        <v>429</v>
      </c>
      <c r="B13" s="88"/>
      <c r="C13" s="88"/>
      <c r="D13" s="88"/>
      <c r="E13" s="88">
        <f t="shared" si="3"/>
        <v>6271</v>
      </c>
      <c r="F13" s="161">
        <f t="shared" si="4"/>
        <v>26.255422800000002</v>
      </c>
      <c r="G13" s="8">
        <v>0.26</v>
      </c>
      <c r="H13" s="8">
        <v>0.14499999999999999</v>
      </c>
      <c r="I13" s="8">
        <v>0.115</v>
      </c>
      <c r="J13" s="8">
        <v>0.41499999999999998</v>
      </c>
      <c r="K13" s="8">
        <v>0.315</v>
      </c>
      <c r="L13" s="8">
        <v>0.17599999999999999</v>
      </c>
      <c r="M13" s="8">
        <v>5.8000000000000003E-2</v>
      </c>
      <c r="N13" s="8">
        <v>0.13600000000000001</v>
      </c>
      <c r="P13" s="162"/>
      <c r="Q13" s="162"/>
      <c r="R13" s="162"/>
      <c r="S13" s="162"/>
      <c r="T13" s="162"/>
      <c r="U13" s="162"/>
      <c r="V13" s="162"/>
      <c r="W13" s="162"/>
      <c r="X13" s="86"/>
      <c r="Y13" s="86"/>
      <c r="Z13" s="86"/>
      <c r="AA13" s="86"/>
      <c r="AB13" s="86"/>
      <c r="AC13" s="86"/>
      <c r="AD13" s="86"/>
      <c r="AE13" s="86"/>
      <c r="AF13" s="86"/>
      <c r="AG13" s="86"/>
      <c r="AH13" s="86"/>
      <c r="AI13" s="86"/>
      <c r="AJ13" s="86"/>
    </row>
    <row r="14" spans="1:36" s="8" customFormat="1" x14ac:dyDescent="0.25">
      <c r="A14" s="88" t="s">
        <v>430</v>
      </c>
      <c r="B14" s="88"/>
      <c r="C14" s="88"/>
      <c r="D14" s="88"/>
      <c r="E14" s="88">
        <f t="shared" si="3"/>
        <v>5689</v>
      </c>
      <c r="F14" s="161">
        <f t="shared" si="4"/>
        <v>23.8187052</v>
      </c>
      <c r="G14" s="8">
        <v>1.7110000000000001</v>
      </c>
      <c r="H14" s="8">
        <v>2.0419999999999998</v>
      </c>
      <c r="I14" s="8">
        <v>2.2280000000000002</v>
      </c>
      <c r="J14" s="8">
        <v>2.4929999999999999</v>
      </c>
      <c r="K14" s="8">
        <v>3.42</v>
      </c>
      <c r="L14" s="8">
        <v>4.5519999999999996</v>
      </c>
      <c r="M14" s="8">
        <v>4.3390000000000004</v>
      </c>
      <c r="N14" s="8">
        <v>2.3029999999999999</v>
      </c>
      <c r="P14" s="162"/>
      <c r="Q14" s="162"/>
      <c r="R14" s="162"/>
      <c r="S14" s="162"/>
      <c r="T14" s="162"/>
      <c r="U14" s="162"/>
      <c r="V14" s="162"/>
      <c r="W14" s="162"/>
      <c r="X14" s="86"/>
      <c r="Y14" s="86"/>
      <c r="Z14" s="86"/>
      <c r="AA14" s="86"/>
      <c r="AB14" s="86"/>
      <c r="AC14" s="86"/>
      <c r="AD14" s="86"/>
      <c r="AE14" s="86"/>
      <c r="AF14" s="86"/>
      <c r="AG14" s="86"/>
      <c r="AH14" s="86"/>
      <c r="AI14" s="86"/>
      <c r="AJ14" s="86"/>
    </row>
    <row r="15" spans="1:36" s="8" customFormat="1" x14ac:dyDescent="0.25">
      <c r="A15" s="88" t="s">
        <v>431</v>
      </c>
      <c r="B15" s="88"/>
      <c r="C15" s="88"/>
      <c r="D15" s="88"/>
      <c r="E15" s="88">
        <f t="shared" si="3"/>
        <v>5612</v>
      </c>
      <c r="F15" s="161">
        <f t="shared" si="4"/>
        <v>23.496321600000002</v>
      </c>
      <c r="G15" s="8">
        <v>12.346</v>
      </c>
      <c r="H15" s="8">
        <v>12.616</v>
      </c>
      <c r="I15" s="8">
        <v>12.335000000000001</v>
      </c>
      <c r="J15" s="8">
        <v>12.968</v>
      </c>
      <c r="K15" s="8">
        <v>10.795999999999999</v>
      </c>
      <c r="L15" s="8">
        <v>3.9910000000000001</v>
      </c>
      <c r="M15" s="8">
        <v>6.577</v>
      </c>
      <c r="N15" s="8">
        <v>7.3609999999999998</v>
      </c>
      <c r="O15" s="158"/>
      <c r="P15" s="162"/>
      <c r="Q15" s="162"/>
      <c r="R15" s="162"/>
      <c r="S15" s="162"/>
      <c r="T15" s="162"/>
      <c r="U15" s="162"/>
      <c r="V15" s="162"/>
      <c r="W15" s="162"/>
      <c r="X15" s="86"/>
      <c r="Y15" s="86"/>
      <c r="Z15" s="86"/>
      <c r="AA15" s="86"/>
      <c r="AB15" s="86"/>
      <c r="AC15" s="86"/>
      <c r="AD15" s="86"/>
      <c r="AE15" s="86"/>
      <c r="AF15" s="86"/>
      <c r="AG15" s="86"/>
      <c r="AH15" s="86"/>
      <c r="AI15" s="86"/>
      <c r="AJ15" s="86"/>
    </row>
    <row r="16" spans="1:36" s="158" customFormat="1" x14ac:dyDescent="0.25">
      <c r="A16" s="88" t="s">
        <v>432</v>
      </c>
      <c r="B16" s="88"/>
      <c r="C16" s="88"/>
      <c r="D16" s="88"/>
      <c r="E16" s="88">
        <f t="shared" si="3"/>
        <v>4953</v>
      </c>
      <c r="F16" s="161">
        <f t="shared" si="4"/>
        <v>20.737220400000002</v>
      </c>
      <c r="G16" s="8">
        <v>35.655999999999999</v>
      </c>
      <c r="H16" s="8">
        <v>40.962000000000003</v>
      </c>
      <c r="I16" s="8">
        <v>42.131999999999998</v>
      </c>
      <c r="J16" s="8">
        <v>43.787999999999997</v>
      </c>
      <c r="K16" s="8">
        <v>45.993000000000002</v>
      </c>
      <c r="L16" s="8">
        <v>31.041</v>
      </c>
      <c r="M16" s="8">
        <v>29.873999999999999</v>
      </c>
      <c r="N16" s="8">
        <v>33.094000000000001</v>
      </c>
      <c r="O16" s="8"/>
      <c r="P16" s="162"/>
      <c r="Q16" s="162"/>
      <c r="R16" s="162"/>
      <c r="S16" s="162"/>
      <c r="T16" s="162"/>
      <c r="U16" s="162"/>
      <c r="V16" s="162"/>
      <c r="W16" s="162"/>
      <c r="Y16" s="86"/>
      <c r="Z16" s="86"/>
      <c r="AA16" s="86"/>
      <c r="AB16" s="160"/>
      <c r="AC16" s="160"/>
      <c r="AD16" s="160"/>
      <c r="AE16" s="160"/>
      <c r="AF16" s="160"/>
      <c r="AG16" s="160"/>
      <c r="AH16" s="160"/>
      <c r="AI16" s="160"/>
      <c r="AJ16" s="160"/>
    </row>
    <row r="17" spans="1:36" s="8" customFormat="1" x14ac:dyDescent="0.25">
      <c r="A17" s="126" t="s">
        <v>433</v>
      </c>
      <c r="B17" s="126"/>
      <c r="C17" s="126"/>
      <c r="D17" s="126"/>
      <c r="E17" s="163">
        <f>E12-(E11-E12)</f>
        <v>6270</v>
      </c>
      <c r="F17" s="161">
        <f t="shared" si="4"/>
        <v>26.251235999999999</v>
      </c>
      <c r="G17" s="8">
        <v>0.16700000000000001</v>
      </c>
      <c r="H17" s="8">
        <v>0.13500000000000001</v>
      </c>
      <c r="I17" s="8">
        <v>0.13</v>
      </c>
      <c r="J17" s="8">
        <v>0.13500000000000001</v>
      </c>
      <c r="K17" s="8">
        <v>0.11</v>
      </c>
      <c r="L17" s="8">
        <v>0.182</v>
      </c>
      <c r="M17" s="8">
        <v>0.247</v>
      </c>
      <c r="N17" s="8">
        <v>0.25</v>
      </c>
      <c r="P17" s="162"/>
      <c r="Q17" s="162"/>
      <c r="R17" s="162"/>
      <c r="S17" s="162"/>
      <c r="T17" s="162"/>
      <c r="U17" s="162"/>
      <c r="V17" s="162"/>
      <c r="W17" s="162"/>
      <c r="X17" s="86"/>
      <c r="Y17" s="86"/>
      <c r="Z17" s="86"/>
      <c r="AA17" s="86"/>
      <c r="AB17" s="86"/>
      <c r="AC17" s="86"/>
      <c r="AD17" s="86"/>
      <c r="AE17" s="86"/>
      <c r="AF17" s="86"/>
      <c r="AG17" s="86"/>
      <c r="AH17" s="86"/>
      <c r="AI17" s="86"/>
      <c r="AJ17" s="86"/>
    </row>
    <row r="18" spans="1:36" s="8" customFormat="1" x14ac:dyDescent="0.25">
      <c r="A18" s="126" t="s">
        <v>434</v>
      </c>
      <c r="B18" s="126"/>
      <c r="C18" s="126"/>
      <c r="D18" s="126"/>
      <c r="E18" s="164">
        <f>E16-(E13-E16)/3</f>
        <v>4513.666666666667</v>
      </c>
      <c r="F18" s="161">
        <f t="shared" si="4"/>
        <v>18.897819600000002</v>
      </c>
      <c r="N18" s="8">
        <v>9.6349999999999998</v>
      </c>
      <c r="P18" s="162"/>
      <c r="Q18" s="162"/>
      <c r="R18" s="162"/>
      <c r="S18" s="162"/>
      <c r="T18" s="162"/>
      <c r="U18" s="162"/>
      <c r="V18" s="162"/>
      <c r="W18" s="162"/>
      <c r="X18" s="86"/>
      <c r="Y18" s="86"/>
      <c r="Z18" s="86"/>
      <c r="AA18" s="86"/>
      <c r="AB18" s="86"/>
      <c r="AC18" s="86"/>
      <c r="AD18" s="86"/>
      <c r="AE18" s="86"/>
      <c r="AF18" s="86"/>
      <c r="AG18" s="86"/>
      <c r="AH18" s="86"/>
      <c r="AI18" s="86"/>
      <c r="AJ18" s="86"/>
    </row>
    <row r="19" spans="1:36" s="158" customFormat="1" x14ac:dyDescent="0.25">
      <c r="A19" s="126" t="s">
        <v>435</v>
      </c>
      <c r="B19" s="126"/>
      <c r="C19" s="126"/>
      <c r="D19" s="126"/>
      <c r="E19" s="164">
        <f>E18-(E16-E18)</f>
        <v>4074.3333333333339</v>
      </c>
      <c r="F19" s="161">
        <f t="shared" si="4"/>
        <v>17.058418800000002</v>
      </c>
      <c r="G19" s="8"/>
      <c r="H19" s="8"/>
      <c r="I19" s="8"/>
      <c r="J19" s="8"/>
      <c r="K19" s="8"/>
      <c r="L19" s="8"/>
      <c r="M19" s="8"/>
      <c r="N19" s="8">
        <v>7.0000000000000001E-3</v>
      </c>
      <c r="O19" s="8"/>
      <c r="P19" s="162"/>
      <c r="Q19" s="162"/>
      <c r="R19" s="162"/>
      <c r="S19" s="162"/>
      <c r="T19" s="162"/>
      <c r="U19" s="162"/>
      <c r="V19" s="162"/>
      <c r="W19" s="162"/>
      <c r="Y19" s="86"/>
      <c r="Z19" s="86"/>
      <c r="AA19" s="86"/>
      <c r="AC19" s="160"/>
      <c r="AD19" s="160"/>
      <c r="AE19" s="160"/>
      <c r="AF19" s="160"/>
      <c r="AG19" s="160"/>
      <c r="AH19" s="160"/>
      <c r="AI19" s="160"/>
      <c r="AJ19" s="160"/>
    </row>
    <row r="20" spans="1:36" s="8" customFormat="1" x14ac:dyDescent="0.25">
      <c r="A20" s="121"/>
      <c r="B20" s="121"/>
      <c r="C20" s="121"/>
      <c r="D20" s="121"/>
      <c r="E20" s="121"/>
      <c r="F20" s="165" t="s">
        <v>436</v>
      </c>
      <c r="G20" s="121">
        <f t="shared" ref="G20:N20" si="5">SUM(G11:G19)</f>
        <v>51.582000000000001</v>
      </c>
      <c r="H20" s="121">
        <f t="shared" si="5"/>
        <v>56.565000000000005</v>
      </c>
      <c r="I20" s="121">
        <f t="shared" si="5"/>
        <v>57.446000000000005</v>
      </c>
      <c r="J20" s="121">
        <f t="shared" si="5"/>
        <v>60.886999999999993</v>
      </c>
      <c r="K20" s="121">
        <f t="shared" si="5"/>
        <v>61.661000000000001</v>
      </c>
      <c r="L20" s="121">
        <f t="shared" si="5"/>
        <v>40.148000000000003</v>
      </c>
      <c r="M20" s="121">
        <f t="shared" si="5"/>
        <v>41.129999999999995</v>
      </c>
      <c r="N20" s="121">
        <f t="shared" si="5"/>
        <v>52.935999999999993</v>
      </c>
      <c r="P20" s="166"/>
      <c r="Q20" s="166"/>
      <c r="R20" s="166"/>
      <c r="S20" s="166"/>
      <c r="T20" s="166"/>
      <c r="U20" s="166"/>
      <c r="V20" s="166"/>
      <c r="W20" s="166"/>
      <c r="X20" s="86"/>
      <c r="Y20" s="86"/>
      <c r="Z20" s="86"/>
      <c r="AA20" s="86"/>
      <c r="AB20" s="86"/>
      <c r="AC20" s="86"/>
      <c r="AD20" s="86"/>
      <c r="AE20" s="86"/>
      <c r="AF20" s="86"/>
      <c r="AG20" s="86"/>
      <c r="AH20" s="86"/>
      <c r="AI20" s="86"/>
      <c r="AJ20" s="86"/>
    </row>
    <row r="21" spans="1:36" s="8" customFormat="1" x14ac:dyDescent="0.25">
      <c r="A21" s="122" t="s">
        <v>437</v>
      </c>
      <c r="B21" s="123"/>
      <c r="C21" s="123"/>
      <c r="D21" s="123"/>
      <c r="E21" s="123"/>
      <c r="F21" s="167"/>
      <c r="G21" s="124">
        <f t="shared" ref="G21:N21" si="6">SUMPRODUCT($F11:$F19,G11:G19)/G20</f>
        <v>21.73440841779691</v>
      </c>
      <c r="H21" s="124">
        <f t="shared" si="6"/>
        <v>21.571177371328563</v>
      </c>
      <c r="I21" s="124">
        <f t="shared" si="6"/>
        <v>21.532738856296348</v>
      </c>
      <c r="J21" s="124">
        <f t="shared" si="6"/>
        <v>21.621298010866035</v>
      </c>
      <c r="K21" s="124">
        <f t="shared" si="6"/>
        <v>21.541257176640016</v>
      </c>
      <c r="L21" s="124">
        <f t="shared" si="6"/>
        <v>21.449008519517783</v>
      </c>
      <c r="M21" s="124">
        <f t="shared" si="6"/>
        <v>21.551106122975934</v>
      </c>
      <c r="N21" s="124">
        <f t="shared" si="6"/>
        <v>20.979270500007559</v>
      </c>
      <c r="P21" s="168"/>
      <c r="Q21" s="168"/>
      <c r="R21" s="168"/>
      <c r="S21" s="168"/>
      <c r="T21" s="168"/>
      <c r="U21" s="168"/>
      <c r="V21" s="168"/>
      <c r="W21" s="168"/>
      <c r="X21" s="86"/>
      <c r="Y21" s="86"/>
      <c r="Z21" s="86"/>
      <c r="AA21" s="86"/>
      <c r="AB21" s="86"/>
      <c r="AC21" s="86"/>
      <c r="AD21" s="86"/>
      <c r="AE21" s="86"/>
      <c r="AF21" s="86"/>
      <c r="AG21" s="86"/>
      <c r="AH21" s="86"/>
      <c r="AI21" s="86"/>
      <c r="AJ21" s="86"/>
    </row>
    <row r="22" spans="1:36" s="8" customFormat="1" x14ac:dyDescent="0.25">
      <c r="A22" s="169" t="s">
        <v>438</v>
      </c>
      <c r="B22" s="126"/>
      <c r="C22" s="126"/>
      <c r="D22" s="126"/>
      <c r="E22" s="126"/>
      <c r="F22" s="170"/>
      <c r="G22" s="171">
        <f t="shared" ref="G22:N22" si="7">SUMPRODUCT($F11:$F16,G11:G16)/SUM(G11:G16)</f>
        <v>21.719737403380339</v>
      </c>
      <c r="H22" s="171">
        <f t="shared" si="7"/>
        <v>21.559981058819776</v>
      </c>
      <c r="I22" s="171">
        <f t="shared" si="7"/>
        <v>21.522036702819456</v>
      </c>
      <c r="J22" s="171">
        <f t="shared" si="7"/>
        <v>21.611009598492235</v>
      </c>
      <c r="K22" s="171">
        <f t="shared" si="7"/>
        <v>21.532839804532827</v>
      </c>
      <c r="L22" s="171">
        <f t="shared" si="7"/>
        <v>21.427139796066658</v>
      </c>
      <c r="M22" s="171">
        <f t="shared" si="7"/>
        <v>21.522709672626767</v>
      </c>
      <c r="N22" s="171">
        <f t="shared" si="7"/>
        <v>21.415201965681632</v>
      </c>
      <c r="Q22" s="86"/>
      <c r="R22" s="86"/>
      <c r="S22" s="86"/>
      <c r="T22" s="86"/>
      <c r="U22" s="86"/>
      <c r="V22" s="86"/>
      <c r="W22" s="86"/>
      <c r="X22" s="86"/>
      <c r="Y22" s="86"/>
      <c r="Z22" s="86"/>
      <c r="AA22" s="86"/>
      <c r="AB22" s="86"/>
      <c r="AC22" s="86"/>
      <c r="AD22" s="86"/>
      <c r="AE22" s="86"/>
      <c r="AF22" s="86"/>
      <c r="AG22" s="86"/>
      <c r="AH22" s="86"/>
      <c r="AI22" s="86"/>
      <c r="AJ22" s="86"/>
    </row>
    <row r="23" spans="1:36" s="8" customFormat="1" x14ac:dyDescent="0.25">
      <c r="A23" s="126" t="s">
        <v>439</v>
      </c>
      <c r="B23" s="126"/>
      <c r="C23" s="126"/>
      <c r="D23" s="126"/>
      <c r="E23" s="126"/>
      <c r="F23" s="161">
        <f>E23*$C$1</f>
        <v>0</v>
      </c>
      <c r="G23" s="8">
        <v>0</v>
      </c>
      <c r="H23" s="8">
        <v>0.253</v>
      </c>
      <c r="I23" s="8">
        <v>0</v>
      </c>
      <c r="J23" s="8">
        <v>0</v>
      </c>
      <c r="K23" s="8">
        <v>0</v>
      </c>
      <c r="L23" s="8">
        <v>0</v>
      </c>
      <c r="M23" s="8">
        <v>2E-3</v>
      </c>
      <c r="N23" s="8">
        <v>0</v>
      </c>
      <c r="X23" s="86"/>
      <c r="Y23" s="86"/>
      <c r="Z23" s="86"/>
      <c r="AA23" s="86"/>
      <c r="AB23" s="86"/>
      <c r="AC23" s="86"/>
      <c r="AD23" s="86"/>
      <c r="AE23" s="86"/>
      <c r="AF23" s="86"/>
      <c r="AG23" s="86"/>
      <c r="AH23" s="86"/>
      <c r="AI23" s="86"/>
      <c r="AJ23" s="86"/>
    </row>
    <row r="24" spans="1:36" s="8" customFormat="1" x14ac:dyDescent="0.25">
      <c r="A24" s="172"/>
      <c r="B24" s="172"/>
      <c r="C24" s="172"/>
      <c r="D24" s="172"/>
      <c r="E24" s="172"/>
      <c r="F24" s="173"/>
      <c r="X24" s="86"/>
      <c r="Y24" s="86"/>
      <c r="Z24" s="86"/>
      <c r="AA24" s="86"/>
      <c r="AB24" s="86"/>
      <c r="AC24" s="86"/>
      <c r="AD24" s="86"/>
      <c r="AE24" s="86"/>
      <c r="AF24" s="86"/>
      <c r="AG24" s="86"/>
      <c r="AH24" s="86"/>
      <c r="AI24" s="86"/>
      <c r="AJ24" s="86"/>
    </row>
    <row r="25" spans="1:36" s="8" customFormat="1" x14ac:dyDescent="0.25">
      <c r="H25" s="174"/>
      <c r="I25" s="174"/>
      <c r="J25" s="174"/>
      <c r="K25" s="174"/>
      <c r="L25" s="174"/>
      <c r="M25" s="175"/>
      <c r="N25" s="174"/>
      <c r="W25" s="86"/>
      <c r="X25" s="86"/>
      <c r="Y25" s="86"/>
      <c r="Z25" s="86"/>
      <c r="AA25" s="86"/>
      <c r="AB25" s="86"/>
      <c r="AC25" s="86"/>
      <c r="AD25" s="86"/>
      <c r="AE25" s="86"/>
      <c r="AF25" s="86"/>
      <c r="AG25" s="86"/>
      <c r="AH25" s="86"/>
      <c r="AI25" s="86"/>
      <c r="AJ25" s="86"/>
    </row>
    <row r="26" spans="1:36" s="8" customFormat="1" x14ac:dyDescent="0.25">
      <c r="A26" s="8" t="s">
        <v>262</v>
      </c>
      <c r="B26" s="90" t="s">
        <v>409</v>
      </c>
      <c r="M26" s="176"/>
      <c r="P26" s="89"/>
      <c r="Q26" s="46"/>
      <c r="R26" s="46"/>
      <c r="S26" s="46"/>
      <c r="T26" s="46"/>
      <c r="U26" s="46"/>
      <c r="V26" s="46"/>
      <c r="W26" s="46"/>
      <c r="X26" s="86"/>
      <c r="Y26" s="86"/>
      <c r="Z26" s="86"/>
      <c r="AA26" s="86"/>
      <c r="AB26" s="86"/>
      <c r="AC26" s="86"/>
      <c r="AD26" s="86"/>
      <c r="AE26" s="86"/>
      <c r="AF26" s="86"/>
      <c r="AG26" s="86"/>
      <c r="AH26" s="86"/>
      <c r="AI26" s="86"/>
      <c r="AJ26" s="86"/>
    </row>
    <row r="27" spans="1:36" s="8" customFormat="1" ht="60" x14ac:dyDescent="0.25">
      <c r="A27" s="121" t="s">
        <v>440</v>
      </c>
      <c r="B27" s="121" t="s">
        <v>441</v>
      </c>
      <c r="C27" s="121" t="s">
        <v>442</v>
      </c>
      <c r="D27" s="121" t="s">
        <v>443</v>
      </c>
      <c r="E27" s="121" t="s">
        <v>444</v>
      </c>
      <c r="F27" s="121" t="s">
        <v>402</v>
      </c>
      <c r="G27" s="121" t="s">
        <v>23</v>
      </c>
      <c r="H27" s="121" t="s">
        <v>24</v>
      </c>
      <c r="I27" s="121" t="s">
        <v>25</v>
      </c>
      <c r="J27" s="121" t="s">
        <v>26</v>
      </c>
      <c r="K27" s="121" t="s">
        <v>27</v>
      </c>
      <c r="L27" s="121" t="s">
        <v>28</v>
      </c>
      <c r="M27" s="121" t="s">
        <v>133</v>
      </c>
      <c r="N27" s="121" t="s">
        <v>157</v>
      </c>
      <c r="P27" s="159"/>
      <c r="Q27" s="159"/>
      <c r="R27" s="159"/>
      <c r="S27" s="159"/>
      <c r="T27" s="159"/>
      <c r="U27" s="159"/>
      <c r="V27" s="159"/>
      <c r="W27" s="159"/>
      <c r="X27" s="86"/>
      <c r="Y27" s="86"/>
      <c r="Z27" s="86"/>
      <c r="AA27" s="86"/>
      <c r="AB27" s="86"/>
      <c r="AC27" s="86"/>
      <c r="AD27" s="86"/>
      <c r="AE27" s="86"/>
      <c r="AF27" s="86"/>
      <c r="AG27" s="86"/>
      <c r="AH27" s="86"/>
      <c r="AI27" s="86"/>
      <c r="AJ27" s="86"/>
    </row>
    <row r="28" spans="1:36" s="8" customFormat="1" x14ac:dyDescent="0.25">
      <c r="A28" s="88" t="s">
        <v>445</v>
      </c>
      <c r="B28" s="88" t="s">
        <v>446</v>
      </c>
      <c r="C28" s="88">
        <v>7000</v>
      </c>
      <c r="D28" s="88"/>
      <c r="E28" s="88">
        <v>7000</v>
      </c>
      <c r="F28" s="161">
        <f t="shared" ref="F28:F45" si="8">E28*$C$1</f>
        <v>29.307600000000001</v>
      </c>
      <c r="G28" s="161">
        <v>5.899</v>
      </c>
      <c r="H28" s="161">
        <v>6.13</v>
      </c>
      <c r="I28" s="161">
        <v>2.74</v>
      </c>
      <c r="J28" s="161">
        <v>3.831</v>
      </c>
      <c r="K28" s="161">
        <v>2.4180000000000001</v>
      </c>
      <c r="L28" s="161">
        <v>1.71</v>
      </c>
      <c r="M28" s="161">
        <v>8.6999999999999994E-2</v>
      </c>
      <c r="N28" s="177">
        <v>2.1000000000000001E-2</v>
      </c>
      <c r="P28" s="178"/>
      <c r="Q28" s="178"/>
      <c r="R28" s="178"/>
      <c r="S28" s="178"/>
      <c r="T28" s="178"/>
      <c r="U28" s="178"/>
      <c r="V28" s="178"/>
      <c r="W28" s="178"/>
      <c r="X28" s="86"/>
      <c r="Y28" s="86"/>
      <c r="Z28" s="86"/>
      <c r="AA28" s="86"/>
      <c r="AB28" s="86"/>
      <c r="AC28" s="86"/>
      <c r="AD28" s="86"/>
      <c r="AE28" s="86"/>
      <c r="AF28" s="86"/>
      <c r="AG28" s="86"/>
      <c r="AH28" s="86"/>
      <c r="AI28" s="86"/>
      <c r="AJ28" s="86"/>
    </row>
    <row r="29" spans="1:36" s="8" customFormat="1" x14ac:dyDescent="0.25">
      <c r="A29" s="88" t="s">
        <v>447</v>
      </c>
      <c r="B29" s="88" t="s">
        <v>448</v>
      </c>
      <c r="C29" s="88">
        <v>6701</v>
      </c>
      <c r="D29" s="88">
        <v>7000</v>
      </c>
      <c r="E29" s="88">
        <f t="shared" ref="E29:E44" si="9">AVERAGE(C29:D29)</f>
        <v>6850.5</v>
      </c>
      <c r="F29" s="161">
        <f t="shared" si="8"/>
        <v>28.681673400000001</v>
      </c>
      <c r="G29" s="161">
        <v>0.48</v>
      </c>
      <c r="H29" s="161">
        <v>0.41599999999999998</v>
      </c>
      <c r="I29" s="161">
        <v>0.56499999999999995</v>
      </c>
      <c r="J29" s="161">
        <v>0.34100000000000003</v>
      </c>
      <c r="K29" s="161">
        <v>0.309</v>
      </c>
      <c r="L29" s="161">
        <v>0.26400000000000001</v>
      </c>
      <c r="M29" s="161">
        <v>0.48</v>
      </c>
      <c r="N29" s="177">
        <v>0.28799999999999998</v>
      </c>
      <c r="P29" s="178"/>
      <c r="Q29" s="178"/>
      <c r="R29" s="178"/>
      <c r="S29" s="178"/>
      <c r="T29" s="178"/>
      <c r="U29" s="178"/>
      <c r="V29" s="178"/>
      <c r="W29" s="178"/>
      <c r="X29" s="86"/>
      <c r="Y29" s="86"/>
      <c r="Z29" s="86"/>
      <c r="AA29" s="86"/>
      <c r="AB29" s="86"/>
      <c r="AC29" s="86"/>
      <c r="AD29" s="86"/>
      <c r="AE29" s="86"/>
      <c r="AF29" s="86"/>
      <c r="AG29" s="86"/>
      <c r="AH29" s="86"/>
      <c r="AI29" s="86"/>
      <c r="AJ29" s="86"/>
    </row>
    <row r="30" spans="1:36" s="8" customFormat="1" x14ac:dyDescent="0.25">
      <c r="A30" s="88" t="s">
        <v>449</v>
      </c>
      <c r="B30" s="88" t="s">
        <v>450</v>
      </c>
      <c r="C30" s="88">
        <v>6401</v>
      </c>
      <c r="D30" s="88">
        <v>6700</v>
      </c>
      <c r="E30" s="88">
        <f t="shared" si="9"/>
        <v>6550.5</v>
      </c>
      <c r="F30" s="161">
        <f t="shared" si="8"/>
        <v>27.425633399999999</v>
      </c>
      <c r="G30" s="161">
        <v>5.6219999999999999</v>
      </c>
      <c r="H30" s="161">
        <v>5.3739999999999997</v>
      </c>
      <c r="I30" s="161">
        <v>5.4690000000000003</v>
      </c>
      <c r="J30" s="161">
        <v>5.1890000000000001</v>
      </c>
      <c r="K30" s="161">
        <v>5.2789999999999999</v>
      </c>
      <c r="L30" s="161">
        <v>3.5129999999999999</v>
      </c>
      <c r="M30" s="161">
        <v>3.3130000000000002</v>
      </c>
      <c r="N30" s="177">
        <v>3.2309999999999999</v>
      </c>
      <c r="P30" s="178"/>
      <c r="Q30" s="178"/>
      <c r="R30" s="178"/>
      <c r="S30" s="178"/>
      <c r="T30" s="178"/>
      <c r="U30" s="178"/>
      <c r="V30" s="178"/>
      <c r="W30" s="178"/>
      <c r="X30" s="86"/>
      <c r="Y30" s="86"/>
      <c r="Z30" s="86"/>
      <c r="AA30" s="86"/>
      <c r="AB30" s="86"/>
      <c r="AC30" s="86"/>
      <c r="AD30" s="86"/>
      <c r="AE30" s="86"/>
      <c r="AF30" s="86"/>
      <c r="AG30" s="86"/>
      <c r="AH30" s="86"/>
      <c r="AI30" s="86"/>
      <c r="AJ30" s="86"/>
    </row>
    <row r="31" spans="1:36" s="8" customFormat="1" x14ac:dyDescent="0.25">
      <c r="A31" s="88" t="s">
        <v>451</v>
      </c>
      <c r="B31" s="88" t="s">
        <v>452</v>
      </c>
      <c r="C31" s="88">
        <v>6101</v>
      </c>
      <c r="D31" s="88">
        <v>6400</v>
      </c>
      <c r="E31" s="88">
        <f t="shared" si="9"/>
        <v>6250.5</v>
      </c>
      <c r="F31" s="161">
        <f t="shared" si="8"/>
        <v>26.1695934</v>
      </c>
      <c r="G31" s="161">
        <v>17.619</v>
      </c>
      <c r="H31" s="161">
        <v>21.526</v>
      </c>
      <c r="I31" s="161">
        <v>19.024999999999999</v>
      </c>
      <c r="J31" s="161">
        <v>17.664999999999999</v>
      </c>
      <c r="K31" s="161">
        <v>17.318999999999999</v>
      </c>
      <c r="L31" s="161">
        <v>14.535</v>
      </c>
      <c r="M31" s="161">
        <v>15.545</v>
      </c>
      <c r="N31" s="177">
        <v>14.472</v>
      </c>
      <c r="P31" s="178"/>
      <c r="Q31" s="178"/>
      <c r="R31" s="178"/>
      <c r="S31" s="178"/>
      <c r="T31" s="178"/>
      <c r="U31" s="178"/>
      <c r="V31" s="178"/>
      <c r="W31" s="178"/>
      <c r="X31" s="86"/>
      <c r="Y31" s="86"/>
      <c r="Z31" s="86"/>
      <c r="AA31" s="86"/>
      <c r="AB31" s="86"/>
      <c r="AC31" s="86"/>
      <c r="AD31" s="86"/>
      <c r="AE31" s="86"/>
      <c r="AF31" s="86"/>
      <c r="AG31" s="86"/>
      <c r="AH31" s="86"/>
      <c r="AI31" s="86"/>
      <c r="AJ31" s="86"/>
    </row>
    <row r="32" spans="1:36" s="8" customFormat="1" x14ac:dyDescent="0.25">
      <c r="A32" s="88" t="s">
        <v>453</v>
      </c>
      <c r="B32" s="88" t="s">
        <v>454</v>
      </c>
      <c r="C32" s="88">
        <v>5801</v>
      </c>
      <c r="D32" s="88">
        <v>6100</v>
      </c>
      <c r="E32" s="88">
        <f t="shared" si="9"/>
        <v>5950.5</v>
      </c>
      <c r="F32" s="161">
        <f t="shared" si="8"/>
        <v>24.913553400000001</v>
      </c>
      <c r="G32" s="161">
        <v>15.162000000000001</v>
      </c>
      <c r="H32" s="161">
        <v>13.236000000000001</v>
      </c>
      <c r="I32" s="161">
        <v>14.789</v>
      </c>
      <c r="J32" s="161">
        <v>16.302</v>
      </c>
      <c r="K32" s="161">
        <v>13.6</v>
      </c>
      <c r="L32" s="161">
        <v>14.73</v>
      </c>
      <c r="M32" s="161">
        <v>12.452999999999999</v>
      </c>
      <c r="N32" s="177">
        <v>14.632999999999999</v>
      </c>
      <c r="P32" s="178"/>
      <c r="Q32" s="178"/>
      <c r="R32" s="178"/>
      <c r="S32" s="178"/>
      <c r="T32" s="178"/>
      <c r="U32" s="178"/>
      <c r="V32" s="178"/>
      <c r="W32" s="178"/>
      <c r="X32" s="86"/>
      <c r="Y32" s="86"/>
      <c r="Z32" s="86"/>
      <c r="AA32" s="86"/>
      <c r="AB32" s="86"/>
      <c r="AC32" s="86"/>
      <c r="AD32" s="86"/>
      <c r="AE32" s="86"/>
      <c r="AF32" s="86"/>
      <c r="AG32" s="86"/>
      <c r="AH32" s="86"/>
      <c r="AI32" s="86"/>
      <c r="AJ32" s="86"/>
    </row>
    <row r="33" spans="1:36" s="8" customFormat="1" x14ac:dyDescent="0.25">
      <c r="A33" s="88" t="s">
        <v>455</v>
      </c>
      <c r="B33" s="88" t="s">
        <v>456</v>
      </c>
      <c r="C33" s="88">
        <v>5501</v>
      </c>
      <c r="D33" s="88">
        <v>5800</v>
      </c>
      <c r="E33" s="88">
        <f t="shared" si="9"/>
        <v>5650.5</v>
      </c>
      <c r="F33" s="161">
        <f t="shared" si="8"/>
        <v>23.657513399999999</v>
      </c>
      <c r="G33" s="161">
        <v>22.707999999999998</v>
      </c>
      <c r="H33" s="161">
        <v>17.713999999999999</v>
      </c>
      <c r="I33" s="161">
        <v>22.68</v>
      </c>
      <c r="J33" s="161">
        <v>13.114000000000001</v>
      </c>
      <c r="K33" s="161">
        <v>14.14</v>
      </c>
      <c r="L33" s="161">
        <v>10.868</v>
      </c>
      <c r="M33" s="161">
        <v>7.9</v>
      </c>
      <c r="N33" s="177">
        <v>4.6050000000000004</v>
      </c>
      <c r="P33" s="178"/>
      <c r="Q33" s="178"/>
      <c r="R33" s="178"/>
      <c r="S33" s="178"/>
      <c r="T33" s="178"/>
      <c r="U33" s="178"/>
      <c r="V33" s="178"/>
      <c r="W33" s="178"/>
      <c r="X33" s="86"/>
      <c r="Y33" s="86"/>
      <c r="Z33" s="86"/>
      <c r="AA33" s="86"/>
      <c r="AB33" s="86"/>
      <c r="AC33" s="86"/>
      <c r="AD33" s="86"/>
      <c r="AE33" s="86"/>
      <c r="AF33" s="86"/>
      <c r="AG33" s="86"/>
      <c r="AH33" s="86"/>
      <c r="AI33" s="86"/>
      <c r="AJ33" s="86"/>
    </row>
    <row r="34" spans="1:36" s="8" customFormat="1" x14ac:dyDescent="0.25">
      <c r="A34" s="88" t="s">
        <v>457</v>
      </c>
      <c r="B34" s="88" t="s">
        <v>458</v>
      </c>
      <c r="C34" s="88">
        <v>5201</v>
      </c>
      <c r="D34" s="88">
        <v>5500</v>
      </c>
      <c r="E34" s="88">
        <f t="shared" si="9"/>
        <v>5350.5</v>
      </c>
      <c r="F34" s="161">
        <f t="shared" si="8"/>
        <v>22.4014734</v>
      </c>
      <c r="G34" s="161">
        <v>34.841999999999999</v>
      </c>
      <c r="H34" s="161">
        <v>35.837000000000003</v>
      </c>
      <c r="I34" s="161">
        <v>37.838000000000001</v>
      </c>
      <c r="J34" s="161">
        <v>39.037999999999997</v>
      </c>
      <c r="K34" s="161">
        <v>35.573999999999998</v>
      </c>
      <c r="L34" s="161">
        <v>36.817</v>
      </c>
      <c r="M34" s="161">
        <v>41.347999999999999</v>
      </c>
      <c r="N34" s="177">
        <v>40.890999999999998</v>
      </c>
      <c r="P34" s="178"/>
      <c r="Q34" s="178"/>
      <c r="R34" s="178"/>
      <c r="S34" s="178"/>
      <c r="T34" s="178"/>
      <c r="U34" s="178"/>
      <c r="V34" s="178"/>
      <c r="W34" s="178"/>
      <c r="X34" s="86"/>
      <c r="Y34" s="86"/>
      <c r="Z34" s="86"/>
      <c r="AA34" s="86"/>
      <c r="AB34" s="86"/>
      <c r="AC34" s="86"/>
      <c r="AD34" s="86"/>
      <c r="AE34" s="86"/>
      <c r="AF34" s="86"/>
      <c r="AG34" s="86"/>
      <c r="AH34" s="86"/>
      <c r="AI34" s="86"/>
      <c r="AJ34" s="86"/>
    </row>
    <row r="35" spans="1:36" s="8" customFormat="1" x14ac:dyDescent="0.25">
      <c r="A35" s="88" t="s">
        <v>459</v>
      </c>
      <c r="B35" s="88" t="s">
        <v>460</v>
      </c>
      <c r="C35" s="88">
        <v>4901</v>
      </c>
      <c r="D35" s="88">
        <v>5200</v>
      </c>
      <c r="E35" s="88">
        <f t="shared" si="9"/>
        <v>5050.5</v>
      </c>
      <c r="F35" s="161">
        <f t="shared" si="8"/>
        <v>21.145433400000002</v>
      </c>
      <c r="G35" s="161">
        <v>24.189</v>
      </c>
      <c r="H35" s="161">
        <v>28.273</v>
      </c>
      <c r="I35" s="161">
        <v>30.523</v>
      </c>
      <c r="J35" s="161">
        <v>33.15</v>
      </c>
      <c r="K35" s="161">
        <v>29.574000000000002</v>
      </c>
      <c r="L35" s="161">
        <v>40.98</v>
      </c>
      <c r="M35" s="161">
        <v>54.42</v>
      </c>
      <c r="N35" s="177">
        <v>45.545999999999999</v>
      </c>
      <c r="P35" s="178"/>
      <c r="Q35" s="178"/>
      <c r="R35" s="178"/>
      <c r="S35" s="178"/>
      <c r="T35" s="178"/>
      <c r="U35" s="178"/>
      <c r="V35" s="178"/>
      <c r="W35" s="178"/>
      <c r="X35" s="86"/>
      <c r="Y35" s="86"/>
      <c r="Z35" s="86"/>
      <c r="AA35" s="86"/>
      <c r="AB35" s="86"/>
      <c r="AC35" s="86"/>
      <c r="AD35" s="86"/>
      <c r="AE35" s="86"/>
      <c r="AF35" s="86"/>
      <c r="AG35" s="86"/>
      <c r="AH35" s="86"/>
      <c r="AI35" s="86"/>
      <c r="AJ35" s="86"/>
    </row>
    <row r="36" spans="1:36" s="8" customFormat="1" x14ac:dyDescent="0.25">
      <c r="A36" s="88" t="s">
        <v>461</v>
      </c>
      <c r="B36" s="88" t="s">
        <v>462</v>
      </c>
      <c r="C36" s="88">
        <v>4601</v>
      </c>
      <c r="D36" s="88">
        <v>4900</v>
      </c>
      <c r="E36" s="88">
        <f t="shared" si="9"/>
        <v>4750.5</v>
      </c>
      <c r="F36" s="161">
        <f t="shared" si="8"/>
        <v>19.889393399999999</v>
      </c>
      <c r="G36" s="161">
        <v>66.816999999999993</v>
      </c>
      <c r="H36" s="161">
        <v>57.003</v>
      </c>
      <c r="I36" s="161">
        <v>52.704000000000001</v>
      </c>
      <c r="J36" s="161">
        <v>44.579000000000001</v>
      </c>
      <c r="K36" s="161">
        <v>38.923999999999999</v>
      </c>
      <c r="L36" s="161">
        <v>27.547000000000001</v>
      </c>
      <c r="M36" s="161">
        <v>35.594999999999999</v>
      </c>
      <c r="N36" s="177">
        <v>37.869</v>
      </c>
      <c r="P36" s="178"/>
      <c r="Q36" s="178"/>
      <c r="R36" s="178"/>
      <c r="S36" s="178"/>
      <c r="T36" s="178"/>
      <c r="U36" s="178"/>
      <c r="V36" s="178"/>
      <c r="W36" s="178"/>
      <c r="X36" s="86"/>
      <c r="Y36" s="86"/>
      <c r="Z36" s="86"/>
      <c r="AA36" s="86"/>
      <c r="AB36" s="86"/>
      <c r="AC36" s="86"/>
      <c r="AD36" s="86"/>
      <c r="AE36" s="86"/>
      <c r="AF36" s="86"/>
      <c r="AG36" s="86"/>
      <c r="AH36" s="86"/>
      <c r="AI36" s="86"/>
      <c r="AJ36" s="86"/>
    </row>
    <row r="37" spans="1:36" s="8" customFormat="1" x14ac:dyDescent="0.25">
      <c r="A37" s="88" t="s">
        <v>463</v>
      </c>
      <c r="B37" s="88" t="s">
        <v>464</v>
      </c>
      <c r="C37" s="88">
        <v>4301</v>
      </c>
      <c r="D37" s="88">
        <v>4600</v>
      </c>
      <c r="E37" s="88">
        <f t="shared" si="9"/>
        <v>4450.5</v>
      </c>
      <c r="F37" s="161">
        <f t="shared" si="8"/>
        <v>18.633353400000001</v>
      </c>
      <c r="G37" s="161">
        <v>59.118000000000002</v>
      </c>
      <c r="H37" s="161">
        <v>55.405000000000001</v>
      </c>
      <c r="I37" s="161">
        <v>64.411000000000001</v>
      </c>
      <c r="J37" s="161">
        <v>82.855000000000004</v>
      </c>
      <c r="K37" s="161">
        <v>98.174999999999997</v>
      </c>
      <c r="L37" s="161">
        <v>91.477999999999994</v>
      </c>
      <c r="M37" s="161">
        <v>84.227000000000004</v>
      </c>
      <c r="N37" s="177">
        <v>78.135000000000005</v>
      </c>
      <c r="P37" s="178"/>
      <c r="Q37" s="178"/>
      <c r="R37" s="178"/>
      <c r="S37" s="178"/>
      <c r="T37" s="178"/>
      <c r="U37" s="178"/>
      <c r="V37" s="178"/>
      <c r="W37" s="178"/>
      <c r="X37" s="86"/>
      <c r="Y37" s="86"/>
      <c r="Z37" s="86"/>
      <c r="AA37" s="86"/>
      <c r="AB37" s="86"/>
      <c r="AC37" s="86"/>
      <c r="AD37" s="86"/>
      <c r="AE37" s="86"/>
      <c r="AF37" s="86"/>
      <c r="AG37" s="86"/>
      <c r="AH37" s="86"/>
      <c r="AI37" s="86"/>
      <c r="AJ37" s="86"/>
    </row>
    <row r="38" spans="1:36" s="8" customFormat="1" x14ac:dyDescent="0.25">
      <c r="A38" s="88" t="s">
        <v>465</v>
      </c>
      <c r="B38" s="88" t="s">
        <v>466</v>
      </c>
      <c r="C38" s="88">
        <v>4001</v>
      </c>
      <c r="D38" s="88">
        <v>4300</v>
      </c>
      <c r="E38" s="88">
        <f t="shared" si="9"/>
        <v>4150.5</v>
      </c>
      <c r="F38" s="161">
        <f t="shared" si="8"/>
        <v>17.377313400000002</v>
      </c>
      <c r="G38" s="161">
        <v>120.369</v>
      </c>
      <c r="H38" s="161">
        <v>126.328</v>
      </c>
      <c r="I38" s="161">
        <v>130.703</v>
      </c>
      <c r="J38" s="161">
        <v>147.46</v>
      </c>
      <c r="K38" s="161">
        <v>143.233</v>
      </c>
      <c r="L38" s="161">
        <v>179.97499999999999</v>
      </c>
      <c r="M38" s="161">
        <v>199.70500000000001</v>
      </c>
      <c r="N38" s="177">
        <v>193.87200000000001</v>
      </c>
      <c r="P38" s="178"/>
      <c r="Q38" s="178"/>
      <c r="R38" s="178"/>
      <c r="S38" s="178"/>
      <c r="T38" s="178"/>
      <c r="U38" s="178"/>
      <c r="V38" s="178"/>
      <c r="W38" s="178"/>
      <c r="X38" s="86"/>
      <c r="Y38" s="86"/>
      <c r="Z38" s="86"/>
      <c r="AA38" s="86"/>
      <c r="AB38" s="86"/>
      <c r="AC38" s="86"/>
      <c r="AD38" s="86"/>
      <c r="AE38" s="86"/>
      <c r="AF38" s="86"/>
      <c r="AG38" s="86"/>
      <c r="AH38" s="86"/>
      <c r="AI38" s="86"/>
      <c r="AJ38" s="86"/>
    </row>
    <row r="39" spans="1:36" s="8" customFormat="1" x14ac:dyDescent="0.25">
      <c r="A39" s="88" t="s">
        <v>467</v>
      </c>
      <c r="B39" s="88" t="s">
        <v>468</v>
      </c>
      <c r="C39" s="88">
        <v>3700</v>
      </c>
      <c r="D39" s="88">
        <v>4000</v>
      </c>
      <c r="E39" s="88">
        <f t="shared" si="9"/>
        <v>3850</v>
      </c>
      <c r="F39" s="161">
        <f t="shared" si="8"/>
        <v>16.11918</v>
      </c>
      <c r="G39" s="161">
        <v>36.932000000000002</v>
      </c>
      <c r="H39" s="161">
        <v>56.372</v>
      </c>
      <c r="I39" s="161">
        <v>79.168999999999997</v>
      </c>
      <c r="J39" s="161">
        <v>90.578000000000003</v>
      </c>
      <c r="K39" s="161">
        <v>91.786000000000001</v>
      </c>
      <c r="L39" s="161">
        <v>53.417999999999999</v>
      </c>
      <c r="M39" s="161">
        <v>66.296999999999997</v>
      </c>
      <c r="N39" s="177">
        <v>71.628</v>
      </c>
      <c r="P39" s="178"/>
      <c r="Q39" s="178"/>
      <c r="R39" s="178"/>
      <c r="S39" s="178"/>
      <c r="T39" s="178"/>
      <c r="U39" s="178"/>
      <c r="V39" s="178"/>
      <c r="W39" s="178"/>
      <c r="X39" s="86"/>
      <c r="Y39" s="86"/>
      <c r="Z39" s="86"/>
      <c r="AA39" s="86"/>
      <c r="AB39" s="86"/>
      <c r="AC39" s="86"/>
      <c r="AD39" s="86"/>
      <c r="AE39" s="86"/>
      <c r="AF39" s="86"/>
      <c r="AG39" s="86"/>
      <c r="AH39" s="86"/>
      <c r="AI39" s="86"/>
      <c r="AJ39" s="86"/>
    </row>
    <row r="40" spans="1:36" s="8" customFormat="1" x14ac:dyDescent="0.25">
      <c r="A40" s="88" t="s">
        <v>469</v>
      </c>
      <c r="B40" s="88" t="s">
        <v>470</v>
      </c>
      <c r="C40" s="88">
        <v>3400</v>
      </c>
      <c r="D40" s="88">
        <v>3700</v>
      </c>
      <c r="E40" s="88">
        <f t="shared" si="9"/>
        <v>3550</v>
      </c>
      <c r="F40" s="161">
        <f t="shared" si="8"/>
        <v>14.86314</v>
      </c>
      <c r="G40" s="161">
        <v>81.09</v>
      </c>
      <c r="H40" s="161">
        <v>68.983999999999995</v>
      </c>
      <c r="I40" s="161">
        <v>76.347999999999999</v>
      </c>
      <c r="J40" s="161">
        <v>77.619</v>
      </c>
      <c r="K40" s="161">
        <v>90.936999999999998</v>
      </c>
      <c r="L40" s="161">
        <v>101.74299999999999</v>
      </c>
      <c r="M40" s="161">
        <v>111.21</v>
      </c>
      <c r="N40" s="177">
        <v>86.864000000000004</v>
      </c>
      <c r="P40" s="178"/>
      <c r="Q40" s="178"/>
      <c r="R40" s="178"/>
      <c r="S40" s="178"/>
      <c r="T40" s="178"/>
      <c r="U40" s="178"/>
      <c r="V40" s="178"/>
      <c r="W40" s="178"/>
      <c r="X40" s="86"/>
      <c r="Y40" s="86"/>
      <c r="Z40" s="86"/>
      <c r="AA40" s="86"/>
      <c r="AB40" s="86"/>
      <c r="AC40" s="86"/>
      <c r="AD40" s="86"/>
      <c r="AE40" s="86"/>
      <c r="AF40" s="86"/>
      <c r="AG40" s="86"/>
      <c r="AH40" s="86"/>
      <c r="AI40" s="86"/>
      <c r="AJ40" s="86"/>
    </row>
    <row r="41" spans="1:36" s="8" customFormat="1" x14ac:dyDescent="0.25">
      <c r="A41" s="88" t="s">
        <v>471</v>
      </c>
      <c r="B41" s="88" t="s">
        <v>472</v>
      </c>
      <c r="C41" s="88">
        <v>3101</v>
      </c>
      <c r="D41" s="88">
        <v>3400</v>
      </c>
      <c r="E41" s="88">
        <f t="shared" si="9"/>
        <v>3250.5</v>
      </c>
      <c r="F41" s="161">
        <f t="shared" si="8"/>
        <v>13.609193400000001</v>
      </c>
      <c r="G41" s="161">
        <v>3.1680000000000001</v>
      </c>
      <c r="H41" s="161">
        <v>4.556</v>
      </c>
      <c r="I41" s="161">
        <v>5.0540000000000003</v>
      </c>
      <c r="J41" s="161">
        <v>1.4390000000000001</v>
      </c>
      <c r="K41" s="161">
        <v>6.4189999999999996</v>
      </c>
      <c r="L41" s="161">
        <v>44.637</v>
      </c>
      <c r="M41" s="161">
        <v>41.036999999999999</v>
      </c>
      <c r="N41" s="177">
        <v>58.795000000000002</v>
      </c>
      <c r="P41" s="178"/>
      <c r="Q41" s="178"/>
      <c r="R41" s="178"/>
      <c r="S41" s="178"/>
      <c r="T41" s="178"/>
      <c r="U41" s="178"/>
      <c r="V41" s="178"/>
      <c r="W41" s="178"/>
      <c r="X41" s="86"/>
      <c r="Y41" s="86"/>
      <c r="Z41" s="86"/>
      <c r="AA41" s="86"/>
      <c r="AB41" s="86"/>
      <c r="AC41" s="86"/>
      <c r="AD41" s="86"/>
      <c r="AE41" s="86"/>
      <c r="AF41" s="86"/>
      <c r="AG41" s="86"/>
      <c r="AH41" s="86"/>
      <c r="AI41" s="86"/>
      <c r="AJ41" s="86"/>
    </row>
    <row r="42" spans="1:36" s="8" customFormat="1" x14ac:dyDescent="0.25">
      <c r="A42" s="88" t="s">
        <v>473</v>
      </c>
      <c r="B42" s="88" t="s">
        <v>474</v>
      </c>
      <c r="C42" s="88">
        <v>2801</v>
      </c>
      <c r="D42" s="88">
        <v>3100</v>
      </c>
      <c r="E42" s="88">
        <f t="shared" si="9"/>
        <v>2950.5</v>
      </c>
      <c r="F42" s="161">
        <f t="shared" si="8"/>
        <v>12.3531534</v>
      </c>
      <c r="G42" s="161">
        <v>3.968</v>
      </c>
      <c r="H42" s="161">
        <v>3.8580000000000001</v>
      </c>
      <c r="I42" s="161">
        <v>3.806</v>
      </c>
      <c r="J42" s="161">
        <v>4.0730000000000004</v>
      </c>
      <c r="K42" s="161">
        <v>3.2629999999999999</v>
      </c>
      <c r="L42" s="161">
        <v>7.8940000000000001</v>
      </c>
      <c r="M42" s="161">
        <v>6.8849999999999998</v>
      </c>
      <c r="N42" s="177">
        <v>17.597999999999999</v>
      </c>
      <c r="P42" s="178"/>
      <c r="Q42" s="178"/>
      <c r="R42" s="178"/>
      <c r="S42" s="178"/>
      <c r="T42" s="178"/>
      <c r="U42" s="178"/>
      <c r="V42" s="178"/>
      <c r="W42" s="178"/>
      <c r="X42" s="86"/>
      <c r="Y42" s="86"/>
      <c r="Z42" s="86"/>
      <c r="AA42" s="86"/>
      <c r="AB42" s="86"/>
      <c r="AC42" s="86"/>
      <c r="AD42" s="86"/>
      <c r="AE42" s="86"/>
      <c r="AF42" s="86"/>
      <c r="AG42" s="86"/>
      <c r="AH42" s="86"/>
      <c r="AI42" s="86"/>
      <c r="AJ42" s="86"/>
    </row>
    <row r="43" spans="1:36" s="8" customFormat="1" x14ac:dyDescent="0.25">
      <c r="A43" s="88" t="s">
        <v>475</v>
      </c>
      <c r="B43" s="88" t="s">
        <v>476</v>
      </c>
      <c r="C43" s="88">
        <v>2501</v>
      </c>
      <c r="D43" s="88">
        <v>2800</v>
      </c>
      <c r="E43" s="88">
        <f t="shared" si="9"/>
        <v>2650.5</v>
      </c>
      <c r="F43" s="161">
        <f t="shared" si="8"/>
        <v>11.0971134</v>
      </c>
      <c r="G43" s="161">
        <v>1.63</v>
      </c>
      <c r="H43" s="161">
        <v>3.093</v>
      </c>
      <c r="I43" s="161">
        <v>2.6269999999999998</v>
      </c>
      <c r="J43" s="161">
        <v>0.41799999999999998</v>
      </c>
      <c r="K43" s="161">
        <v>4.5049999999999999</v>
      </c>
      <c r="L43" s="161">
        <v>3.544</v>
      </c>
      <c r="M43" s="161">
        <v>3.847</v>
      </c>
      <c r="N43" s="177">
        <v>4.0330000000000004</v>
      </c>
      <c r="P43" s="178"/>
      <c r="Q43" s="178"/>
      <c r="R43" s="178"/>
      <c r="S43" s="178"/>
      <c r="T43" s="178"/>
      <c r="U43" s="178"/>
      <c r="V43" s="178"/>
      <c r="W43" s="178"/>
      <c r="X43" s="86"/>
      <c r="Y43" s="86"/>
      <c r="Z43" s="86"/>
      <c r="AA43" s="86"/>
      <c r="AB43" s="86"/>
      <c r="AC43" s="86"/>
      <c r="AD43" s="86"/>
      <c r="AE43" s="86"/>
      <c r="AF43" s="86"/>
      <c r="AG43" s="86"/>
      <c r="AH43" s="86"/>
      <c r="AI43" s="86"/>
      <c r="AJ43" s="86"/>
    </row>
    <row r="44" spans="1:36" s="8" customFormat="1" x14ac:dyDescent="0.25">
      <c r="A44" s="88" t="s">
        <v>477</v>
      </c>
      <c r="B44" s="88" t="s">
        <v>478</v>
      </c>
      <c r="C44" s="88">
        <v>2201</v>
      </c>
      <c r="D44" s="88">
        <v>2500</v>
      </c>
      <c r="E44" s="88">
        <f t="shared" si="9"/>
        <v>2350.5</v>
      </c>
      <c r="F44" s="161">
        <f t="shared" si="8"/>
        <v>9.8410734000000009</v>
      </c>
      <c r="G44" s="161">
        <v>5.2069999999999999</v>
      </c>
      <c r="H44" s="161">
        <v>4.7859999999999996</v>
      </c>
      <c r="I44" s="161">
        <v>3.258</v>
      </c>
      <c r="J44" s="161">
        <v>0.66600000000000004</v>
      </c>
      <c r="K44" s="161">
        <v>0.45900000000000002</v>
      </c>
      <c r="L44" s="161">
        <v>1.4670000000000001</v>
      </c>
      <c r="M44" s="161">
        <v>3.109</v>
      </c>
      <c r="N44" s="88">
        <v>5.282</v>
      </c>
      <c r="P44" s="178"/>
      <c r="Q44" s="178"/>
      <c r="R44" s="178"/>
      <c r="S44" s="178"/>
      <c r="T44" s="178"/>
      <c r="U44" s="178"/>
      <c r="V44" s="178"/>
      <c r="W44" s="178"/>
      <c r="X44" s="86"/>
      <c r="Y44" s="86"/>
      <c r="Z44" s="86"/>
      <c r="AA44" s="86"/>
      <c r="AB44" s="86"/>
      <c r="AC44" s="86"/>
      <c r="AD44" s="86"/>
      <c r="AE44" s="86"/>
      <c r="AF44" s="86"/>
      <c r="AG44" s="86"/>
      <c r="AH44" s="86"/>
      <c r="AI44" s="86"/>
      <c r="AJ44" s="86"/>
    </row>
    <row r="45" spans="1:36" s="8" customFormat="1" x14ac:dyDescent="0.25">
      <c r="A45" s="126" t="s">
        <v>479</v>
      </c>
      <c r="B45" s="126"/>
      <c r="C45" s="126"/>
      <c r="D45" s="126"/>
      <c r="E45" s="163">
        <v>2000</v>
      </c>
      <c r="F45" s="161">
        <f t="shared" si="8"/>
        <v>8.3735999999999997</v>
      </c>
      <c r="G45" s="126"/>
      <c r="H45" s="126">
        <v>5.6000000000000001E-2</v>
      </c>
      <c r="I45" s="126">
        <v>2.4E-2</v>
      </c>
      <c r="J45" s="126">
        <v>2.5999999999999999E-2</v>
      </c>
      <c r="K45" s="126">
        <v>0.29299999999999998</v>
      </c>
      <c r="L45" s="126">
        <v>0.13200000000000001</v>
      </c>
      <c r="M45" s="179">
        <v>0.128</v>
      </c>
      <c r="N45" s="180">
        <v>0.17499999999999999</v>
      </c>
      <c r="P45" s="178"/>
      <c r="Q45" s="178"/>
      <c r="R45" s="178"/>
      <c r="S45" s="178"/>
      <c r="T45" s="178"/>
      <c r="U45" s="178"/>
      <c r="V45" s="178"/>
      <c r="W45" s="178"/>
      <c r="X45" s="86"/>
      <c r="Y45" s="86"/>
      <c r="Z45" s="86"/>
      <c r="AA45" s="86"/>
      <c r="AB45" s="86"/>
      <c r="AC45" s="86"/>
      <c r="AD45" s="86"/>
      <c r="AE45" s="86"/>
      <c r="AF45" s="86"/>
      <c r="AG45" s="86"/>
      <c r="AH45" s="86"/>
      <c r="AI45" s="86"/>
      <c r="AJ45" s="86"/>
    </row>
    <row r="46" spans="1:36" s="8" customFormat="1" x14ac:dyDescent="0.25">
      <c r="A46" s="88"/>
      <c r="B46" s="88"/>
      <c r="C46" s="88"/>
      <c r="D46" s="88"/>
      <c r="E46" s="88"/>
      <c r="F46" s="165" t="s">
        <v>21</v>
      </c>
      <c r="G46" s="181">
        <f t="shared" ref="G46:N46" si="10">SUM(G28:G45)</f>
        <v>504.82</v>
      </c>
      <c r="H46" s="181">
        <f t="shared" si="10"/>
        <v>508.947</v>
      </c>
      <c r="I46" s="181">
        <f t="shared" si="10"/>
        <v>551.73299999999995</v>
      </c>
      <c r="J46" s="181">
        <f t="shared" si="10"/>
        <v>578.34299999999996</v>
      </c>
      <c r="K46" s="181">
        <f t="shared" si="10"/>
        <v>596.20699999999999</v>
      </c>
      <c r="L46" s="181">
        <f t="shared" si="10"/>
        <v>635.25199999999984</v>
      </c>
      <c r="M46" s="181">
        <f t="shared" si="10"/>
        <v>687.58600000000013</v>
      </c>
      <c r="N46" s="181">
        <f t="shared" si="10"/>
        <v>677.93799999999987</v>
      </c>
      <c r="P46" s="182"/>
      <c r="Q46" s="182"/>
      <c r="R46" s="182"/>
      <c r="S46" s="182"/>
      <c r="T46" s="182"/>
      <c r="U46" s="182"/>
      <c r="V46" s="182"/>
      <c r="W46" s="182"/>
      <c r="X46" s="86"/>
      <c r="Y46" s="86"/>
      <c r="Z46" s="86"/>
      <c r="AA46" s="86"/>
      <c r="AB46" s="86"/>
      <c r="AC46" s="86"/>
      <c r="AD46" s="86"/>
      <c r="AE46" s="86"/>
      <c r="AF46" s="86"/>
      <c r="AG46" s="86"/>
      <c r="AH46" s="86"/>
      <c r="AI46" s="86"/>
      <c r="AJ46" s="86"/>
    </row>
    <row r="47" spans="1:36" s="8" customFormat="1" x14ac:dyDescent="0.25">
      <c r="A47" s="122" t="s">
        <v>480</v>
      </c>
      <c r="B47" s="123"/>
      <c r="C47" s="123"/>
      <c r="D47" s="123"/>
      <c r="E47" s="123"/>
      <c r="F47" s="167"/>
      <c r="G47" s="124">
        <f t="shared" ref="G47:N47" si="11">SUMPRODUCT($F28:$F45,G28:G45)/G46</f>
        <v>18.804937304200706</v>
      </c>
      <c r="H47" s="124">
        <f t="shared" si="11"/>
        <v>18.742012001420584</v>
      </c>
      <c r="I47" s="124">
        <f t="shared" si="11"/>
        <v>18.578291276898067</v>
      </c>
      <c r="J47" s="124">
        <f t="shared" si="11"/>
        <v>18.512385543514146</v>
      </c>
      <c r="K47" s="124">
        <f t="shared" si="11"/>
        <v>18.25139302369513</v>
      </c>
      <c r="L47" s="124">
        <f t="shared" si="11"/>
        <v>17.887141106736546</v>
      </c>
      <c r="M47" s="124">
        <f t="shared" si="11"/>
        <v>17.852780552072904</v>
      </c>
      <c r="N47" s="124">
        <f t="shared" si="11"/>
        <v>17.653987722874369</v>
      </c>
      <c r="P47" s="168"/>
      <c r="Q47" s="168"/>
      <c r="R47" s="168"/>
      <c r="S47" s="168"/>
      <c r="T47" s="168"/>
      <c r="U47" s="168"/>
      <c r="V47" s="168"/>
      <c r="W47" s="168"/>
      <c r="X47" s="86"/>
      <c r="Y47" s="86"/>
      <c r="Z47" s="86"/>
      <c r="AA47" s="86"/>
      <c r="AB47" s="86"/>
      <c r="AC47" s="86"/>
      <c r="AD47" s="86"/>
      <c r="AE47" s="86"/>
      <c r="AF47" s="86"/>
      <c r="AG47" s="86"/>
      <c r="AH47" s="86"/>
      <c r="AI47" s="86"/>
      <c r="AJ47" s="86"/>
    </row>
    <row r="48" spans="1:36" s="8" customFormat="1" x14ac:dyDescent="0.25">
      <c r="A48" s="172"/>
      <c r="B48" s="172"/>
      <c r="C48" s="172"/>
      <c r="D48" s="172"/>
      <c r="E48" s="172"/>
      <c r="F48" s="172"/>
      <c r="G48" s="172"/>
      <c r="H48" s="172"/>
      <c r="I48" s="172"/>
      <c r="J48" s="172"/>
      <c r="K48" s="172"/>
      <c r="L48" s="172"/>
      <c r="M48" s="168"/>
      <c r="N48" s="183"/>
      <c r="W48" s="86"/>
      <c r="X48" s="86"/>
      <c r="Y48" s="86"/>
      <c r="Z48" s="86"/>
      <c r="AA48" s="86"/>
      <c r="AB48" s="86"/>
      <c r="AC48" s="86"/>
      <c r="AD48" s="86"/>
      <c r="AE48" s="86"/>
      <c r="AF48" s="86"/>
      <c r="AG48" s="86"/>
      <c r="AH48" s="86"/>
      <c r="AI48" s="86"/>
      <c r="AJ48" s="86"/>
    </row>
    <row r="49" spans="1:36" s="8" customFormat="1" x14ac:dyDescent="0.25">
      <c r="A49" s="46" t="s">
        <v>262</v>
      </c>
      <c r="B49" s="89" t="s">
        <v>481</v>
      </c>
      <c r="C49" s="172"/>
      <c r="D49" s="172"/>
      <c r="E49" s="184"/>
      <c r="F49" s="184"/>
      <c r="G49" s="184"/>
      <c r="H49" s="184"/>
      <c r="I49" s="184"/>
      <c r="J49" s="184"/>
      <c r="K49" s="184"/>
      <c r="L49" s="184"/>
      <c r="W49" s="86"/>
      <c r="X49" s="86"/>
      <c r="Y49" s="86"/>
      <c r="Z49" s="86"/>
      <c r="AA49" s="86"/>
      <c r="AB49" s="86"/>
      <c r="AC49" s="86"/>
      <c r="AD49" s="86"/>
      <c r="AE49" s="86"/>
      <c r="AF49" s="86"/>
      <c r="AG49" s="86"/>
      <c r="AH49" s="86"/>
      <c r="AI49" s="86"/>
      <c r="AJ49" s="86"/>
    </row>
    <row r="50" spans="1:36" s="8" customFormat="1" ht="30" x14ac:dyDescent="0.25">
      <c r="A50" s="121"/>
      <c r="B50" s="121"/>
      <c r="C50" s="121"/>
      <c r="D50" s="121"/>
      <c r="E50" s="121" t="s">
        <v>401</v>
      </c>
      <c r="F50" s="121" t="s">
        <v>402</v>
      </c>
      <c r="G50" s="121" t="s">
        <v>23</v>
      </c>
      <c r="H50" s="121" t="s">
        <v>24</v>
      </c>
      <c r="I50" s="121" t="s">
        <v>25</v>
      </c>
      <c r="J50" s="121" t="s">
        <v>26</v>
      </c>
      <c r="K50" s="121" t="s">
        <v>27</v>
      </c>
      <c r="L50" s="121" t="s">
        <v>28</v>
      </c>
      <c r="M50" s="121" t="s">
        <v>133</v>
      </c>
      <c r="N50" s="121" t="s">
        <v>157</v>
      </c>
      <c r="W50" s="86"/>
      <c r="X50" s="86"/>
      <c r="Y50" s="86"/>
      <c r="Z50" s="86"/>
      <c r="AA50" s="86"/>
      <c r="AB50" s="86"/>
      <c r="AC50" s="86"/>
      <c r="AD50" s="86"/>
      <c r="AE50" s="86"/>
      <c r="AF50" s="86"/>
      <c r="AG50" s="86"/>
      <c r="AH50" s="86"/>
      <c r="AI50" s="86"/>
      <c r="AJ50" s="86"/>
    </row>
    <row r="51" spans="1:36" s="8" customFormat="1" x14ac:dyDescent="0.25">
      <c r="A51" s="88" t="s">
        <v>353</v>
      </c>
      <c r="B51" s="88"/>
      <c r="C51" s="88"/>
      <c r="D51" s="88"/>
      <c r="E51" s="88">
        <f>$D$77</f>
        <v>1888</v>
      </c>
      <c r="F51" s="179">
        <f>E51*$C$1</f>
        <v>7.9046783999999999</v>
      </c>
      <c r="G51" s="8">
        <v>46.453000000000003</v>
      </c>
      <c r="H51" s="8">
        <v>44.271000000000001</v>
      </c>
      <c r="I51" s="8">
        <v>48.27</v>
      </c>
      <c r="J51" s="8">
        <v>43.841999999999999</v>
      </c>
      <c r="K51" s="8">
        <v>45.23</v>
      </c>
      <c r="L51" s="8">
        <v>46.643999999999998</v>
      </c>
      <c r="M51" s="8">
        <v>44.283000000000001</v>
      </c>
      <c r="N51" s="88">
        <v>42.095999999999997</v>
      </c>
      <c r="W51" s="86"/>
      <c r="X51" s="86"/>
      <c r="Y51" s="86"/>
      <c r="Z51" s="86"/>
      <c r="AA51" s="86"/>
      <c r="AB51" s="86"/>
      <c r="AC51" s="86"/>
      <c r="AD51" s="86"/>
      <c r="AE51" s="86"/>
      <c r="AF51" s="86"/>
      <c r="AG51" s="86"/>
      <c r="AH51" s="86"/>
      <c r="AI51" s="86"/>
      <c r="AJ51" s="86"/>
    </row>
    <row r="52" spans="1:36" s="8" customFormat="1" x14ac:dyDescent="0.25">
      <c r="A52" s="122" t="s">
        <v>482</v>
      </c>
      <c r="B52" s="123"/>
      <c r="C52" s="123"/>
      <c r="D52" s="123"/>
      <c r="E52" s="123"/>
      <c r="F52" s="123"/>
      <c r="G52" s="185">
        <f t="shared" ref="G52:N52" si="12">(($F51*G51)+(G47*G46))/SUM(G46,G51)</f>
        <v>17.886427370144737</v>
      </c>
      <c r="H52" s="185">
        <f t="shared" si="12"/>
        <v>17.874759677981199</v>
      </c>
      <c r="I52" s="185">
        <f t="shared" si="12"/>
        <v>17.719603414390932</v>
      </c>
      <c r="J52" s="185">
        <f t="shared" si="12"/>
        <v>17.764917995138749</v>
      </c>
      <c r="K52" s="185">
        <f t="shared" si="12"/>
        <v>17.521809444279331</v>
      </c>
      <c r="L52" s="185">
        <f t="shared" si="12"/>
        <v>17.204306788170342</v>
      </c>
      <c r="M52" s="185">
        <f t="shared" si="12"/>
        <v>17.250853420850998</v>
      </c>
      <c r="N52" s="185">
        <f t="shared" si="12"/>
        <v>17.084005020313491</v>
      </c>
      <c r="W52" s="86"/>
      <c r="X52" s="86"/>
      <c r="Y52" s="86"/>
      <c r="Z52" s="86"/>
      <c r="AA52" s="86"/>
      <c r="AB52" s="86"/>
      <c r="AC52" s="86"/>
      <c r="AD52" s="86"/>
      <c r="AE52" s="86"/>
      <c r="AF52" s="86"/>
      <c r="AG52" s="86"/>
      <c r="AH52" s="86"/>
      <c r="AI52" s="86"/>
      <c r="AJ52" s="86"/>
    </row>
    <row r="53" spans="1:36" s="8" customFormat="1" x14ac:dyDescent="0.25">
      <c r="A53" s="186" t="s">
        <v>483</v>
      </c>
      <c r="B53" s="187"/>
      <c r="C53" s="187"/>
      <c r="D53" s="187"/>
      <c r="E53" s="187"/>
      <c r="F53" s="187"/>
      <c r="G53" s="188">
        <f t="shared" ref="G53:N53" si="13">((G22*G20)+(G47*G46)+(G52*G51))/SUM(G20,G46,G51)</f>
        <v>18.983560151733165</v>
      </c>
      <c r="H53" s="188">
        <f t="shared" si="13"/>
        <v>18.940450285401607</v>
      </c>
      <c r="I53" s="188">
        <f t="shared" si="13"/>
        <v>18.772462287294708</v>
      </c>
      <c r="J53" s="188">
        <f t="shared" si="13"/>
        <v>18.740612510187614</v>
      </c>
      <c r="K53" s="188">
        <f t="shared" si="13"/>
        <v>18.492238858352966</v>
      </c>
      <c r="L53" s="188">
        <f t="shared" si="13"/>
        <v>18.039865516085591</v>
      </c>
      <c r="M53" s="188">
        <f t="shared" si="13"/>
        <v>18.013568658624763</v>
      </c>
      <c r="N53" s="188">
        <f t="shared" si="13"/>
        <v>17.880529044413681</v>
      </c>
      <c r="W53" s="86"/>
      <c r="X53" s="86"/>
      <c r="Y53" s="86"/>
      <c r="Z53" s="86"/>
      <c r="AA53" s="86"/>
      <c r="AB53" s="86"/>
      <c r="AC53" s="86"/>
      <c r="AD53" s="86"/>
      <c r="AE53" s="86"/>
      <c r="AF53" s="86"/>
      <c r="AG53" s="86"/>
      <c r="AH53" s="86"/>
      <c r="AI53" s="86"/>
      <c r="AJ53" s="86"/>
    </row>
    <row r="54" spans="1:36" s="8" customFormat="1" x14ac:dyDescent="0.25">
      <c r="Q54" s="86"/>
      <c r="R54" s="86"/>
      <c r="S54" s="86"/>
      <c r="T54" s="86"/>
      <c r="U54" s="86"/>
      <c r="V54" s="86"/>
      <c r="W54" s="86"/>
      <c r="X54" s="86"/>
      <c r="Y54" s="86"/>
      <c r="Z54" s="86"/>
      <c r="AA54" s="86"/>
      <c r="AB54" s="86"/>
      <c r="AC54" s="86"/>
      <c r="AD54" s="86"/>
    </row>
    <row r="55" spans="1:36" s="8" customFormat="1" x14ac:dyDescent="0.25">
      <c r="Q55" s="86"/>
      <c r="R55" s="86"/>
      <c r="S55" s="86"/>
      <c r="T55" s="86"/>
      <c r="U55" s="86"/>
      <c r="V55" s="86"/>
      <c r="W55" s="86"/>
      <c r="X55" s="86"/>
      <c r="Y55" s="86"/>
      <c r="Z55" s="86"/>
      <c r="AA55" s="86"/>
      <c r="AB55" s="86"/>
      <c r="AC55" s="86"/>
      <c r="AD55" s="86"/>
    </row>
    <row r="56" spans="1:36" s="25" customFormat="1" ht="105" x14ac:dyDescent="0.25">
      <c r="B56" s="262" t="s">
        <v>484</v>
      </c>
      <c r="C56" s="189"/>
      <c r="D56" s="189"/>
      <c r="E56" s="8"/>
      <c r="F56" s="262" t="s">
        <v>485</v>
      </c>
      <c r="G56" s="189"/>
      <c r="H56" s="189"/>
      <c r="K56" s="190" t="s">
        <v>486</v>
      </c>
      <c r="L56" s="191"/>
      <c r="M56" s="191"/>
      <c r="N56" s="192"/>
      <c r="S56" s="190" t="s">
        <v>487</v>
      </c>
      <c r="T56" s="191"/>
      <c r="U56" s="191"/>
    </row>
    <row r="57" spans="1:36" s="43" customFormat="1" ht="45" x14ac:dyDescent="0.25">
      <c r="B57" s="191" t="s">
        <v>488</v>
      </c>
      <c r="C57" s="191" t="s">
        <v>489</v>
      </c>
      <c r="D57" s="191" t="s">
        <v>490</v>
      </c>
      <c r="E57" s="8"/>
      <c r="F57" s="191" t="s">
        <v>491</v>
      </c>
      <c r="G57" s="191" t="s">
        <v>492</v>
      </c>
      <c r="H57" s="191" t="s">
        <v>493</v>
      </c>
      <c r="K57" s="191" t="s">
        <v>488</v>
      </c>
      <c r="L57" s="191" t="s">
        <v>489</v>
      </c>
      <c r="M57" s="191" t="s">
        <v>490</v>
      </c>
      <c r="N57" s="8"/>
      <c r="O57" s="8"/>
      <c r="S57" s="191" t="s">
        <v>488</v>
      </c>
      <c r="T57" s="191" t="s">
        <v>489</v>
      </c>
      <c r="U57" s="191" t="s">
        <v>490</v>
      </c>
      <c r="V57" s="193" t="s">
        <v>494</v>
      </c>
      <c r="X57" s="194" t="s">
        <v>494</v>
      </c>
    </row>
    <row r="58" spans="1:36" s="43" customFormat="1" ht="174" customHeight="1" x14ac:dyDescent="0.25">
      <c r="B58" s="195" t="s">
        <v>495</v>
      </c>
      <c r="C58" s="195">
        <v>112.88</v>
      </c>
      <c r="D58" s="196">
        <v>0.47960000000000003</v>
      </c>
      <c r="E58" s="8"/>
      <c r="F58" s="195" t="s">
        <v>496</v>
      </c>
      <c r="G58" s="195">
        <v>51.837000000000003</v>
      </c>
      <c r="H58" s="195">
        <v>720497</v>
      </c>
      <c r="K58" s="13" t="s">
        <v>497</v>
      </c>
      <c r="L58" s="13">
        <v>36.93</v>
      </c>
      <c r="M58" s="197">
        <v>0.71240000000000003</v>
      </c>
      <c r="N58" s="8"/>
      <c r="O58" s="8"/>
      <c r="P58" s="31"/>
      <c r="Q58" s="31"/>
      <c r="R58" s="31"/>
      <c r="S58" s="195" t="s">
        <v>495</v>
      </c>
      <c r="T58" s="195">
        <v>111.714</v>
      </c>
      <c r="U58" s="196">
        <v>0.60870000000000002</v>
      </c>
      <c r="V58" s="198">
        <v>5400</v>
      </c>
      <c r="W58" s="25" t="s">
        <v>498</v>
      </c>
      <c r="X58" s="199">
        <f>(6000+5500)/2</f>
        <v>5750</v>
      </c>
      <c r="Y58" s="25" t="s">
        <v>499</v>
      </c>
    </row>
    <row r="59" spans="1:36" s="43" customFormat="1" ht="30" x14ac:dyDescent="0.25">
      <c r="B59" s="195" t="s">
        <v>497</v>
      </c>
      <c r="C59" s="195">
        <v>48.16</v>
      </c>
      <c r="D59" s="196">
        <v>0.20469999999999999</v>
      </c>
      <c r="E59" s="8"/>
      <c r="F59" s="195" t="s">
        <v>500</v>
      </c>
      <c r="G59" s="195">
        <v>183.51</v>
      </c>
      <c r="H59" s="195">
        <v>988707</v>
      </c>
      <c r="K59" s="13" t="s">
        <v>501</v>
      </c>
      <c r="L59" s="13">
        <v>4.2930000000000001</v>
      </c>
      <c r="M59" s="197">
        <v>8.2799999999999999E-2</v>
      </c>
      <c r="N59" s="200"/>
      <c r="S59" s="195" t="s">
        <v>502</v>
      </c>
      <c r="T59" s="195">
        <v>31.152000000000001</v>
      </c>
      <c r="U59" s="196">
        <v>0.16969999999999999</v>
      </c>
    </row>
    <row r="60" spans="1:36" s="43" customFormat="1" x14ac:dyDescent="0.25">
      <c r="B60" s="195" t="s">
        <v>502</v>
      </c>
      <c r="C60" s="195">
        <v>31.15</v>
      </c>
      <c r="D60" s="196">
        <v>0.13239999999999999</v>
      </c>
      <c r="E60" s="8"/>
      <c r="F60" s="195" t="s">
        <v>21</v>
      </c>
      <c r="G60" s="195">
        <v>235.34</v>
      </c>
      <c r="H60" s="195">
        <v>1709204</v>
      </c>
      <c r="K60" s="13" t="s">
        <v>503</v>
      </c>
      <c r="L60" s="13">
        <v>4.133</v>
      </c>
      <c r="M60" s="197">
        <v>7.9699999999999993E-2</v>
      </c>
      <c r="N60" s="200"/>
      <c r="S60" s="195" t="s">
        <v>497</v>
      </c>
      <c r="T60" s="195">
        <v>11.234999999999999</v>
      </c>
      <c r="U60" s="196">
        <v>6.1199999999999997E-2</v>
      </c>
    </row>
    <row r="61" spans="1:36" s="43" customFormat="1" x14ac:dyDescent="0.25">
      <c r="B61" s="195" t="s">
        <v>503</v>
      </c>
      <c r="C61" s="195">
        <v>14.97</v>
      </c>
      <c r="D61" s="196">
        <v>6.3600000000000004E-2</v>
      </c>
      <c r="E61" s="8"/>
      <c r="K61" s="13" t="s">
        <v>504</v>
      </c>
      <c r="L61" s="13">
        <v>2.2389999999999999</v>
      </c>
      <c r="M61" s="197">
        <v>4.3099999999999999E-2</v>
      </c>
      <c r="N61" s="200"/>
      <c r="S61" s="195" t="s">
        <v>503</v>
      </c>
      <c r="T61" s="195">
        <v>10.840999999999999</v>
      </c>
      <c r="U61" s="196">
        <v>5.8999999999999997E-2</v>
      </c>
    </row>
    <row r="62" spans="1:36" s="43" customFormat="1" x14ac:dyDescent="0.25">
      <c r="B62" s="195" t="s">
        <v>504</v>
      </c>
      <c r="C62" s="195">
        <v>7.09</v>
      </c>
      <c r="D62" s="196">
        <v>3.0099999999999998E-2</v>
      </c>
      <c r="E62" s="8"/>
      <c r="K62" s="13" t="s">
        <v>495</v>
      </c>
      <c r="L62" s="13">
        <v>1.6659999999999999</v>
      </c>
      <c r="M62" s="197">
        <v>3.2099999999999997E-2</v>
      </c>
      <c r="N62" s="200"/>
      <c r="S62" s="195" t="s">
        <v>505</v>
      </c>
      <c r="T62" s="195">
        <v>4.3760000000000003</v>
      </c>
      <c r="U62" s="196">
        <v>2.3800000000000002E-2</v>
      </c>
    </row>
    <row r="63" spans="1:36" s="43" customFormat="1" ht="14.45" customHeight="1" x14ac:dyDescent="0.25">
      <c r="B63" s="195" t="s">
        <v>505</v>
      </c>
      <c r="C63" s="195">
        <v>4.92</v>
      </c>
      <c r="D63" s="196">
        <v>2.0899999999999998E-2</v>
      </c>
      <c r="E63" s="8"/>
      <c r="K63" s="13" t="s">
        <v>506</v>
      </c>
      <c r="L63" s="13">
        <v>0.44700000000000001</v>
      </c>
      <c r="M63" s="197">
        <v>8.6E-3</v>
      </c>
      <c r="N63" s="200"/>
      <c r="S63" s="195" t="s">
        <v>504</v>
      </c>
      <c r="T63" s="195">
        <v>4.8529999999999998</v>
      </c>
      <c r="U63" s="196">
        <v>2.64E-2</v>
      </c>
    </row>
    <row r="64" spans="1:36" s="43" customFormat="1" ht="30" x14ac:dyDescent="0.25">
      <c r="B64" s="195" t="s">
        <v>501</v>
      </c>
      <c r="C64" s="195">
        <v>4.45</v>
      </c>
      <c r="D64" s="196">
        <v>1.89E-2</v>
      </c>
      <c r="E64" s="8"/>
      <c r="K64" s="13" t="s">
        <v>505</v>
      </c>
      <c r="L64" s="13">
        <v>0.54400000000000004</v>
      </c>
      <c r="M64" s="197">
        <v>1.04E-2</v>
      </c>
      <c r="N64" s="200"/>
      <c r="S64" s="195" t="s">
        <v>507</v>
      </c>
      <c r="T64" s="195">
        <v>0.497</v>
      </c>
      <c r="U64" s="196">
        <v>2.7000000000000001E-3</v>
      </c>
    </row>
    <row r="65" spans="2:30" s="43" customFormat="1" x14ac:dyDescent="0.25">
      <c r="B65" s="195" t="s">
        <v>506</v>
      </c>
      <c r="C65" s="195">
        <v>0.499</v>
      </c>
      <c r="D65" s="196">
        <v>2.0999999999999999E-3</v>
      </c>
      <c r="E65" s="8"/>
      <c r="K65" s="13" t="s">
        <v>30</v>
      </c>
      <c r="L65" s="13">
        <v>1.585</v>
      </c>
      <c r="M65" s="197">
        <v>3.0499999999999999E-2</v>
      </c>
      <c r="N65" s="200"/>
      <c r="S65" s="13" t="s">
        <v>30</v>
      </c>
      <c r="T65" s="13">
        <v>8.8420000000000005</v>
      </c>
      <c r="U65" s="197">
        <v>4.8099999999999997E-2</v>
      </c>
    </row>
    <row r="66" spans="2:30" s="43" customFormat="1" x14ac:dyDescent="0.25">
      <c r="B66" s="195" t="s">
        <v>507</v>
      </c>
      <c r="C66" s="195">
        <v>0.50800000000000001</v>
      </c>
      <c r="D66" s="196">
        <v>2.2000000000000001E-3</v>
      </c>
      <c r="E66" s="8"/>
      <c r="K66" s="13" t="s">
        <v>21</v>
      </c>
      <c r="L66" s="13">
        <v>51.837000000000003</v>
      </c>
      <c r="M66" s="201">
        <v>1</v>
      </c>
      <c r="N66" s="202"/>
      <c r="S66" s="13" t="s">
        <v>21</v>
      </c>
      <c r="T66" s="13">
        <v>183.51</v>
      </c>
      <c r="U66" s="201">
        <v>1</v>
      </c>
    </row>
    <row r="67" spans="2:30" s="43" customFormat="1" x14ac:dyDescent="0.25">
      <c r="B67" s="195" t="s">
        <v>508</v>
      </c>
      <c r="C67" s="195">
        <v>0.253</v>
      </c>
      <c r="D67" s="196">
        <v>1.1000000000000001E-3</v>
      </c>
      <c r="E67" s="8"/>
    </row>
    <row r="68" spans="2:30" s="43" customFormat="1" x14ac:dyDescent="0.25">
      <c r="B68" s="195" t="s">
        <v>509</v>
      </c>
      <c r="C68" s="195">
        <v>5.0999999999999997E-2</v>
      </c>
      <c r="D68" s="196">
        <v>2.0000000000000001E-4</v>
      </c>
      <c r="E68" s="8"/>
    </row>
    <row r="69" spans="2:30" s="43" customFormat="1" x14ac:dyDescent="0.25">
      <c r="B69" s="195" t="s">
        <v>510</v>
      </c>
      <c r="C69" s="195">
        <v>0.10299999999999999</v>
      </c>
      <c r="D69" s="196">
        <v>4.0000000000000002E-4</v>
      </c>
      <c r="E69" s="8"/>
    </row>
    <row r="70" spans="2:30" s="43" customFormat="1" x14ac:dyDescent="0.25">
      <c r="B70" s="195" t="s">
        <v>30</v>
      </c>
      <c r="C70" s="195">
        <v>10.314</v>
      </c>
      <c r="D70" s="196">
        <v>4.3799999999999999E-2</v>
      </c>
      <c r="E70" s="8"/>
    </row>
    <row r="71" spans="2:30" s="43" customFormat="1" x14ac:dyDescent="0.25">
      <c r="B71" s="195"/>
      <c r="C71" s="195"/>
      <c r="D71" s="203"/>
      <c r="E71" s="8"/>
    </row>
    <row r="72" spans="2:30" s="43" customFormat="1" x14ac:dyDescent="0.25">
      <c r="E72" s="8"/>
    </row>
    <row r="73" spans="2:30" s="8" customFormat="1" x14ac:dyDescent="0.25">
      <c r="Q73" s="86"/>
      <c r="R73" s="86"/>
      <c r="S73" s="86"/>
      <c r="T73" s="86"/>
      <c r="U73" s="86"/>
      <c r="V73" s="86"/>
      <c r="W73" s="86"/>
      <c r="X73" s="86"/>
      <c r="Y73" s="86"/>
      <c r="Z73" s="86"/>
      <c r="AA73" s="86"/>
      <c r="AB73" s="86"/>
      <c r="AC73" s="86"/>
      <c r="AD73" s="86"/>
    </row>
    <row r="74" spans="2:30" s="8" customFormat="1" x14ac:dyDescent="0.25">
      <c r="B74" s="160" t="s">
        <v>511</v>
      </c>
      <c r="C74" s="160"/>
      <c r="D74" s="160"/>
      <c r="Q74" s="86"/>
      <c r="R74" s="86"/>
      <c r="S74" s="86"/>
      <c r="T74" s="86"/>
      <c r="U74" s="86"/>
      <c r="V74" s="86"/>
      <c r="W74" s="86"/>
      <c r="X74" s="86"/>
      <c r="Y74" s="86"/>
      <c r="Z74" s="86"/>
      <c r="AA74" s="86"/>
      <c r="AB74" s="86"/>
      <c r="AC74" s="86"/>
      <c r="AD74" s="86"/>
    </row>
    <row r="75" spans="2:30" s="8" customFormat="1" x14ac:dyDescent="0.25">
      <c r="B75" s="86" t="s">
        <v>512</v>
      </c>
      <c r="C75" s="86"/>
      <c r="D75" s="86"/>
      <c r="Q75" s="86"/>
      <c r="R75" s="86"/>
      <c r="S75" s="86"/>
      <c r="T75" s="86"/>
      <c r="U75" s="86"/>
      <c r="V75" s="86"/>
      <c r="W75" s="86"/>
      <c r="X75" s="86"/>
      <c r="Y75" s="86"/>
      <c r="Z75" s="86"/>
      <c r="AA75" s="86"/>
      <c r="AB75" s="86"/>
      <c r="AC75" s="86"/>
      <c r="AD75" s="86"/>
    </row>
    <row r="76" spans="2:30" s="8" customFormat="1" x14ac:dyDescent="0.25">
      <c r="B76" s="86" t="s">
        <v>513</v>
      </c>
      <c r="C76" s="86" t="s">
        <v>514</v>
      </c>
      <c r="D76" s="86" t="s">
        <v>515</v>
      </c>
      <c r="Q76" s="86"/>
      <c r="R76" s="86"/>
      <c r="S76" s="86"/>
      <c r="T76" s="86"/>
      <c r="U76" s="86"/>
      <c r="V76" s="86"/>
      <c r="W76" s="86"/>
      <c r="X76" s="86"/>
      <c r="Y76" s="86"/>
      <c r="Z76" s="86"/>
      <c r="AA76" s="86"/>
      <c r="AB76" s="86"/>
      <c r="AC76" s="86"/>
      <c r="AD76" s="86"/>
    </row>
    <row r="77" spans="2:30" s="8" customFormat="1" x14ac:dyDescent="0.25">
      <c r="B77" s="86" t="s">
        <v>516</v>
      </c>
      <c r="C77" s="86" t="s">
        <v>517</v>
      </c>
      <c r="D77" s="86">
        <v>1888</v>
      </c>
      <c r="Q77" s="86"/>
      <c r="R77" s="86"/>
      <c r="S77" s="86"/>
      <c r="T77" s="86"/>
      <c r="U77" s="86"/>
      <c r="V77" s="86"/>
      <c r="W77" s="86"/>
      <c r="X77" s="86"/>
      <c r="Y77" s="86"/>
      <c r="Z77" s="86"/>
      <c r="AA77" s="86"/>
      <c r="AB77" s="86"/>
      <c r="AC77" s="86"/>
      <c r="AD77" s="86"/>
    </row>
    <row r="78" spans="2:30" s="8" customFormat="1" x14ac:dyDescent="0.25">
      <c r="B78" s="86" t="s">
        <v>518</v>
      </c>
      <c r="C78" s="86"/>
      <c r="D78" s="86"/>
      <c r="Q78" s="86"/>
      <c r="R78" s="86"/>
      <c r="S78" s="86"/>
      <c r="T78" s="86"/>
      <c r="U78" s="86"/>
      <c r="V78" s="86"/>
      <c r="W78" s="86"/>
      <c r="X78" s="86"/>
      <c r="Y78" s="86"/>
      <c r="Z78" s="86"/>
      <c r="AA78" s="86"/>
      <c r="AB78" s="86"/>
      <c r="AC78" s="86"/>
      <c r="AD78" s="86"/>
    </row>
    <row r="79" spans="2:30" s="8" customFormat="1" x14ac:dyDescent="0.25">
      <c r="B79" s="86" t="s">
        <v>519</v>
      </c>
      <c r="C79" s="86" t="s">
        <v>520</v>
      </c>
      <c r="D79" s="86">
        <v>6836</v>
      </c>
      <c r="Q79" s="86"/>
      <c r="R79" s="86"/>
      <c r="S79" s="86"/>
      <c r="T79" s="86"/>
      <c r="U79" s="86"/>
      <c r="V79" s="86"/>
      <c r="W79" s="86"/>
      <c r="X79" s="86"/>
      <c r="Y79" s="86"/>
      <c r="Z79" s="86"/>
      <c r="AA79" s="86"/>
      <c r="AB79" s="86"/>
      <c r="AC79" s="86"/>
      <c r="AD79" s="86"/>
    </row>
    <row r="80" spans="2:30" s="8" customFormat="1" x14ac:dyDescent="0.25">
      <c r="B80" s="86" t="s">
        <v>521</v>
      </c>
      <c r="C80" s="86" t="s">
        <v>522</v>
      </c>
      <c r="D80" s="86">
        <v>6553</v>
      </c>
      <c r="Q80" s="86"/>
      <c r="R80" s="86"/>
      <c r="S80" s="86"/>
      <c r="T80" s="86"/>
      <c r="U80" s="86"/>
      <c r="V80" s="86"/>
      <c r="W80" s="86"/>
      <c r="X80" s="86"/>
      <c r="Y80" s="86"/>
      <c r="Z80" s="86"/>
      <c r="AA80" s="86"/>
      <c r="AB80" s="86"/>
      <c r="AC80" s="86"/>
      <c r="AD80" s="86"/>
    </row>
    <row r="81" spans="1:30" s="8" customFormat="1" x14ac:dyDescent="0.25">
      <c r="B81" s="86" t="s">
        <v>523</v>
      </c>
      <c r="C81" s="86" t="s">
        <v>524</v>
      </c>
      <c r="D81" s="86">
        <v>6271</v>
      </c>
      <c r="Q81" s="86"/>
      <c r="R81" s="86"/>
      <c r="S81" s="86"/>
      <c r="T81" s="86"/>
      <c r="U81" s="86"/>
      <c r="V81" s="86"/>
      <c r="W81" s="86"/>
      <c r="X81" s="86"/>
      <c r="Y81" s="86"/>
      <c r="Z81" s="86"/>
      <c r="AA81" s="86"/>
      <c r="AB81" s="86"/>
      <c r="AC81" s="86"/>
      <c r="AD81" s="86"/>
    </row>
    <row r="82" spans="1:30" s="8" customFormat="1" x14ac:dyDescent="0.25">
      <c r="B82" s="86" t="s">
        <v>525</v>
      </c>
      <c r="C82" s="86" t="s">
        <v>526</v>
      </c>
      <c r="D82" s="86">
        <v>5689</v>
      </c>
      <c r="Q82" s="86"/>
      <c r="R82" s="86"/>
      <c r="S82" s="86"/>
      <c r="T82" s="86"/>
      <c r="U82" s="86"/>
      <c r="V82" s="86"/>
      <c r="W82" s="86"/>
      <c r="X82" s="86"/>
      <c r="Y82" s="86"/>
      <c r="Z82" s="86"/>
      <c r="AA82" s="86"/>
      <c r="AB82" s="86"/>
      <c r="AC82" s="86"/>
      <c r="AD82" s="86"/>
    </row>
    <row r="83" spans="1:30" s="8" customFormat="1" x14ac:dyDescent="0.25">
      <c r="B83" s="86" t="s">
        <v>527</v>
      </c>
      <c r="C83" s="86" t="s">
        <v>528</v>
      </c>
      <c r="D83" s="86">
        <v>5612</v>
      </c>
      <c r="Q83" s="86"/>
      <c r="R83" s="86"/>
      <c r="S83" s="86"/>
      <c r="T83" s="86"/>
      <c r="U83" s="86"/>
      <c r="V83" s="86"/>
      <c r="W83" s="86"/>
      <c r="X83" s="86"/>
      <c r="Y83" s="86"/>
      <c r="Z83" s="86"/>
      <c r="AA83" s="86"/>
      <c r="AB83" s="86"/>
      <c r="AC83" s="86"/>
      <c r="AD83" s="86"/>
    </row>
    <row r="84" spans="1:30" s="8" customFormat="1" x14ac:dyDescent="0.25">
      <c r="B84" s="86" t="s">
        <v>529</v>
      </c>
      <c r="C84" s="86" t="s">
        <v>530</v>
      </c>
      <c r="D84" s="86">
        <v>4953</v>
      </c>
      <c r="Q84" s="86"/>
      <c r="R84" s="86"/>
      <c r="S84" s="86"/>
      <c r="T84" s="86"/>
      <c r="U84" s="86"/>
      <c r="V84" s="86"/>
      <c r="W84" s="86"/>
      <c r="X84" s="86"/>
      <c r="Y84" s="86"/>
      <c r="Z84" s="86"/>
      <c r="AA84" s="86"/>
      <c r="AB84" s="86"/>
      <c r="AC84" s="86"/>
      <c r="AD84" s="86"/>
    </row>
    <row r="85" spans="1:30" s="8" customFormat="1" x14ac:dyDescent="0.25">
      <c r="B85" s="86" t="s">
        <v>531</v>
      </c>
      <c r="C85" s="86"/>
      <c r="D85" s="86"/>
      <c r="Q85" s="86"/>
      <c r="R85" s="86"/>
      <c r="S85" s="86"/>
      <c r="T85" s="86"/>
      <c r="U85" s="86"/>
      <c r="V85" s="86"/>
      <c r="W85" s="86"/>
      <c r="X85" s="86"/>
      <c r="Y85" s="86"/>
      <c r="Z85" s="86"/>
      <c r="AA85" s="86"/>
      <c r="AB85" s="86"/>
      <c r="AC85" s="86"/>
      <c r="AD85" s="86"/>
    </row>
    <row r="86" spans="1:30" s="8" customFormat="1" x14ac:dyDescent="0.25">
      <c r="B86" s="86" t="s">
        <v>532</v>
      </c>
      <c r="C86" s="86"/>
      <c r="D86" s="86"/>
      <c r="Q86" s="86"/>
      <c r="R86" s="86"/>
      <c r="S86" s="86"/>
      <c r="T86" s="86"/>
      <c r="U86" s="86"/>
      <c r="V86" s="86"/>
      <c r="W86" s="86"/>
      <c r="X86" s="86"/>
      <c r="Y86" s="86"/>
      <c r="Z86" s="86"/>
      <c r="AA86" s="86"/>
      <c r="AB86" s="86"/>
      <c r="AC86" s="86"/>
      <c r="AD86" s="86"/>
    </row>
    <row r="87" spans="1:30" s="8" customFormat="1" x14ac:dyDescent="0.25">
      <c r="B87" s="86" t="s">
        <v>533</v>
      </c>
      <c r="C87" s="86"/>
      <c r="D87" s="86"/>
      <c r="Q87" s="86"/>
      <c r="R87" s="86"/>
      <c r="S87" s="86"/>
      <c r="T87" s="86"/>
      <c r="U87" s="86"/>
      <c r="V87" s="86"/>
      <c r="W87" s="86"/>
      <c r="X87" s="86"/>
      <c r="Y87" s="86"/>
      <c r="Z87" s="86"/>
      <c r="AA87" s="86"/>
      <c r="AB87" s="86"/>
      <c r="AC87" s="86"/>
      <c r="AD87" s="86"/>
    </row>
    <row r="88" spans="1:30" s="8" customFormat="1" x14ac:dyDescent="0.25">
      <c r="Q88" s="86"/>
      <c r="R88" s="86"/>
      <c r="S88" s="86"/>
      <c r="T88" s="86"/>
      <c r="U88" s="86"/>
      <c r="V88" s="86"/>
      <c r="W88" s="86"/>
      <c r="X88" s="86"/>
      <c r="Y88" s="86"/>
      <c r="Z88" s="86"/>
      <c r="AA88" s="86"/>
      <c r="AB88" s="86"/>
      <c r="AC88" s="86"/>
      <c r="AD88" s="86"/>
    </row>
    <row r="89" spans="1:30" s="8" customFormat="1" x14ac:dyDescent="0.25">
      <c r="Q89" s="86"/>
      <c r="R89" s="86"/>
      <c r="S89" s="86"/>
      <c r="T89" s="86"/>
      <c r="U89" s="86"/>
      <c r="V89" s="86"/>
      <c r="W89" s="86"/>
      <c r="X89" s="86"/>
      <c r="Y89" s="86"/>
      <c r="Z89" s="86"/>
      <c r="AA89" s="86"/>
      <c r="AB89" s="86"/>
      <c r="AC89" s="86"/>
      <c r="AD89" s="86"/>
    </row>
    <row r="90" spans="1:30" s="8" customFormat="1" ht="15.75" thickBot="1" x14ac:dyDescent="0.3">
      <c r="A90" s="158" t="s">
        <v>262</v>
      </c>
      <c r="B90" s="160" t="s">
        <v>534</v>
      </c>
      <c r="Q90" s="86"/>
      <c r="R90" s="86"/>
      <c r="S90" s="86"/>
      <c r="T90" s="86"/>
      <c r="U90" s="86"/>
      <c r="V90" s="86"/>
      <c r="W90" s="86"/>
      <c r="X90" s="86"/>
      <c r="Y90" s="86"/>
      <c r="Z90" s="86"/>
      <c r="AA90" s="86"/>
      <c r="AB90" s="86"/>
      <c r="AC90" s="86"/>
      <c r="AD90" s="86"/>
    </row>
    <row r="91" spans="1:30" s="8" customFormat="1" ht="75.75" thickBot="1" x14ac:dyDescent="0.3">
      <c r="B91" s="204" t="s">
        <v>535</v>
      </c>
      <c r="C91" s="205" t="s">
        <v>536</v>
      </c>
      <c r="D91" s="205" t="s">
        <v>537</v>
      </c>
      <c r="E91" s="205" t="s">
        <v>538</v>
      </c>
      <c r="F91" s="206" t="s">
        <v>539</v>
      </c>
      <c r="G91" s="205" t="s">
        <v>540</v>
      </c>
      <c r="H91" s="206" t="s">
        <v>541</v>
      </c>
      <c r="I91" s="205" t="s">
        <v>542</v>
      </c>
      <c r="J91" s="205" t="s">
        <v>543</v>
      </c>
      <c r="K91" s="205" t="s">
        <v>544</v>
      </c>
      <c r="L91" s="205" t="s">
        <v>545</v>
      </c>
      <c r="M91" s="205" t="s">
        <v>546</v>
      </c>
      <c r="N91" s="205" t="s">
        <v>547</v>
      </c>
      <c r="O91" s="205" t="s">
        <v>548</v>
      </c>
      <c r="P91" s="205" t="s">
        <v>549</v>
      </c>
      <c r="Q91" s="205" t="s">
        <v>550</v>
      </c>
      <c r="R91" s="205" t="s">
        <v>52</v>
      </c>
      <c r="S91" s="206" t="s">
        <v>551</v>
      </c>
      <c r="T91" s="205" t="s">
        <v>552</v>
      </c>
      <c r="U91" s="206" t="s">
        <v>553</v>
      </c>
      <c r="V91" s="207" t="s">
        <v>554</v>
      </c>
      <c r="W91" s="207" t="s">
        <v>29</v>
      </c>
      <c r="X91" s="206" t="s">
        <v>555</v>
      </c>
      <c r="Y91" s="208" t="s">
        <v>402</v>
      </c>
      <c r="Z91" s="158"/>
      <c r="AA91" s="86"/>
      <c r="AB91" s="86"/>
      <c r="AC91" s="86"/>
      <c r="AD91" s="86"/>
    </row>
    <row r="92" spans="1:30" s="8" customFormat="1" x14ac:dyDescent="0.25">
      <c r="B92" s="209" t="s">
        <v>427</v>
      </c>
      <c r="C92" s="210"/>
      <c r="D92" s="210"/>
      <c r="E92" s="210">
        <v>3.9E-2</v>
      </c>
      <c r="F92" s="210"/>
      <c r="G92" s="210"/>
      <c r="H92" s="210"/>
      <c r="I92" s="210"/>
      <c r="J92" s="210"/>
      <c r="K92" s="210"/>
      <c r="L92" s="210"/>
      <c r="M92" s="210"/>
      <c r="N92" s="210"/>
      <c r="O92" s="210"/>
      <c r="P92" s="210"/>
      <c r="Q92" s="211"/>
      <c r="R92" s="211"/>
      <c r="S92" s="210">
        <v>3.9E-2</v>
      </c>
      <c r="T92" s="210">
        <v>6.0000000000000001E-3</v>
      </c>
      <c r="U92" s="210">
        <v>4.4999999999999998E-2</v>
      </c>
      <c r="V92" s="211">
        <f t="shared" ref="V92:V101" si="14">C92+D92</f>
        <v>0</v>
      </c>
      <c r="W92" s="211">
        <f t="shared" ref="W92:W101" si="15">U92-V92</f>
        <v>4.4999999999999998E-2</v>
      </c>
      <c r="X92" s="212">
        <f t="shared" ref="X92:X101" si="16">W92/U92</f>
        <v>1</v>
      </c>
      <c r="Y92" s="213">
        <f t="shared" ref="Y92:Y100" si="17">INDEX($F$11:$F$19,MATCH(B92,$A$11:$A$19,0))</f>
        <v>28.620964799999999</v>
      </c>
      <c r="Z92" s="86"/>
      <c r="AA92" s="86"/>
      <c r="AB92" s="86"/>
      <c r="AC92" s="86"/>
      <c r="AD92" s="86"/>
    </row>
    <row r="93" spans="1:30" s="8" customFormat="1" x14ac:dyDescent="0.25">
      <c r="B93" s="209" t="s">
        <v>428</v>
      </c>
      <c r="C93" s="210"/>
      <c r="D93" s="210"/>
      <c r="E93" s="210">
        <v>0.128</v>
      </c>
      <c r="F93" s="210"/>
      <c r="G93" s="210"/>
      <c r="H93" s="210"/>
      <c r="I93" s="210"/>
      <c r="J93" s="210"/>
      <c r="K93" s="210"/>
      <c r="L93" s="210"/>
      <c r="M93" s="210"/>
      <c r="N93" s="210"/>
      <c r="O93" s="210"/>
      <c r="P93" s="210"/>
      <c r="Q93" s="211"/>
      <c r="R93" s="211"/>
      <c r="S93" s="210">
        <v>0.128</v>
      </c>
      <c r="T93" s="211"/>
      <c r="U93" s="210">
        <v>0.128</v>
      </c>
      <c r="V93" s="211">
        <f t="shared" si="14"/>
        <v>0</v>
      </c>
      <c r="W93" s="211">
        <f t="shared" si="15"/>
        <v>0.128</v>
      </c>
      <c r="X93" s="212">
        <f t="shared" si="16"/>
        <v>1</v>
      </c>
      <c r="Y93" s="213">
        <f t="shared" si="17"/>
        <v>27.436100400000001</v>
      </c>
      <c r="Z93" s="86"/>
      <c r="AA93" s="86"/>
      <c r="AB93" s="86"/>
      <c r="AC93" s="86"/>
      <c r="AD93" s="86"/>
    </row>
    <row r="94" spans="1:30" s="8" customFormat="1" x14ac:dyDescent="0.25">
      <c r="B94" s="209" t="s">
        <v>429</v>
      </c>
      <c r="C94" s="210"/>
      <c r="D94" s="210"/>
      <c r="E94" s="210">
        <v>0.105</v>
      </c>
      <c r="F94" s="210">
        <v>0.05</v>
      </c>
      <c r="G94" s="210"/>
      <c r="H94" s="210"/>
      <c r="I94" s="210"/>
      <c r="J94" s="210"/>
      <c r="K94" s="210"/>
      <c r="L94" s="210"/>
      <c r="M94" s="210"/>
      <c r="N94" s="210"/>
      <c r="O94" s="210"/>
      <c r="P94" s="210"/>
      <c r="Q94" s="211"/>
      <c r="R94" s="211"/>
      <c r="S94" s="210">
        <v>0.155</v>
      </c>
      <c r="T94" s="211"/>
      <c r="U94" s="210">
        <v>0.155</v>
      </c>
      <c r="V94" s="211">
        <f t="shared" si="14"/>
        <v>0</v>
      </c>
      <c r="W94" s="211">
        <f t="shared" si="15"/>
        <v>0.155</v>
      </c>
      <c r="X94" s="212">
        <f t="shared" si="16"/>
        <v>1</v>
      </c>
      <c r="Y94" s="213">
        <f t="shared" si="17"/>
        <v>26.255422800000002</v>
      </c>
      <c r="Z94" s="86"/>
      <c r="AA94" s="86"/>
      <c r="AB94" s="86"/>
      <c r="AC94" s="86"/>
      <c r="AD94" s="86"/>
    </row>
    <row r="95" spans="1:30" s="8" customFormat="1" x14ac:dyDescent="0.25">
      <c r="B95" s="209" t="s">
        <v>430</v>
      </c>
      <c r="C95" s="210">
        <v>1.8879999999999999</v>
      </c>
      <c r="D95" s="210"/>
      <c r="E95" s="210">
        <v>0.29099999999999998</v>
      </c>
      <c r="F95" s="210">
        <v>0.14899999999999999</v>
      </c>
      <c r="G95" s="210"/>
      <c r="H95" s="210"/>
      <c r="I95" s="210"/>
      <c r="J95" s="210"/>
      <c r="K95" s="210"/>
      <c r="L95" s="210"/>
      <c r="M95" s="210"/>
      <c r="N95" s="210"/>
      <c r="O95" s="210"/>
      <c r="P95" s="210"/>
      <c r="Q95" s="211"/>
      <c r="R95" s="211"/>
      <c r="S95" s="210">
        <v>2.3279999999999998</v>
      </c>
      <c r="T95" s="211"/>
      <c r="U95" s="210">
        <v>2.3279999999999998</v>
      </c>
      <c r="V95" s="211">
        <f t="shared" si="14"/>
        <v>1.8879999999999999</v>
      </c>
      <c r="W95" s="211">
        <f t="shared" si="15"/>
        <v>0.43999999999999995</v>
      </c>
      <c r="X95" s="212">
        <f t="shared" si="16"/>
        <v>0.18900343642611683</v>
      </c>
      <c r="Y95" s="213">
        <f t="shared" si="17"/>
        <v>23.8187052</v>
      </c>
      <c r="Z95" s="86"/>
      <c r="AA95" s="86"/>
      <c r="AB95" s="86"/>
      <c r="AC95" s="86"/>
      <c r="AD95" s="86"/>
    </row>
    <row r="96" spans="1:30" s="8" customFormat="1" x14ac:dyDescent="0.25">
      <c r="B96" s="209" t="s">
        <v>431</v>
      </c>
      <c r="C96" s="210">
        <v>6.0570000000000004</v>
      </c>
      <c r="D96" s="210"/>
      <c r="E96" s="210">
        <v>0.53500000000000003</v>
      </c>
      <c r="F96" s="210">
        <v>2.6739999999999999</v>
      </c>
      <c r="G96" s="210"/>
      <c r="H96" s="210"/>
      <c r="I96" s="210"/>
      <c r="J96" s="210"/>
      <c r="K96" s="210"/>
      <c r="L96" s="210"/>
      <c r="M96" s="210"/>
      <c r="N96" s="210"/>
      <c r="O96" s="210"/>
      <c r="P96" s="210"/>
      <c r="Q96" s="211"/>
      <c r="R96" s="210">
        <v>0.10299999999999999</v>
      </c>
      <c r="S96" s="210">
        <v>9.3689999999999998</v>
      </c>
      <c r="T96" s="211"/>
      <c r="U96" s="210">
        <v>9.3689999999999998</v>
      </c>
      <c r="V96" s="211">
        <f t="shared" si="14"/>
        <v>6.0570000000000004</v>
      </c>
      <c r="W96" s="211">
        <f t="shared" si="15"/>
        <v>3.3119999999999994</v>
      </c>
      <c r="X96" s="212">
        <f t="shared" si="16"/>
        <v>0.35350624399615749</v>
      </c>
      <c r="Y96" s="213">
        <f t="shared" si="17"/>
        <v>23.496321600000002</v>
      </c>
      <c r="Z96" s="86"/>
      <c r="AA96" s="86"/>
      <c r="AB96" s="86"/>
      <c r="AC96" s="86"/>
      <c r="AD96" s="86"/>
    </row>
    <row r="97" spans="2:30" s="8" customFormat="1" x14ac:dyDescent="0.25">
      <c r="B97" s="209" t="s">
        <v>432</v>
      </c>
      <c r="C97" s="210">
        <v>21.388000000000002</v>
      </c>
      <c r="D97" s="210">
        <v>1.2E-2</v>
      </c>
      <c r="E97" s="210">
        <v>4.6840000000000002</v>
      </c>
      <c r="F97" s="210">
        <v>2.1909999999999998</v>
      </c>
      <c r="G97" s="210">
        <v>0.55900000000000005</v>
      </c>
      <c r="H97" s="210"/>
      <c r="I97" s="210"/>
      <c r="J97" s="210"/>
      <c r="K97" s="210">
        <v>0.76500000000000001</v>
      </c>
      <c r="L97" s="210"/>
      <c r="M97" s="210"/>
      <c r="N97" s="210"/>
      <c r="O97" s="210"/>
      <c r="P97" s="210"/>
      <c r="Q97" s="211"/>
      <c r="R97" s="210">
        <v>1.2809999999999999</v>
      </c>
      <c r="S97" s="210">
        <v>30.88</v>
      </c>
      <c r="T97" s="210">
        <v>8.0000000000000002E-3</v>
      </c>
      <c r="U97" s="210">
        <v>30.888000000000002</v>
      </c>
      <c r="V97" s="211">
        <f t="shared" si="14"/>
        <v>21.400000000000002</v>
      </c>
      <c r="W97" s="211">
        <f t="shared" si="15"/>
        <v>9.4879999999999995</v>
      </c>
      <c r="X97" s="212">
        <f t="shared" si="16"/>
        <v>0.30717430717430716</v>
      </c>
      <c r="Y97" s="213">
        <f t="shared" si="17"/>
        <v>20.737220400000002</v>
      </c>
      <c r="Z97" s="86"/>
      <c r="AA97" s="86"/>
      <c r="AB97" s="86"/>
      <c r="AC97" s="86"/>
      <c r="AD97" s="86"/>
    </row>
    <row r="98" spans="2:30" s="8" customFormat="1" x14ac:dyDescent="0.25">
      <c r="B98" s="209" t="s">
        <v>433</v>
      </c>
      <c r="C98" s="210"/>
      <c r="D98" s="210"/>
      <c r="E98" s="210">
        <v>0.154</v>
      </c>
      <c r="F98" s="210"/>
      <c r="G98" s="210"/>
      <c r="H98" s="210"/>
      <c r="I98" s="210"/>
      <c r="J98" s="210"/>
      <c r="K98" s="210"/>
      <c r="L98" s="210"/>
      <c r="M98" s="210"/>
      <c r="N98" s="210"/>
      <c r="O98" s="210"/>
      <c r="P98" s="210"/>
      <c r="Q98" s="211"/>
      <c r="R98" s="210">
        <v>1.4999999999999999E-2</v>
      </c>
      <c r="S98" s="210">
        <v>0.16900000000000001</v>
      </c>
      <c r="T98" s="211"/>
      <c r="U98" s="210">
        <v>0.16900000000000001</v>
      </c>
      <c r="V98" s="211">
        <f t="shared" si="14"/>
        <v>0</v>
      </c>
      <c r="W98" s="211">
        <f t="shared" si="15"/>
        <v>0.16900000000000001</v>
      </c>
      <c r="X98" s="212">
        <f t="shared" si="16"/>
        <v>1</v>
      </c>
      <c r="Y98" s="213">
        <f t="shared" si="17"/>
        <v>26.251235999999999</v>
      </c>
      <c r="Z98" s="86"/>
      <c r="AA98" s="86"/>
      <c r="AB98" s="86"/>
      <c r="AC98" s="86"/>
      <c r="AD98" s="86"/>
    </row>
    <row r="99" spans="2:30" s="8" customFormat="1" x14ac:dyDescent="0.25">
      <c r="B99" s="209" t="s">
        <v>434</v>
      </c>
      <c r="C99" s="210">
        <v>7.5810000000000004</v>
      </c>
      <c r="D99" s="210"/>
      <c r="E99" s="210"/>
      <c r="F99" s="210"/>
      <c r="G99" s="210"/>
      <c r="H99" s="210"/>
      <c r="I99" s="210"/>
      <c r="J99" s="210"/>
      <c r="K99" s="210"/>
      <c r="L99" s="210"/>
      <c r="M99" s="210"/>
      <c r="N99" s="210"/>
      <c r="O99" s="210"/>
      <c r="P99" s="210"/>
      <c r="Q99" s="211"/>
      <c r="R99" s="211"/>
      <c r="S99" s="210">
        <v>7.5810000000000004</v>
      </c>
      <c r="T99" s="211"/>
      <c r="U99" s="210">
        <v>7.5810000000000004</v>
      </c>
      <c r="V99" s="211">
        <f t="shared" si="14"/>
        <v>7.5810000000000004</v>
      </c>
      <c r="W99" s="211">
        <f t="shared" si="15"/>
        <v>0</v>
      </c>
      <c r="X99" s="212">
        <f t="shared" si="16"/>
        <v>0</v>
      </c>
      <c r="Y99" s="213">
        <f t="shared" si="17"/>
        <v>18.897819600000002</v>
      </c>
      <c r="Z99" s="86"/>
      <c r="AA99" s="86"/>
      <c r="AB99" s="86"/>
      <c r="AC99" s="86"/>
      <c r="AD99" s="86"/>
    </row>
    <row r="100" spans="2:30" s="8" customFormat="1" ht="15.75" thickBot="1" x14ac:dyDescent="0.3">
      <c r="B100" s="209" t="s">
        <v>435</v>
      </c>
      <c r="C100" s="210">
        <v>7.0000000000000001E-3</v>
      </c>
      <c r="D100" s="210"/>
      <c r="E100" s="210"/>
      <c r="F100" s="210"/>
      <c r="G100" s="210"/>
      <c r="H100" s="210"/>
      <c r="I100" s="210"/>
      <c r="J100" s="210"/>
      <c r="K100" s="210"/>
      <c r="L100" s="210"/>
      <c r="M100" s="210"/>
      <c r="N100" s="210"/>
      <c r="O100" s="210"/>
      <c r="P100" s="210"/>
      <c r="Q100" s="211"/>
      <c r="R100" s="211"/>
      <c r="S100" s="210">
        <v>7.0000000000000001E-3</v>
      </c>
      <c r="T100" s="211"/>
      <c r="U100" s="210">
        <v>7.0000000000000001E-3</v>
      </c>
      <c r="V100" s="211">
        <f t="shared" si="14"/>
        <v>7.0000000000000001E-3</v>
      </c>
      <c r="W100" s="211">
        <f t="shared" si="15"/>
        <v>0</v>
      </c>
      <c r="X100" s="212">
        <f t="shared" si="16"/>
        <v>0</v>
      </c>
      <c r="Y100" s="213">
        <f t="shared" si="17"/>
        <v>17.058418800000002</v>
      </c>
      <c r="Z100" s="86"/>
      <c r="AA100" s="86"/>
      <c r="AB100" s="86"/>
      <c r="AC100" s="86"/>
      <c r="AD100" s="86"/>
    </row>
    <row r="101" spans="2:30" s="8" customFormat="1" ht="15.75" thickBot="1" x14ac:dyDescent="0.3">
      <c r="B101" s="214" t="s">
        <v>556</v>
      </c>
      <c r="C101" s="215">
        <v>36.920999999999999</v>
      </c>
      <c r="D101" s="215">
        <v>1.2E-2</v>
      </c>
      <c r="E101" s="215">
        <v>5.9359999999999999</v>
      </c>
      <c r="F101" s="215">
        <v>5.0640000000000001</v>
      </c>
      <c r="G101" s="215">
        <v>0.55900000000000005</v>
      </c>
      <c r="H101" s="215">
        <v>0</v>
      </c>
      <c r="I101" s="215">
        <v>0</v>
      </c>
      <c r="J101" s="215">
        <v>0</v>
      </c>
      <c r="K101" s="215">
        <v>0.76500000000000001</v>
      </c>
      <c r="L101" s="215">
        <v>0</v>
      </c>
      <c r="M101" s="215">
        <v>0</v>
      </c>
      <c r="N101" s="215">
        <v>0</v>
      </c>
      <c r="O101" s="215">
        <v>0</v>
      </c>
      <c r="P101" s="215">
        <v>0</v>
      </c>
      <c r="Q101" s="216">
        <v>0</v>
      </c>
      <c r="R101" s="216">
        <v>1.399</v>
      </c>
      <c r="S101" s="216">
        <v>50.655999999999999</v>
      </c>
      <c r="T101" s="216">
        <v>1.4E-2</v>
      </c>
      <c r="U101" s="216">
        <v>50.67</v>
      </c>
      <c r="V101" s="216">
        <f t="shared" si="14"/>
        <v>36.933</v>
      </c>
      <c r="W101" s="216">
        <f t="shared" si="15"/>
        <v>13.737000000000002</v>
      </c>
      <c r="X101" s="217">
        <f t="shared" si="16"/>
        <v>0.27110716400236828</v>
      </c>
      <c r="Y101" s="218"/>
      <c r="Z101" s="86"/>
      <c r="AA101" s="86"/>
      <c r="AB101" s="86"/>
      <c r="AC101" s="86"/>
      <c r="AD101" s="86"/>
    </row>
    <row r="102" spans="2:30" s="8" customFormat="1" ht="15.75" thickBot="1" x14ac:dyDescent="0.3">
      <c r="Q102" s="86"/>
      <c r="R102" s="86"/>
      <c r="S102" s="86"/>
      <c r="T102" s="86"/>
      <c r="U102" s="219">
        <f>SUMPRODUCT($Y92:$Y100,U92:U100)/SUM(U92:U100)</f>
        <v>21.172446013333339</v>
      </c>
      <c r="V102" s="219">
        <f>SUMPRODUCT($Y92:$Y100,V92:V100)/SUM(V92:V100)</f>
        <v>20.968977099829424</v>
      </c>
      <c r="W102" s="219">
        <f>SUMPRODUCT($Y92:$Y100,W92:W100)/SUM(W92:W100)</f>
        <v>21.719488117318196</v>
      </c>
      <c r="X102" s="86"/>
      <c r="Y102" s="86"/>
      <c r="Z102" s="86"/>
      <c r="AA102" s="86"/>
      <c r="AB102" s="86"/>
      <c r="AC102" s="86"/>
      <c r="AD102" s="86"/>
    </row>
    <row r="103" spans="2:30" s="8" customFormat="1" ht="75.75" thickBot="1" x14ac:dyDescent="0.3">
      <c r="B103" s="204" t="s">
        <v>557</v>
      </c>
      <c r="C103" s="205" t="s">
        <v>536</v>
      </c>
      <c r="D103" s="205" t="s">
        <v>537</v>
      </c>
      <c r="E103" s="205" t="s">
        <v>538</v>
      </c>
      <c r="F103" s="206" t="s">
        <v>539</v>
      </c>
      <c r="G103" s="205" t="s">
        <v>540</v>
      </c>
      <c r="H103" s="206" t="s">
        <v>541</v>
      </c>
      <c r="I103" s="205" t="s">
        <v>542</v>
      </c>
      <c r="J103" s="205" t="s">
        <v>543</v>
      </c>
      <c r="K103" s="205" t="s">
        <v>544</v>
      </c>
      <c r="L103" s="205" t="s">
        <v>545</v>
      </c>
      <c r="M103" s="205" t="s">
        <v>546</v>
      </c>
      <c r="N103" s="205" t="s">
        <v>547</v>
      </c>
      <c r="O103" s="205" t="s">
        <v>548</v>
      </c>
      <c r="P103" s="205" t="s">
        <v>549</v>
      </c>
      <c r="Q103" s="205" t="s">
        <v>550</v>
      </c>
      <c r="R103" s="205" t="s">
        <v>52</v>
      </c>
      <c r="S103" s="206" t="s">
        <v>551</v>
      </c>
      <c r="T103" s="205" t="s">
        <v>552</v>
      </c>
      <c r="U103" s="206" t="s">
        <v>553</v>
      </c>
      <c r="V103" s="207" t="s">
        <v>554</v>
      </c>
      <c r="W103" s="207" t="s">
        <v>29</v>
      </c>
      <c r="X103" s="206" t="s">
        <v>555</v>
      </c>
      <c r="Y103" s="208" t="s">
        <v>402</v>
      </c>
      <c r="Z103" s="86"/>
      <c r="AA103" s="86"/>
      <c r="AB103" s="86"/>
      <c r="AC103" s="86"/>
      <c r="AD103" s="86"/>
    </row>
    <row r="104" spans="2:30" s="8" customFormat="1" x14ac:dyDescent="0.25">
      <c r="B104" s="209" t="s">
        <v>445</v>
      </c>
      <c r="C104" s="210">
        <v>3.0000000000000001E-3</v>
      </c>
      <c r="D104" s="210">
        <v>5.0000000000000001E-3</v>
      </c>
      <c r="E104" s="210"/>
      <c r="F104" s="210"/>
      <c r="G104" s="210"/>
      <c r="H104" s="210"/>
      <c r="I104" s="210"/>
      <c r="J104" s="210"/>
      <c r="K104" s="210"/>
      <c r="L104" s="210"/>
      <c r="M104" s="210"/>
      <c r="N104" s="210"/>
      <c r="O104" s="210"/>
      <c r="P104" s="210"/>
      <c r="Q104" s="211"/>
      <c r="R104" s="210">
        <v>1.2E-2</v>
      </c>
      <c r="S104" s="210">
        <v>0.02</v>
      </c>
      <c r="T104" s="211"/>
      <c r="U104" s="210">
        <v>0.02</v>
      </c>
      <c r="V104" s="211">
        <f t="shared" ref="V104:V122" si="18">C104+D104</f>
        <v>8.0000000000000002E-3</v>
      </c>
      <c r="W104" s="211">
        <f t="shared" ref="W104:W122" si="19">U104-V104</f>
        <v>1.2E-2</v>
      </c>
      <c r="X104" s="212">
        <f t="shared" ref="X104:X122" si="20">W104/U104</f>
        <v>0.6</v>
      </c>
      <c r="Y104" s="213">
        <f t="shared" ref="Y104:Y121" si="21">INDEX($F$28:$F$45,MATCH(B104,$A$28:$A$45,0))</f>
        <v>29.307600000000001</v>
      </c>
      <c r="Z104" s="86"/>
      <c r="AA104" s="86"/>
      <c r="AB104" s="86"/>
      <c r="AC104" s="86"/>
      <c r="AD104" s="86"/>
    </row>
    <row r="105" spans="2:30" s="8" customFormat="1" x14ac:dyDescent="0.25">
      <c r="B105" s="209" t="s">
        <v>447</v>
      </c>
      <c r="C105" s="210">
        <v>0.26800000000000002</v>
      </c>
      <c r="D105" s="210">
        <v>0.01</v>
      </c>
      <c r="E105" s="210"/>
      <c r="F105" s="210"/>
      <c r="G105" s="210"/>
      <c r="H105" s="210"/>
      <c r="I105" s="210"/>
      <c r="J105" s="210">
        <v>5.7000000000000002E-2</v>
      </c>
      <c r="K105" s="210"/>
      <c r="L105" s="210"/>
      <c r="M105" s="210"/>
      <c r="N105" s="210"/>
      <c r="O105" s="210"/>
      <c r="P105" s="210"/>
      <c r="Q105" s="211"/>
      <c r="R105" s="210">
        <v>5.0000000000000001E-3</v>
      </c>
      <c r="S105" s="210">
        <v>0.34</v>
      </c>
      <c r="T105" s="211"/>
      <c r="U105" s="210">
        <v>0.34</v>
      </c>
      <c r="V105" s="211">
        <f t="shared" si="18"/>
        <v>0.27800000000000002</v>
      </c>
      <c r="W105" s="211">
        <f t="shared" si="19"/>
        <v>6.2E-2</v>
      </c>
      <c r="X105" s="212">
        <f t="shared" si="20"/>
        <v>0.18235294117647058</v>
      </c>
      <c r="Y105" s="213">
        <f t="shared" si="21"/>
        <v>28.681673400000001</v>
      </c>
      <c r="Z105" s="86"/>
      <c r="AA105" s="86"/>
      <c r="AB105" s="86"/>
      <c r="AC105" s="86"/>
      <c r="AD105" s="86"/>
    </row>
    <row r="106" spans="2:30" s="8" customFormat="1" x14ac:dyDescent="0.25">
      <c r="B106" s="209" t="s">
        <v>449</v>
      </c>
      <c r="C106" s="210">
        <v>1.1160000000000001</v>
      </c>
      <c r="D106" s="210">
        <v>0.22500000000000001</v>
      </c>
      <c r="E106" s="210"/>
      <c r="F106" s="210"/>
      <c r="G106" s="210"/>
      <c r="H106" s="210"/>
      <c r="I106" s="210"/>
      <c r="J106" s="210">
        <v>0.70099999999999996</v>
      </c>
      <c r="K106" s="210">
        <v>0.1</v>
      </c>
      <c r="L106" s="210">
        <v>0.125</v>
      </c>
      <c r="M106" s="210"/>
      <c r="N106" s="210"/>
      <c r="O106" s="210"/>
      <c r="P106" s="210"/>
      <c r="Q106" s="211"/>
      <c r="R106" s="210">
        <v>0.92600000000000005</v>
      </c>
      <c r="S106" s="210">
        <v>3.1930000000000001</v>
      </c>
      <c r="T106" s="210">
        <v>2.5000000000000001E-2</v>
      </c>
      <c r="U106" s="210">
        <v>3.218</v>
      </c>
      <c r="V106" s="211">
        <f t="shared" si="18"/>
        <v>1.3410000000000002</v>
      </c>
      <c r="W106" s="211">
        <f t="shared" si="19"/>
        <v>1.8769999999999998</v>
      </c>
      <c r="X106" s="212">
        <f t="shared" si="20"/>
        <v>0.58328154133001853</v>
      </c>
      <c r="Y106" s="213">
        <f t="shared" si="21"/>
        <v>27.425633399999999</v>
      </c>
      <c r="Z106" s="86"/>
      <c r="AA106" s="86"/>
      <c r="AB106" s="86"/>
      <c r="AC106" s="86"/>
      <c r="AD106" s="86"/>
    </row>
    <row r="107" spans="2:30" s="8" customFormat="1" x14ac:dyDescent="0.25">
      <c r="B107" s="209" t="s">
        <v>451</v>
      </c>
      <c r="C107" s="210">
        <v>11.624000000000001</v>
      </c>
      <c r="D107" s="210">
        <v>0.29599999999999999</v>
      </c>
      <c r="E107" s="210"/>
      <c r="F107" s="210"/>
      <c r="G107" s="210"/>
      <c r="H107" s="210"/>
      <c r="I107" s="210"/>
      <c r="J107" s="210">
        <v>8.4000000000000005E-2</v>
      </c>
      <c r="K107" s="210"/>
      <c r="L107" s="210">
        <v>0.28100000000000003</v>
      </c>
      <c r="M107" s="210"/>
      <c r="N107" s="210"/>
      <c r="O107" s="210"/>
      <c r="P107" s="210"/>
      <c r="Q107" s="211"/>
      <c r="R107" s="210">
        <v>1.8129999999999999</v>
      </c>
      <c r="S107" s="210">
        <v>14.098000000000001</v>
      </c>
      <c r="T107" s="210">
        <v>0.127</v>
      </c>
      <c r="U107" s="210">
        <v>14.225</v>
      </c>
      <c r="V107" s="211">
        <f t="shared" si="18"/>
        <v>11.92</v>
      </c>
      <c r="W107" s="211">
        <f t="shared" si="19"/>
        <v>2.3049999999999997</v>
      </c>
      <c r="X107" s="212">
        <f t="shared" si="20"/>
        <v>0.16203866432337433</v>
      </c>
      <c r="Y107" s="213">
        <f t="shared" si="21"/>
        <v>26.1695934</v>
      </c>
      <c r="Z107" s="86"/>
      <c r="AA107" s="86"/>
      <c r="AB107" s="86"/>
      <c r="AC107" s="86"/>
      <c r="AD107" s="86"/>
    </row>
    <row r="108" spans="2:30" s="8" customFormat="1" x14ac:dyDescent="0.25">
      <c r="B108" s="209" t="s">
        <v>453</v>
      </c>
      <c r="C108" s="210">
        <v>10.243</v>
      </c>
      <c r="D108" s="210">
        <v>0.106</v>
      </c>
      <c r="E108" s="210"/>
      <c r="F108" s="210"/>
      <c r="G108" s="210"/>
      <c r="H108" s="210"/>
      <c r="I108" s="210">
        <v>0.12</v>
      </c>
      <c r="J108" s="210">
        <v>0.58199999999999996</v>
      </c>
      <c r="K108" s="210">
        <v>1.0999999999999999E-2</v>
      </c>
      <c r="L108" s="210">
        <v>0.26800000000000002</v>
      </c>
      <c r="M108" s="210">
        <v>5.0999999999999997E-2</v>
      </c>
      <c r="N108" s="210">
        <v>5.0000000000000001E-3</v>
      </c>
      <c r="O108" s="210"/>
      <c r="P108" s="210"/>
      <c r="Q108" s="211"/>
      <c r="R108" s="210">
        <v>0.79600000000000004</v>
      </c>
      <c r="S108" s="210">
        <v>12.182</v>
      </c>
      <c r="T108" s="210">
        <v>2.9000000000000001E-2</v>
      </c>
      <c r="U108" s="210">
        <v>12.211</v>
      </c>
      <c r="V108" s="211">
        <f t="shared" si="18"/>
        <v>10.349</v>
      </c>
      <c r="W108" s="211">
        <f t="shared" si="19"/>
        <v>1.8620000000000001</v>
      </c>
      <c r="X108" s="212">
        <f t="shared" si="20"/>
        <v>0.1524854639259684</v>
      </c>
      <c r="Y108" s="213">
        <f t="shared" si="21"/>
        <v>24.913553400000001</v>
      </c>
      <c r="Z108" s="86"/>
      <c r="AA108" s="86"/>
      <c r="AB108" s="86"/>
      <c r="AC108" s="86"/>
      <c r="AD108" s="86"/>
    </row>
    <row r="109" spans="2:30" s="8" customFormat="1" x14ac:dyDescent="0.25">
      <c r="B109" s="209" t="s">
        <v>455</v>
      </c>
      <c r="C109" s="210">
        <v>3.4380000000000002</v>
      </c>
      <c r="D109" s="210">
        <v>0.38900000000000001</v>
      </c>
      <c r="E109" s="210"/>
      <c r="F109" s="210"/>
      <c r="G109" s="210"/>
      <c r="H109" s="210"/>
      <c r="I109" s="210"/>
      <c r="J109" s="210">
        <v>0.17699999999999999</v>
      </c>
      <c r="K109" s="210">
        <v>9.0999999999999998E-2</v>
      </c>
      <c r="L109" s="210">
        <v>0.20399999999999999</v>
      </c>
      <c r="M109" s="210"/>
      <c r="N109" s="210"/>
      <c r="O109" s="210">
        <v>1.0999999999999999E-2</v>
      </c>
      <c r="P109" s="210"/>
      <c r="Q109" s="211"/>
      <c r="R109" s="210">
        <v>0.84</v>
      </c>
      <c r="S109" s="210">
        <v>5.15</v>
      </c>
      <c r="T109" s="211"/>
      <c r="U109" s="210">
        <v>5.15</v>
      </c>
      <c r="V109" s="211">
        <f t="shared" si="18"/>
        <v>3.827</v>
      </c>
      <c r="W109" s="211">
        <f t="shared" si="19"/>
        <v>1.3230000000000004</v>
      </c>
      <c r="X109" s="212">
        <f t="shared" si="20"/>
        <v>0.25689320388349518</v>
      </c>
      <c r="Y109" s="213">
        <f t="shared" si="21"/>
        <v>23.657513399999999</v>
      </c>
      <c r="Z109" s="86"/>
      <c r="AA109" s="86"/>
      <c r="AB109" s="86"/>
      <c r="AC109" s="86"/>
      <c r="AD109" s="86"/>
    </row>
    <row r="110" spans="2:30" s="8" customFormat="1" x14ac:dyDescent="0.25">
      <c r="B110" s="209" t="s">
        <v>457</v>
      </c>
      <c r="C110" s="210">
        <v>34.69</v>
      </c>
      <c r="D110" s="210">
        <v>0.37</v>
      </c>
      <c r="E110" s="210">
        <v>0.115</v>
      </c>
      <c r="F110" s="210"/>
      <c r="G110" s="210"/>
      <c r="H110" s="210"/>
      <c r="I110" s="210">
        <v>0.114</v>
      </c>
      <c r="J110" s="210">
        <v>0.57699999999999996</v>
      </c>
      <c r="K110" s="210">
        <v>0.14499999999999999</v>
      </c>
      <c r="L110" s="210">
        <v>0.27800000000000002</v>
      </c>
      <c r="M110" s="210">
        <v>6.3E-2</v>
      </c>
      <c r="N110" s="210">
        <v>0.121</v>
      </c>
      <c r="O110" s="210">
        <v>0.122</v>
      </c>
      <c r="P110" s="210">
        <v>5.0000000000000001E-3</v>
      </c>
      <c r="Q110" s="211"/>
      <c r="R110" s="210">
        <v>6.1319999999999997</v>
      </c>
      <c r="S110" s="210">
        <v>42.731999999999999</v>
      </c>
      <c r="T110" s="210">
        <v>3.0000000000000001E-3</v>
      </c>
      <c r="U110" s="211">
        <v>42.734999999999999</v>
      </c>
      <c r="V110" s="211">
        <f t="shared" si="18"/>
        <v>35.059999999999995</v>
      </c>
      <c r="W110" s="211">
        <f t="shared" si="19"/>
        <v>7.6750000000000043</v>
      </c>
      <c r="X110" s="212">
        <f t="shared" si="20"/>
        <v>0.1795951795951797</v>
      </c>
      <c r="Y110" s="213">
        <f t="shared" si="21"/>
        <v>22.4014734</v>
      </c>
      <c r="Z110" s="86"/>
      <c r="AA110" s="86"/>
      <c r="AB110" s="86"/>
      <c r="AC110" s="86"/>
      <c r="AD110" s="86"/>
    </row>
    <row r="111" spans="2:30" s="8" customFormat="1" x14ac:dyDescent="0.25">
      <c r="B111" s="209" t="s">
        <v>459</v>
      </c>
      <c r="C111" s="210">
        <v>34.412999999999997</v>
      </c>
      <c r="D111" s="210">
        <v>7.26</v>
      </c>
      <c r="E111" s="210"/>
      <c r="F111" s="210"/>
      <c r="G111" s="210"/>
      <c r="H111" s="210">
        <v>0.215</v>
      </c>
      <c r="I111" s="210"/>
      <c r="J111" s="210">
        <v>1.794</v>
      </c>
      <c r="K111" s="210">
        <v>0.36699999999999999</v>
      </c>
      <c r="L111" s="210">
        <v>0.55900000000000005</v>
      </c>
      <c r="M111" s="210"/>
      <c r="N111" s="210">
        <v>2.1999999999999999E-2</v>
      </c>
      <c r="O111" s="210">
        <v>2.1999999999999999E-2</v>
      </c>
      <c r="P111" s="210">
        <v>1.4999999999999999E-2</v>
      </c>
      <c r="Q111" s="211"/>
      <c r="R111" s="210">
        <v>2.3660000000000001</v>
      </c>
      <c r="S111" s="210">
        <v>47.033000000000001</v>
      </c>
      <c r="T111" s="210">
        <v>2E-3</v>
      </c>
      <c r="U111" s="210">
        <v>47.034999999999997</v>
      </c>
      <c r="V111" s="211">
        <f t="shared" si="18"/>
        <v>41.672999999999995</v>
      </c>
      <c r="W111" s="211">
        <f t="shared" si="19"/>
        <v>5.3620000000000019</v>
      </c>
      <c r="X111" s="212">
        <f t="shared" si="20"/>
        <v>0.11400021260763266</v>
      </c>
      <c r="Y111" s="213">
        <f t="shared" si="21"/>
        <v>21.145433400000002</v>
      </c>
      <c r="Z111" s="86"/>
      <c r="AA111" s="86"/>
      <c r="AB111" s="86"/>
      <c r="AC111" s="86"/>
      <c r="AD111" s="86"/>
    </row>
    <row r="112" spans="2:30" s="8" customFormat="1" x14ac:dyDescent="0.25">
      <c r="B112" s="209" t="s">
        <v>461</v>
      </c>
      <c r="C112" s="210">
        <v>26.172000000000001</v>
      </c>
      <c r="D112" s="210">
        <v>1.482</v>
      </c>
      <c r="E112" s="210"/>
      <c r="F112" s="210"/>
      <c r="G112" s="210"/>
      <c r="H112" s="210"/>
      <c r="I112" s="210"/>
      <c r="J112" s="210">
        <v>0.42299999999999999</v>
      </c>
      <c r="K112" s="210">
        <v>7.1999999999999995E-2</v>
      </c>
      <c r="L112" s="210">
        <v>0.95599999999999996</v>
      </c>
      <c r="M112" s="210"/>
      <c r="N112" s="210">
        <v>5.0000000000000001E-3</v>
      </c>
      <c r="O112" s="210">
        <v>4.7E-2</v>
      </c>
      <c r="P112" s="210">
        <v>1.0999999999999999E-2</v>
      </c>
      <c r="Q112" s="211"/>
      <c r="R112" s="210">
        <v>1.4730000000000001</v>
      </c>
      <c r="S112" s="210">
        <v>30.640999999999998</v>
      </c>
      <c r="T112" s="210">
        <v>1E-3</v>
      </c>
      <c r="U112" s="210">
        <v>30.641999999999999</v>
      </c>
      <c r="V112" s="211">
        <f t="shared" si="18"/>
        <v>27.654</v>
      </c>
      <c r="W112" s="211">
        <f t="shared" si="19"/>
        <v>2.9879999999999995</v>
      </c>
      <c r="X112" s="212">
        <f t="shared" si="20"/>
        <v>9.7513217152927337E-2</v>
      </c>
      <c r="Y112" s="213">
        <f t="shared" si="21"/>
        <v>19.889393399999999</v>
      </c>
      <c r="Z112" s="86"/>
      <c r="AA112" s="86"/>
      <c r="AB112" s="86"/>
      <c r="AC112" s="86"/>
      <c r="AD112" s="86"/>
    </row>
    <row r="113" spans="2:30" s="8" customFormat="1" x14ac:dyDescent="0.25">
      <c r="B113" s="209" t="s">
        <v>463</v>
      </c>
      <c r="C113" s="210">
        <v>60.765000000000001</v>
      </c>
      <c r="D113" s="210">
        <v>24.216999999999999</v>
      </c>
      <c r="E113" s="210"/>
      <c r="F113" s="210"/>
      <c r="G113" s="210"/>
      <c r="H113" s="210">
        <v>6.5190000000000001</v>
      </c>
      <c r="I113" s="210"/>
      <c r="J113" s="210">
        <v>1.5229999999999999</v>
      </c>
      <c r="K113" s="210">
        <v>7.9000000000000001E-2</v>
      </c>
      <c r="L113" s="210">
        <v>0.73399999999999999</v>
      </c>
      <c r="M113" s="210"/>
      <c r="N113" s="210">
        <v>4.0000000000000001E-3</v>
      </c>
      <c r="O113" s="210">
        <v>6.5000000000000002E-2</v>
      </c>
      <c r="P113" s="210"/>
      <c r="Q113" s="211"/>
      <c r="R113" s="210">
        <v>5.0830000000000002</v>
      </c>
      <c r="S113" s="210">
        <v>98.989000000000004</v>
      </c>
      <c r="T113" s="211"/>
      <c r="U113" s="210">
        <v>98.989000000000004</v>
      </c>
      <c r="V113" s="211">
        <f t="shared" si="18"/>
        <v>84.981999999999999</v>
      </c>
      <c r="W113" s="211">
        <f t="shared" si="19"/>
        <v>14.007000000000005</v>
      </c>
      <c r="X113" s="212">
        <f t="shared" si="20"/>
        <v>0.14150057077048969</v>
      </c>
      <c r="Y113" s="213">
        <f t="shared" si="21"/>
        <v>18.633353400000001</v>
      </c>
      <c r="Z113" s="86"/>
      <c r="AA113" s="86"/>
      <c r="AB113" s="86"/>
      <c r="AC113" s="86"/>
      <c r="AD113" s="86"/>
    </row>
    <row r="114" spans="2:30" s="8" customFormat="1" x14ac:dyDescent="0.25">
      <c r="B114" s="209" t="s">
        <v>465</v>
      </c>
      <c r="C114" s="210">
        <v>143.36799999999999</v>
      </c>
      <c r="D114" s="210">
        <v>10.106</v>
      </c>
      <c r="E114" s="210"/>
      <c r="F114" s="210"/>
      <c r="G114" s="210"/>
      <c r="H114" s="210">
        <v>11.113</v>
      </c>
      <c r="I114" s="210"/>
      <c r="J114" s="210">
        <v>1.9259999999999999</v>
      </c>
      <c r="K114" s="210">
        <v>2.7E-2</v>
      </c>
      <c r="L114" s="210">
        <v>3.6259999999999999</v>
      </c>
      <c r="M114" s="210"/>
      <c r="N114" s="210">
        <v>0.14899999999999999</v>
      </c>
      <c r="O114" s="210">
        <v>1.6E-2</v>
      </c>
      <c r="P114" s="210"/>
      <c r="Q114" s="211"/>
      <c r="R114" s="210">
        <v>5.9450000000000003</v>
      </c>
      <c r="S114" s="210">
        <v>176.27600000000001</v>
      </c>
      <c r="T114" s="210">
        <v>0.01</v>
      </c>
      <c r="U114" s="210">
        <v>176.286</v>
      </c>
      <c r="V114" s="211">
        <f t="shared" si="18"/>
        <v>153.47399999999999</v>
      </c>
      <c r="W114" s="211">
        <f t="shared" si="19"/>
        <v>22.812000000000012</v>
      </c>
      <c r="X114" s="212">
        <f t="shared" si="20"/>
        <v>0.12940335591028221</v>
      </c>
      <c r="Y114" s="213">
        <f t="shared" si="21"/>
        <v>17.377313400000002</v>
      </c>
      <c r="Z114" s="86"/>
      <c r="AA114" s="86"/>
      <c r="AB114" s="86"/>
      <c r="AC114" s="86"/>
      <c r="AD114" s="86"/>
    </row>
    <row r="115" spans="2:30" s="8" customFormat="1" x14ac:dyDescent="0.25">
      <c r="B115" s="209" t="s">
        <v>467</v>
      </c>
      <c r="C115" s="210">
        <v>51.863</v>
      </c>
      <c r="D115" s="210">
        <v>7.0430000000000001</v>
      </c>
      <c r="E115" s="210"/>
      <c r="F115" s="210"/>
      <c r="G115" s="210"/>
      <c r="H115" s="210">
        <v>0.127</v>
      </c>
      <c r="I115" s="210"/>
      <c r="J115" s="210">
        <v>0.214</v>
      </c>
      <c r="K115" s="210">
        <v>2.1999999999999999E-2</v>
      </c>
      <c r="L115" s="210">
        <v>1.1519999999999999</v>
      </c>
      <c r="M115" s="210">
        <v>5.8000000000000003E-2</v>
      </c>
      <c r="N115" s="210"/>
      <c r="O115" s="210">
        <v>0.157</v>
      </c>
      <c r="P115" s="210"/>
      <c r="Q115" s="210">
        <v>2.4E-2</v>
      </c>
      <c r="R115" s="210">
        <v>4.2880000000000003</v>
      </c>
      <c r="S115" s="210">
        <v>64.947999999999993</v>
      </c>
      <c r="T115" s="211"/>
      <c r="U115" s="210">
        <v>64.947999999999993</v>
      </c>
      <c r="V115" s="211">
        <f t="shared" si="18"/>
        <v>58.905999999999999</v>
      </c>
      <c r="W115" s="211">
        <f t="shared" si="19"/>
        <v>6.0419999999999945</v>
      </c>
      <c r="X115" s="212">
        <f t="shared" si="20"/>
        <v>9.3028268768861166E-2</v>
      </c>
      <c r="Y115" s="213">
        <f t="shared" si="21"/>
        <v>16.11918</v>
      </c>
      <c r="Z115" s="86"/>
      <c r="AA115" s="86"/>
      <c r="AB115" s="86"/>
      <c r="AC115" s="86"/>
      <c r="AD115" s="86"/>
    </row>
    <row r="116" spans="2:30" s="8" customFormat="1" x14ac:dyDescent="0.25">
      <c r="B116" s="209" t="s">
        <v>469</v>
      </c>
      <c r="C116" s="210">
        <v>67.366</v>
      </c>
      <c r="D116" s="210">
        <v>9.7129999999999992</v>
      </c>
      <c r="E116" s="210"/>
      <c r="F116" s="210"/>
      <c r="G116" s="210"/>
      <c r="H116" s="210"/>
      <c r="I116" s="210"/>
      <c r="J116" s="210">
        <v>0.35599999999999998</v>
      </c>
      <c r="K116" s="210">
        <v>8.5000000000000006E-2</v>
      </c>
      <c r="L116" s="210">
        <v>0.95299999999999996</v>
      </c>
      <c r="M116" s="210">
        <v>0.01</v>
      </c>
      <c r="N116" s="210">
        <v>5.1999999999999998E-2</v>
      </c>
      <c r="O116" s="210">
        <v>0.73799999999999999</v>
      </c>
      <c r="P116" s="210">
        <v>5.3999999999999999E-2</v>
      </c>
      <c r="Q116" s="211"/>
      <c r="R116" s="210">
        <v>7.024</v>
      </c>
      <c r="S116" s="210">
        <v>86.350999999999999</v>
      </c>
      <c r="T116" s="211"/>
      <c r="U116" s="210">
        <v>86.350999999999999</v>
      </c>
      <c r="V116" s="211">
        <f t="shared" si="18"/>
        <v>77.078999999999994</v>
      </c>
      <c r="W116" s="211">
        <f t="shared" si="19"/>
        <v>9.2720000000000056</v>
      </c>
      <c r="X116" s="212">
        <f t="shared" si="20"/>
        <v>0.10737571076189049</v>
      </c>
      <c r="Y116" s="213">
        <f t="shared" si="21"/>
        <v>14.86314</v>
      </c>
      <c r="Z116" s="86"/>
      <c r="AA116" s="86"/>
      <c r="AB116" s="86"/>
      <c r="AC116" s="86"/>
      <c r="AD116" s="86"/>
    </row>
    <row r="117" spans="2:30" s="8" customFormat="1" x14ac:dyDescent="0.25">
      <c r="B117" s="209" t="s">
        <v>471</v>
      </c>
      <c r="C117" s="210">
        <v>35.323</v>
      </c>
      <c r="D117" s="210">
        <v>11.987</v>
      </c>
      <c r="E117" s="210"/>
      <c r="F117" s="210"/>
      <c r="G117" s="210"/>
      <c r="H117" s="210"/>
      <c r="I117" s="210"/>
      <c r="J117" s="210">
        <v>0.151</v>
      </c>
      <c r="K117" s="210"/>
      <c r="L117" s="210">
        <v>1.1160000000000001</v>
      </c>
      <c r="M117" s="210">
        <v>0.38700000000000001</v>
      </c>
      <c r="N117" s="210"/>
      <c r="O117" s="210">
        <v>1.4999999999999999E-2</v>
      </c>
      <c r="P117" s="210"/>
      <c r="Q117" s="211"/>
      <c r="R117" s="210">
        <v>3.5379999999999998</v>
      </c>
      <c r="S117" s="210">
        <v>52.517000000000003</v>
      </c>
      <c r="T117" s="211"/>
      <c r="U117" s="210">
        <v>52.517000000000003</v>
      </c>
      <c r="V117" s="211">
        <f t="shared" si="18"/>
        <v>47.31</v>
      </c>
      <c r="W117" s="211">
        <f t="shared" si="19"/>
        <v>5.2070000000000007</v>
      </c>
      <c r="X117" s="212">
        <f t="shared" si="20"/>
        <v>9.9148847040006108E-2</v>
      </c>
      <c r="Y117" s="213">
        <f t="shared" si="21"/>
        <v>13.609193400000001</v>
      </c>
      <c r="Z117" s="86"/>
      <c r="AA117" s="86"/>
      <c r="AB117" s="86"/>
      <c r="AC117" s="86"/>
      <c r="AD117" s="86"/>
    </row>
    <row r="118" spans="2:30" s="8" customFormat="1" x14ac:dyDescent="0.25">
      <c r="B118" s="209" t="s">
        <v>473</v>
      </c>
      <c r="C118" s="210">
        <v>8.1910000000000007</v>
      </c>
      <c r="D118" s="210">
        <v>1.105</v>
      </c>
      <c r="E118" s="210"/>
      <c r="F118" s="210"/>
      <c r="G118" s="210"/>
      <c r="H118" s="210"/>
      <c r="I118" s="210"/>
      <c r="J118" s="210"/>
      <c r="K118" s="210"/>
      <c r="L118" s="210">
        <v>0.13600000000000001</v>
      </c>
      <c r="M118" s="210">
        <v>1.9E-2</v>
      </c>
      <c r="N118" s="210"/>
      <c r="O118" s="210"/>
      <c r="P118" s="210"/>
      <c r="Q118" s="211"/>
      <c r="R118" s="210">
        <v>2.1219999999999999</v>
      </c>
      <c r="S118" s="210">
        <v>11.573</v>
      </c>
      <c r="T118" s="211"/>
      <c r="U118" s="210">
        <v>11.573</v>
      </c>
      <c r="V118" s="211">
        <f t="shared" si="18"/>
        <v>9.2960000000000012</v>
      </c>
      <c r="W118" s="211">
        <f t="shared" si="19"/>
        <v>2.2769999999999992</v>
      </c>
      <c r="X118" s="212">
        <f t="shared" si="20"/>
        <v>0.19675105849822858</v>
      </c>
      <c r="Y118" s="213">
        <f t="shared" si="21"/>
        <v>12.3531534</v>
      </c>
      <c r="Z118" s="86"/>
      <c r="AA118" s="86"/>
      <c r="AB118" s="86"/>
      <c r="AC118" s="86"/>
      <c r="AD118" s="86"/>
    </row>
    <row r="119" spans="2:30" s="8" customFormat="1" x14ac:dyDescent="0.25">
      <c r="B119" s="209" t="s">
        <v>475</v>
      </c>
      <c r="C119" s="210">
        <v>1.8260000000000001</v>
      </c>
      <c r="D119" s="210"/>
      <c r="E119" s="210"/>
      <c r="F119" s="210"/>
      <c r="G119" s="210"/>
      <c r="H119" s="210">
        <v>0.46100000000000002</v>
      </c>
      <c r="I119" s="210"/>
      <c r="J119" s="210"/>
      <c r="K119" s="210"/>
      <c r="L119" s="210"/>
      <c r="M119" s="210"/>
      <c r="N119" s="210"/>
      <c r="O119" s="210"/>
      <c r="P119" s="210"/>
      <c r="Q119" s="211"/>
      <c r="R119" s="210">
        <v>1.4359999999999999</v>
      </c>
      <c r="S119" s="210">
        <v>3.7229999999999999</v>
      </c>
      <c r="T119" s="211"/>
      <c r="U119" s="210">
        <v>3.7229999999999999</v>
      </c>
      <c r="V119" s="211">
        <f t="shared" si="18"/>
        <v>1.8260000000000001</v>
      </c>
      <c r="W119" s="211">
        <f t="shared" si="19"/>
        <v>1.8969999999999998</v>
      </c>
      <c r="X119" s="212">
        <f t="shared" si="20"/>
        <v>0.50953532097770615</v>
      </c>
      <c r="Y119" s="213">
        <f t="shared" si="21"/>
        <v>11.0971134</v>
      </c>
      <c r="Z119" s="86"/>
      <c r="AA119" s="86"/>
      <c r="AB119" s="86"/>
      <c r="AC119" s="86"/>
      <c r="AD119" s="86"/>
    </row>
    <row r="120" spans="2:30" s="8" customFormat="1" x14ac:dyDescent="0.25">
      <c r="B120" s="209" t="s">
        <v>477</v>
      </c>
      <c r="C120" s="210">
        <v>0.67300000000000004</v>
      </c>
      <c r="D120" s="210">
        <v>3.6999999999999998E-2</v>
      </c>
      <c r="E120" s="210"/>
      <c r="F120" s="210"/>
      <c r="G120" s="210"/>
      <c r="H120" s="210">
        <v>4.3860000000000001</v>
      </c>
      <c r="I120" s="210"/>
      <c r="J120" s="210"/>
      <c r="K120" s="210"/>
      <c r="L120" s="210"/>
      <c r="M120" s="210"/>
      <c r="N120" s="210"/>
      <c r="O120" s="210"/>
      <c r="P120" s="210"/>
      <c r="Q120" s="210">
        <v>1E-3</v>
      </c>
      <c r="R120" s="210">
        <v>0.155</v>
      </c>
      <c r="S120" s="210">
        <v>5.2519999999999998</v>
      </c>
      <c r="T120" s="211"/>
      <c r="U120" s="210">
        <v>5.2519999999999998</v>
      </c>
      <c r="V120" s="211">
        <f t="shared" si="18"/>
        <v>0.71000000000000008</v>
      </c>
      <c r="W120" s="211">
        <f t="shared" si="19"/>
        <v>4.5419999999999998</v>
      </c>
      <c r="X120" s="212">
        <f t="shared" si="20"/>
        <v>0.86481340441736476</v>
      </c>
      <c r="Y120" s="213">
        <f t="shared" si="21"/>
        <v>9.8410734000000009</v>
      </c>
      <c r="Z120" s="86"/>
      <c r="AA120" s="86"/>
      <c r="AB120" s="86"/>
      <c r="AC120" s="86"/>
      <c r="AD120" s="86"/>
    </row>
    <row r="121" spans="2:30" s="8" customFormat="1" ht="15.75" thickBot="1" x14ac:dyDescent="0.3">
      <c r="B121" s="209" t="s">
        <v>479</v>
      </c>
      <c r="C121" s="210">
        <v>0.73399999999999999</v>
      </c>
      <c r="D121" s="210">
        <v>9.5000000000000001E-2</v>
      </c>
      <c r="E121" s="210"/>
      <c r="F121" s="210"/>
      <c r="G121" s="210"/>
      <c r="H121" s="210"/>
      <c r="I121" s="210"/>
      <c r="J121" s="210">
        <v>4.0000000000000001E-3</v>
      </c>
      <c r="K121" s="210">
        <v>1.4E-2</v>
      </c>
      <c r="L121" s="210">
        <v>1.4999999999999999E-2</v>
      </c>
      <c r="M121" s="210"/>
      <c r="N121" s="210"/>
      <c r="O121" s="210"/>
      <c r="P121" s="210"/>
      <c r="Q121" s="210">
        <v>1E-3</v>
      </c>
      <c r="R121" s="210">
        <v>0.63900000000000001</v>
      </c>
      <c r="S121" s="210">
        <v>1.502</v>
      </c>
      <c r="T121" s="211"/>
      <c r="U121" s="210">
        <v>1.502</v>
      </c>
      <c r="V121" s="211">
        <f t="shared" si="18"/>
        <v>0.82899999999999996</v>
      </c>
      <c r="W121" s="211">
        <f t="shared" si="19"/>
        <v>0.67300000000000004</v>
      </c>
      <c r="X121" s="212">
        <f t="shared" si="20"/>
        <v>0.44806924101198403</v>
      </c>
      <c r="Y121" s="213">
        <f t="shared" si="21"/>
        <v>8.3735999999999997</v>
      </c>
      <c r="Z121" s="86"/>
      <c r="AA121" s="86"/>
      <c r="AB121" s="86"/>
      <c r="AC121" s="86"/>
      <c r="AD121" s="86"/>
    </row>
    <row r="122" spans="2:30" s="8" customFormat="1" ht="15.75" thickBot="1" x14ac:dyDescent="0.3">
      <c r="B122" s="214" t="s">
        <v>558</v>
      </c>
      <c r="C122" s="215">
        <v>492.07600000000002</v>
      </c>
      <c r="D122" s="215">
        <v>74.445999999999998</v>
      </c>
      <c r="E122" s="215">
        <v>0.115</v>
      </c>
      <c r="F122" s="215">
        <v>0</v>
      </c>
      <c r="G122" s="215">
        <v>0</v>
      </c>
      <c r="H122" s="215">
        <v>22.821000000000002</v>
      </c>
      <c r="I122" s="215">
        <v>0.23400000000000001</v>
      </c>
      <c r="J122" s="215">
        <v>8.5690000000000008</v>
      </c>
      <c r="K122" s="215">
        <v>0.999</v>
      </c>
      <c r="L122" s="215">
        <v>10.401999999999999</v>
      </c>
      <c r="M122" s="215">
        <v>0.60299999999999998</v>
      </c>
      <c r="N122" s="215">
        <v>0.20899999999999999</v>
      </c>
      <c r="O122" s="215">
        <v>1.3260000000000001</v>
      </c>
      <c r="P122" s="215">
        <v>0.10100000000000001</v>
      </c>
      <c r="Q122" s="216">
        <v>2.5999999999999999E-2</v>
      </c>
      <c r="R122" s="216">
        <v>44.593000000000004</v>
      </c>
      <c r="S122" s="216">
        <v>656.52</v>
      </c>
      <c r="T122" s="216">
        <v>0.19700000000000001</v>
      </c>
      <c r="U122" s="216">
        <v>656.71699999999998</v>
      </c>
      <c r="V122" s="216">
        <f t="shared" si="18"/>
        <v>566.52200000000005</v>
      </c>
      <c r="W122" s="216">
        <f t="shared" si="19"/>
        <v>90.194999999999936</v>
      </c>
      <c r="X122" s="217">
        <f t="shared" si="20"/>
        <v>0.13734226462844717</v>
      </c>
      <c r="Y122" s="218"/>
      <c r="Z122" s="86"/>
      <c r="AA122" s="86"/>
      <c r="AB122" s="86"/>
      <c r="AC122" s="86"/>
      <c r="AD122" s="86"/>
    </row>
    <row r="123" spans="2:30" s="8" customFormat="1" ht="15.75" thickBot="1" x14ac:dyDescent="0.3">
      <c r="Q123" s="86"/>
      <c r="R123" s="86"/>
      <c r="S123" s="86"/>
      <c r="T123" s="86"/>
      <c r="U123" s="219">
        <f>SUMPRODUCT($Y104:$Y121,U104:U121)/SUM(U104:U121)</f>
        <v>17.754601380360796</v>
      </c>
      <c r="V123" s="219">
        <f>SUMPRODUCT($Y104:$Y121,V104:V121)/SUM(V104:V121)</f>
        <v>17.758183142190415</v>
      </c>
      <c r="W123" s="219">
        <f>SUMPRODUCT($Y104:$Y121,W104:W121)/SUM(W104:W121)</f>
        <v>17.732104048188926</v>
      </c>
      <c r="X123" s="220"/>
      <c r="Y123" s="221"/>
      <c r="Z123" s="86"/>
      <c r="AA123" s="86"/>
      <c r="AB123" s="86"/>
      <c r="AC123" s="86"/>
      <c r="AD123" s="86"/>
    </row>
    <row r="124" spans="2:30" s="8" customFormat="1" ht="15.75" thickBot="1" x14ac:dyDescent="0.3">
      <c r="B124" s="214" t="s">
        <v>109</v>
      </c>
      <c r="C124" s="215">
        <v>528.99699999999996</v>
      </c>
      <c r="D124" s="215">
        <v>74.457999999999998</v>
      </c>
      <c r="E124" s="215">
        <v>6.0510000000000002</v>
      </c>
      <c r="F124" s="215">
        <v>5.0640000000000001</v>
      </c>
      <c r="G124" s="215">
        <v>0.55900000000000005</v>
      </c>
      <c r="H124" s="215">
        <v>22.821000000000002</v>
      </c>
      <c r="I124" s="215">
        <v>0.23400000000000001</v>
      </c>
      <c r="J124" s="215">
        <v>8.5690000000000008</v>
      </c>
      <c r="K124" s="215">
        <v>1.764</v>
      </c>
      <c r="L124" s="215">
        <v>10.401999999999999</v>
      </c>
      <c r="M124" s="215">
        <v>0.60299999999999998</v>
      </c>
      <c r="N124" s="215">
        <v>0.20899999999999999</v>
      </c>
      <c r="O124" s="215">
        <v>1.3260000000000001</v>
      </c>
      <c r="P124" s="216">
        <v>0.10100000000000001</v>
      </c>
      <c r="Q124" s="216">
        <v>2.5999999999999999E-2</v>
      </c>
      <c r="R124" s="216">
        <v>45.991999999999997</v>
      </c>
      <c r="S124" s="216">
        <v>707.17600000000004</v>
      </c>
      <c r="T124" s="216">
        <v>0.21099999999999999</v>
      </c>
      <c r="U124" s="216">
        <v>707.38</v>
      </c>
      <c r="V124" s="216">
        <f>C124+D124</f>
        <v>603.45499999999993</v>
      </c>
      <c r="W124" s="216">
        <f>U124-V124</f>
        <v>103.92500000000007</v>
      </c>
      <c r="X124" s="217">
        <f>W124/U124</f>
        <v>0.14691537787327896</v>
      </c>
      <c r="Y124" s="218"/>
      <c r="Z124" s="86"/>
      <c r="AA124" s="86"/>
      <c r="AB124" s="86"/>
      <c r="AC124" s="86"/>
      <c r="AD124" s="86"/>
    </row>
    <row r="125" spans="2:30" s="8" customFormat="1" x14ac:dyDescent="0.25">
      <c r="Q125" s="86"/>
      <c r="R125" s="86"/>
      <c r="S125" s="86"/>
      <c r="T125" s="86"/>
      <c r="U125" s="86"/>
      <c r="V125" s="86"/>
      <c r="W125" s="86"/>
      <c r="X125" s="86"/>
      <c r="Y125" s="86"/>
      <c r="Z125" s="86"/>
      <c r="AA125" s="86"/>
      <c r="AB125" s="86"/>
      <c r="AC125" s="86"/>
      <c r="AD125" s="86"/>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4"/>
  <sheetViews>
    <sheetView zoomScaleNormal="100" workbookViewId="0"/>
  </sheetViews>
  <sheetFormatPr defaultRowHeight="15" x14ac:dyDescent="0.25"/>
  <cols>
    <col min="1" max="1" width="9.140625" style="43"/>
    <col min="2" max="2" width="25.85546875" style="43" customWidth="1"/>
    <col min="3" max="3" width="16.28515625" style="43" customWidth="1"/>
    <col min="4" max="6" width="7" style="43" customWidth="1"/>
    <col min="7" max="8" width="8" style="43" customWidth="1"/>
    <col min="9" max="9" width="7" style="43" customWidth="1"/>
    <col min="10" max="11" width="8" style="43" customWidth="1"/>
    <col min="12" max="12" width="7" style="43" customWidth="1"/>
    <col min="13" max="15" width="8" style="43" customWidth="1"/>
    <col min="16" max="16" width="7" style="43" customWidth="1"/>
    <col min="17" max="17" width="7.85546875" style="43" customWidth="1"/>
    <col min="18" max="18" width="10.7109375" style="43" bestFit="1" customWidth="1"/>
    <col min="19" max="16384" width="9.140625" style="43"/>
  </cols>
  <sheetData>
    <row r="1" spans="2:14" x14ac:dyDescent="0.25">
      <c r="B1" s="1" t="s">
        <v>368</v>
      </c>
      <c r="C1" s="1"/>
      <c r="D1" s="1"/>
      <c r="E1" s="1"/>
      <c r="F1" s="1"/>
      <c r="G1" s="1"/>
      <c r="H1" s="1"/>
    </row>
    <row r="3" spans="2:14" x14ac:dyDescent="0.25">
      <c r="B3" s="43" t="s">
        <v>50</v>
      </c>
    </row>
    <row r="4" spans="2:14" x14ac:dyDescent="0.25">
      <c r="B4" s="43" t="s">
        <v>396</v>
      </c>
    </row>
    <row r="5" spans="2:14" x14ac:dyDescent="0.25">
      <c r="B5" s="43" t="s">
        <v>321</v>
      </c>
    </row>
    <row r="6" spans="2:14" x14ac:dyDescent="0.25">
      <c r="B6" s="43" t="s">
        <v>323</v>
      </c>
    </row>
    <row r="7" spans="2:14" x14ac:dyDescent="0.25">
      <c r="B7" s="43" t="s">
        <v>322</v>
      </c>
    </row>
    <row r="8" spans="2:14" x14ac:dyDescent="0.25">
      <c r="B8" s="43" t="s">
        <v>397</v>
      </c>
    </row>
    <row r="9" spans="2:14" x14ac:dyDescent="0.25">
      <c r="B9" s="43" t="s">
        <v>610</v>
      </c>
    </row>
    <row r="10" spans="2:14" x14ac:dyDescent="0.25">
      <c r="B10" s="43" t="s">
        <v>309</v>
      </c>
    </row>
    <row r="11" spans="2:14" x14ac:dyDescent="0.25">
      <c r="B11" s="43" t="s">
        <v>324</v>
      </c>
    </row>
    <row r="12" spans="2:14" x14ac:dyDescent="0.25">
      <c r="B12" s="43" t="s">
        <v>325</v>
      </c>
    </row>
    <row r="13" spans="2:14" x14ac:dyDescent="0.25">
      <c r="B13" s="43" t="s">
        <v>326</v>
      </c>
    </row>
    <row r="14" spans="2:14" x14ac:dyDescent="0.25">
      <c r="B14" s="43" t="s">
        <v>327</v>
      </c>
      <c r="C14" s="1"/>
      <c r="D14" s="1"/>
      <c r="E14" s="1"/>
      <c r="F14" s="1"/>
      <c r="G14" s="1"/>
      <c r="H14" s="1"/>
      <c r="I14" s="1"/>
      <c r="J14" s="1"/>
      <c r="K14" s="1"/>
      <c r="L14" s="1"/>
      <c r="M14" s="1"/>
      <c r="N14" s="1"/>
    </row>
    <row r="15" spans="2:14" x14ac:dyDescent="0.25">
      <c r="B15" s="43" t="s">
        <v>329</v>
      </c>
    </row>
    <row r="16" spans="2:14" x14ac:dyDescent="0.25">
      <c r="B16" s="43" t="s">
        <v>331</v>
      </c>
    </row>
    <row r="17" spans="1:36" x14ac:dyDescent="0.25">
      <c r="B17" s="43" t="s">
        <v>332</v>
      </c>
    </row>
    <row r="19" spans="1:36" x14ac:dyDescent="0.25">
      <c r="A19" s="62" t="s">
        <v>366</v>
      </c>
      <c r="Q19" s="53"/>
      <c r="R19" s="40"/>
      <c r="S19" s="40"/>
      <c r="T19" s="40"/>
    </row>
    <row r="20" spans="1:36" x14ac:dyDescent="0.25">
      <c r="B20" s="56" t="s">
        <v>303</v>
      </c>
      <c r="C20" s="2" t="s">
        <v>317</v>
      </c>
      <c r="D20" s="67" t="s">
        <v>318</v>
      </c>
      <c r="E20" s="2"/>
      <c r="F20" s="68"/>
      <c r="G20" s="69"/>
      <c r="H20" s="69"/>
      <c r="I20" s="69"/>
      <c r="J20" s="60"/>
      <c r="K20" s="60"/>
      <c r="L20" s="60"/>
      <c r="M20" s="60"/>
      <c r="N20" s="54"/>
      <c r="O20" s="40"/>
      <c r="P20" s="40"/>
      <c r="Q20" s="40"/>
    </row>
    <row r="21" spans="1:36" x14ac:dyDescent="0.25">
      <c r="B21" s="52" t="s">
        <v>273</v>
      </c>
      <c r="C21" s="81">
        <f>$K$47*J55</f>
        <v>1731.1728900133264</v>
      </c>
      <c r="D21" s="82">
        <f>$K$51*J64</f>
        <v>1339.5588044102196</v>
      </c>
      <c r="E21" s="58"/>
      <c r="F21" s="70"/>
      <c r="G21" s="71"/>
      <c r="H21" s="72"/>
      <c r="I21" s="73"/>
      <c r="J21" s="61"/>
      <c r="K21" s="61"/>
      <c r="L21" s="61"/>
      <c r="M21" s="61"/>
      <c r="N21" s="59"/>
      <c r="O21" s="40"/>
      <c r="P21" s="40"/>
      <c r="Q21" s="40"/>
    </row>
    <row r="22" spans="1:36" x14ac:dyDescent="0.25">
      <c r="B22" s="52" t="s">
        <v>299</v>
      </c>
      <c r="C22" s="81">
        <f>$K$47*J56</f>
        <v>9.7069355389835561</v>
      </c>
      <c r="D22" s="83">
        <f>$K$51*J65</f>
        <v>0</v>
      </c>
      <c r="E22" s="58"/>
      <c r="F22" s="70"/>
      <c r="G22" s="71"/>
      <c r="H22" s="72"/>
      <c r="I22" s="74"/>
      <c r="J22" s="61"/>
      <c r="K22" s="61"/>
      <c r="L22" s="61"/>
      <c r="M22" s="61"/>
      <c r="N22" s="59"/>
      <c r="O22" s="40"/>
      <c r="P22" s="40"/>
      <c r="Q22" s="40"/>
    </row>
    <row r="23" spans="1:36" x14ac:dyDescent="0.25">
      <c r="B23" s="52" t="s">
        <v>284</v>
      </c>
      <c r="C23" s="81">
        <f>$K$47*J57</f>
        <v>465.31659250365601</v>
      </c>
      <c r="D23" s="82">
        <f>$K$51*J66</f>
        <v>0</v>
      </c>
      <c r="E23" s="58"/>
      <c r="F23" s="70"/>
      <c r="G23" s="71"/>
      <c r="H23" s="72"/>
      <c r="I23" s="74"/>
      <c r="J23" s="61"/>
      <c r="K23" s="61"/>
      <c r="L23" s="61"/>
      <c r="M23" s="61"/>
      <c r="N23" s="59"/>
      <c r="O23" s="40"/>
      <c r="P23" s="40"/>
      <c r="Q23" s="40"/>
    </row>
    <row r="24" spans="1:36" x14ac:dyDescent="0.25">
      <c r="B24" s="52" t="s">
        <v>293</v>
      </c>
      <c r="C24" s="81">
        <f>$K$47*J58</f>
        <v>501.21684616370646</v>
      </c>
      <c r="D24" s="83">
        <f>$K$51*J67</f>
        <v>28.01302060390671</v>
      </c>
      <c r="E24" s="58"/>
      <c r="F24" s="70"/>
      <c r="G24" s="71"/>
      <c r="H24" s="72"/>
      <c r="I24" s="74"/>
      <c r="J24" s="61"/>
      <c r="K24" s="61"/>
      <c r="L24" s="61"/>
      <c r="M24" s="61"/>
      <c r="N24" s="59"/>
      <c r="O24" s="40"/>
      <c r="P24" s="40"/>
      <c r="Q24" s="40"/>
    </row>
    <row r="25" spans="1:36" x14ac:dyDescent="0.25">
      <c r="B25" s="52" t="s">
        <v>278</v>
      </c>
      <c r="C25" s="81">
        <f>$K$47*J59</f>
        <v>1612.429847864491</v>
      </c>
      <c r="D25" s="84">
        <f>$K$51*J68</f>
        <v>85.231105241673589</v>
      </c>
      <c r="E25" s="58"/>
      <c r="F25" s="75"/>
      <c r="G25" s="76"/>
      <c r="H25" s="77"/>
      <c r="I25" s="78"/>
      <c r="J25" s="61"/>
      <c r="K25" s="61"/>
      <c r="L25" s="61"/>
      <c r="M25" s="61"/>
      <c r="N25" s="59"/>
      <c r="O25" s="40"/>
      <c r="P25" s="40"/>
      <c r="Q25" s="40"/>
    </row>
    <row r="26" spans="1:36" x14ac:dyDescent="0.25">
      <c r="Q26" s="53"/>
      <c r="R26" s="40"/>
      <c r="S26" s="40"/>
      <c r="T26" s="40"/>
    </row>
    <row r="27" spans="1:36" x14ac:dyDescent="0.25">
      <c r="B27" s="98" t="s">
        <v>313</v>
      </c>
      <c r="C27" s="98" t="s">
        <v>339</v>
      </c>
      <c r="D27" s="98" t="s">
        <v>23</v>
      </c>
      <c r="E27" s="98" t="s">
        <v>24</v>
      </c>
      <c r="F27" s="98" t="s">
        <v>25</v>
      </c>
      <c r="G27" s="98" t="s">
        <v>26</v>
      </c>
      <c r="H27" s="98" t="s">
        <v>27</v>
      </c>
      <c r="I27" s="98" t="s">
        <v>28</v>
      </c>
      <c r="J27" s="98" t="s">
        <v>133</v>
      </c>
      <c r="K27" s="98" t="s">
        <v>157</v>
      </c>
      <c r="L27" s="98" t="s">
        <v>32</v>
      </c>
      <c r="M27" s="98" t="s">
        <v>121</v>
      </c>
      <c r="O27" s="2" t="s">
        <v>262</v>
      </c>
    </row>
    <row r="28" spans="1:36" s="8" customFormat="1" x14ac:dyDescent="0.25">
      <c r="B28" s="90" t="s">
        <v>359</v>
      </c>
      <c r="C28" s="88"/>
      <c r="D28" s="95"/>
      <c r="E28" s="95"/>
      <c r="F28" s="95"/>
      <c r="G28" s="95"/>
      <c r="H28" s="95"/>
      <c r="I28" s="95"/>
      <c r="J28" s="95"/>
      <c r="K28" s="95"/>
      <c r="L28" s="88"/>
      <c r="M28" s="88"/>
      <c r="O28" s="89" t="s">
        <v>262</v>
      </c>
      <c r="X28" s="86"/>
      <c r="Y28" s="86"/>
      <c r="Z28" s="86"/>
      <c r="AA28" s="86"/>
      <c r="AB28" s="86"/>
      <c r="AC28" s="86"/>
      <c r="AD28" s="86"/>
      <c r="AE28" s="86"/>
      <c r="AF28" s="86"/>
      <c r="AG28" s="86"/>
      <c r="AH28" s="86"/>
      <c r="AI28" s="86"/>
      <c r="AJ28" s="86"/>
    </row>
    <row r="29" spans="1:36" s="8" customFormat="1" x14ac:dyDescent="0.25">
      <c r="A29" s="93"/>
      <c r="B29" s="99" t="s">
        <v>360</v>
      </c>
      <c r="C29" s="13" t="s">
        <v>341</v>
      </c>
      <c r="D29" s="100">
        <v>53.963999999999999</v>
      </c>
      <c r="E29" s="100">
        <v>56.642000000000003</v>
      </c>
      <c r="F29" s="100">
        <v>67.587999999999994</v>
      </c>
      <c r="G29" s="88">
        <v>56.722000000000001</v>
      </c>
      <c r="H29" s="100">
        <v>57.701999999999998</v>
      </c>
      <c r="I29" s="100">
        <v>44.094999999999999</v>
      </c>
      <c r="J29" s="100">
        <v>42.033999999999999</v>
      </c>
      <c r="K29" s="100">
        <v>48.850999999999999</v>
      </c>
      <c r="L29" s="88"/>
      <c r="M29" s="88"/>
      <c r="O29" s="92" t="s">
        <v>355</v>
      </c>
      <c r="Q29" s="86"/>
      <c r="R29" s="86"/>
      <c r="S29" s="86"/>
      <c r="T29" s="86"/>
      <c r="U29" s="86"/>
      <c r="V29" s="86"/>
      <c r="W29" s="86"/>
      <c r="X29" s="86"/>
      <c r="Y29" s="86"/>
      <c r="Z29" s="86"/>
      <c r="AA29" s="86"/>
      <c r="AB29" s="86"/>
      <c r="AC29" s="86"/>
      <c r="AD29" s="86"/>
      <c r="AE29" s="86"/>
      <c r="AF29" s="86"/>
      <c r="AG29" s="86"/>
      <c r="AH29" s="86"/>
      <c r="AI29" s="86"/>
      <c r="AJ29" s="86"/>
    </row>
    <row r="30" spans="1:36" s="8" customFormat="1" x14ac:dyDescent="0.25">
      <c r="A30" s="93"/>
      <c r="B30" s="99" t="s">
        <v>361</v>
      </c>
      <c r="C30" s="13" t="s">
        <v>341</v>
      </c>
      <c r="D30" s="100">
        <v>511.91899999999998</v>
      </c>
      <c r="E30" s="100">
        <v>513.37599999999998</v>
      </c>
      <c r="F30" s="100">
        <v>569.34400000000005</v>
      </c>
      <c r="G30" s="100">
        <v>570.41099999999994</v>
      </c>
      <c r="H30" s="100">
        <v>582.41999999999996</v>
      </c>
      <c r="I30" s="100">
        <v>643.21600000000001</v>
      </c>
      <c r="J30" s="100">
        <v>684.95</v>
      </c>
      <c r="K30" s="100">
        <v>651.46900000000005</v>
      </c>
      <c r="L30" s="88"/>
      <c r="M30" s="88"/>
      <c r="O30" s="92" t="s">
        <v>356</v>
      </c>
      <c r="Q30" s="86"/>
      <c r="R30" s="86"/>
      <c r="S30" s="86"/>
      <c r="T30" s="86"/>
      <c r="U30" s="86"/>
      <c r="V30" s="86"/>
      <c r="W30" s="86"/>
      <c r="X30" s="86"/>
      <c r="Y30" s="86"/>
      <c r="Z30" s="86"/>
      <c r="AA30" s="86"/>
      <c r="AB30" s="86"/>
      <c r="AC30" s="86"/>
      <c r="AD30" s="86"/>
      <c r="AE30" s="86"/>
      <c r="AF30" s="86"/>
      <c r="AG30" s="86"/>
      <c r="AH30" s="86"/>
      <c r="AI30" s="86"/>
      <c r="AJ30" s="86"/>
    </row>
    <row r="31" spans="1:36" s="8" customFormat="1" x14ac:dyDescent="0.25">
      <c r="A31" s="93"/>
      <c r="B31" s="99" t="s">
        <v>353</v>
      </c>
      <c r="C31" s="13" t="s">
        <v>341</v>
      </c>
      <c r="D31" s="100">
        <v>46.313000000000002</v>
      </c>
      <c r="E31" s="100">
        <v>43.896999999999998</v>
      </c>
      <c r="F31" s="100">
        <v>46.954000000000001</v>
      </c>
      <c r="G31" s="100">
        <v>42.210999999999999</v>
      </c>
      <c r="H31" s="100">
        <v>43.155000000000001</v>
      </c>
      <c r="I31" s="100">
        <v>46.317</v>
      </c>
      <c r="J31" s="100">
        <v>45.811</v>
      </c>
      <c r="K31" s="100">
        <v>42.267000000000003</v>
      </c>
      <c r="L31" s="88"/>
      <c r="M31" s="88"/>
      <c r="O31" s="92" t="s">
        <v>357</v>
      </c>
      <c r="Q31" s="86"/>
      <c r="R31" s="86"/>
      <c r="S31" s="86"/>
      <c r="T31" s="86"/>
      <c r="U31" s="86"/>
      <c r="V31" s="86"/>
      <c r="W31" s="86"/>
      <c r="X31" s="86"/>
      <c r="Y31" s="86"/>
      <c r="Z31" s="86"/>
      <c r="AA31" s="86"/>
      <c r="AB31" s="86"/>
      <c r="AC31" s="86"/>
      <c r="AD31" s="86"/>
      <c r="AE31" s="86"/>
      <c r="AF31" s="86"/>
      <c r="AG31" s="86"/>
      <c r="AH31" s="86"/>
      <c r="AI31" s="86"/>
      <c r="AJ31" s="86"/>
    </row>
    <row r="32" spans="1:36" s="8" customFormat="1" x14ac:dyDescent="0.25">
      <c r="A32" s="93"/>
      <c r="B32" s="90" t="s">
        <v>354</v>
      </c>
      <c r="C32" s="88"/>
      <c r="D32" s="100"/>
      <c r="E32" s="100"/>
      <c r="F32" s="100"/>
      <c r="G32" s="100"/>
      <c r="H32" s="100"/>
      <c r="I32" s="100"/>
      <c r="J32" s="100"/>
      <c r="K32" s="100"/>
      <c r="L32" s="88"/>
      <c r="M32" s="88"/>
      <c r="O32" s="96"/>
      <c r="Q32" s="86"/>
      <c r="R32" s="86"/>
      <c r="S32" s="86"/>
      <c r="T32" s="86"/>
      <c r="U32" s="86"/>
      <c r="V32" s="86"/>
      <c r="W32" s="86"/>
      <c r="X32" s="86"/>
      <c r="Y32" s="86"/>
      <c r="Z32" s="86"/>
      <c r="AA32" s="86"/>
      <c r="AB32" s="86"/>
      <c r="AC32" s="86"/>
      <c r="AD32" s="86"/>
      <c r="AE32" s="86"/>
      <c r="AF32" s="86"/>
      <c r="AG32" s="86"/>
      <c r="AH32" s="86"/>
      <c r="AI32" s="86"/>
      <c r="AJ32" s="86"/>
    </row>
    <row r="33" spans="1:36" s="8" customFormat="1" x14ac:dyDescent="0.25">
      <c r="A33" s="93"/>
      <c r="B33" s="99" t="s">
        <v>360</v>
      </c>
      <c r="C33" s="13" t="s">
        <v>341</v>
      </c>
      <c r="D33" s="100">
        <f>37.446+1.331</f>
        <v>38.777000000000001</v>
      </c>
      <c r="E33" s="100">
        <f>40.072+2.145</f>
        <v>42.217000000000006</v>
      </c>
      <c r="F33" s="100">
        <f>39.393+2.296</f>
        <v>41.689</v>
      </c>
      <c r="G33" s="88">
        <f>42.072+1.454</f>
        <v>43.526000000000003</v>
      </c>
      <c r="H33" s="100">
        <f>41.013+2.442</f>
        <v>43.454999999999998</v>
      </c>
      <c r="I33" s="100">
        <f>28.531+1.825</f>
        <v>30.355999999999998</v>
      </c>
      <c r="J33" s="100">
        <f>28.11+2.049</f>
        <v>30.158999999999999</v>
      </c>
      <c r="K33" s="100">
        <f>36.276+2.33</f>
        <v>38.606000000000002</v>
      </c>
      <c r="L33" s="88"/>
      <c r="M33" s="88"/>
      <c r="O33" s="92" t="s">
        <v>355</v>
      </c>
      <c r="Q33" s="86"/>
      <c r="R33" s="86"/>
      <c r="S33" s="86"/>
      <c r="T33" s="86"/>
      <c r="U33" s="86"/>
      <c r="V33" s="86"/>
      <c r="W33" s="86"/>
      <c r="X33" s="86"/>
      <c r="Y33" s="86"/>
      <c r="Z33" s="86"/>
      <c r="AA33" s="86"/>
      <c r="AB33" s="86"/>
      <c r="AC33" s="86"/>
      <c r="AD33" s="86"/>
      <c r="AE33" s="86"/>
      <c r="AF33" s="86"/>
      <c r="AG33" s="86"/>
      <c r="AH33" s="86"/>
      <c r="AI33" s="86"/>
      <c r="AJ33" s="86"/>
    </row>
    <row r="34" spans="1:36" s="8" customFormat="1" x14ac:dyDescent="0.25">
      <c r="A34" s="93"/>
      <c r="B34" s="99" t="s">
        <v>361</v>
      </c>
      <c r="C34" s="13" t="s">
        <v>341</v>
      </c>
      <c r="D34" s="100">
        <f>352.362+64.2546</f>
        <v>416.61660000000001</v>
      </c>
      <c r="E34" s="100">
        <f>353.637+58.935</f>
        <v>412.572</v>
      </c>
      <c r="F34" s="100">
        <f>408.159+70.853</f>
        <v>479.012</v>
      </c>
      <c r="G34" s="100">
        <f>435.772+40.438</f>
        <v>476.21</v>
      </c>
      <c r="H34" s="100">
        <f>438.645+51.599</f>
        <v>490.24399999999997</v>
      </c>
      <c r="I34" s="100">
        <f>483.907+72.964</f>
        <v>556.87099999999998</v>
      </c>
      <c r="J34" s="100">
        <f>524.382+88.973</f>
        <v>613.3549999999999</v>
      </c>
      <c r="K34" s="100">
        <f>499.239+85.861</f>
        <v>585.1</v>
      </c>
      <c r="L34" s="88"/>
      <c r="M34" s="88"/>
      <c r="O34" s="92" t="s">
        <v>356</v>
      </c>
      <c r="Q34" s="86"/>
      <c r="R34" s="86"/>
      <c r="S34" s="86"/>
      <c r="T34" s="86"/>
      <c r="U34" s="86"/>
      <c r="V34" s="86"/>
      <c r="W34" s="86"/>
      <c r="X34" s="86"/>
      <c r="Y34" s="86"/>
      <c r="Z34" s="86"/>
      <c r="AA34" s="86"/>
      <c r="AB34" s="86"/>
      <c r="AC34" s="86"/>
      <c r="AD34" s="86"/>
      <c r="AE34" s="86"/>
      <c r="AF34" s="86"/>
      <c r="AG34" s="86"/>
      <c r="AH34" s="86"/>
      <c r="AI34" s="86"/>
      <c r="AJ34" s="86"/>
    </row>
    <row r="35" spans="1:36" s="8" customFormat="1" x14ac:dyDescent="0.25">
      <c r="A35" s="93"/>
      <c r="B35" s="99" t="s">
        <v>353</v>
      </c>
      <c r="C35" s="13" t="s">
        <v>341</v>
      </c>
      <c r="D35" s="100">
        <f>23.533+13.666</f>
        <v>37.198999999999998</v>
      </c>
      <c r="E35" s="100">
        <f>24.783+11.553</f>
        <v>36.335999999999999</v>
      </c>
      <c r="F35" s="100">
        <f>23.052+16.421</f>
        <v>39.472999999999999</v>
      </c>
      <c r="G35" s="100">
        <f>21.954+15.601</f>
        <v>37.555</v>
      </c>
      <c r="H35" s="100">
        <f>24.284+14.54</f>
        <v>38.823999999999998</v>
      </c>
      <c r="I35" s="100">
        <f>23.445+15.394</f>
        <v>38.838999999999999</v>
      </c>
      <c r="J35" s="100">
        <f>22.848+14.88</f>
        <v>37.728000000000002</v>
      </c>
      <c r="K35" s="100">
        <f>9.887+26.445</f>
        <v>36.332000000000001</v>
      </c>
      <c r="L35" s="88"/>
      <c r="M35" s="88"/>
      <c r="O35" s="92" t="s">
        <v>357</v>
      </c>
      <c r="Q35" s="86"/>
      <c r="R35" s="86"/>
      <c r="S35" s="86"/>
      <c r="T35" s="86"/>
      <c r="U35" s="86"/>
      <c r="V35" s="86"/>
      <c r="W35" s="86"/>
      <c r="X35" s="86"/>
      <c r="Y35" s="86"/>
      <c r="Z35" s="86"/>
      <c r="AA35" s="86"/>
      <c r="AB35" s="86"/>
      <c r="AC35" s="86"/>
      <c r="AD35" s="86"/>
      <c r="AE35" s="86"/>
      <c r="AF35" s="86"/>
      <c r="AG35" s="86"/>
      <c r="AH35" s="86"/>
      <c r="AI35" s="86"/>
      <c r="AJ35" s="86"/>
    </row>
    <row r="36" spans="1:36" s="8" customFormat="1" x14ac:dyDescent="0.25">
      <c r="A36" s="93"/>
      <c r="B36" s="101" t="s">
        <v>358</v>
      </c>
      <c r="C36" s="88"/>
      <c r="D36" s="100"/>
      <c r="E36" s="100"/>
      <c r="F36" s="100"/>
      <c r="G36" s="100"/>
      <c r="H36" s="100"/>
      <c r="I36" s="100"/>
      <c r="J36" s="100"/>
      <c r="K36" s="100"/>
      <c r="L36" s="88"/>
      <c r="M36" s="88"/>
      <c r="O36" s="96"/>
      <c r="Q36" s="86"/>
      <c r="R36" s="86"/>
      <c r="S36" s="86"/>
      <c r="T36" s="86"/>
      <c r="U36" s="86"/>
      <c r="V36" s="86"/>
      <c r="W36" s="86"/>
      <c r="X36" s="86"/>
      <c r="Y36" s="86"/>
      <c r="Z36" s="86"/>
      <c r="AA36" s="86"/>
      <c r="AB36" s="86"/>
      <c r="AC36" s="86"/>
      <c r="AD36" s="86"/>
      <c r="AE36" s="86"/>
      <c r="AF36" s="86"/>
      <c r="AG36" s="86"/>
      <c r="AH36" s="86"/>
      <c r="AI36" s="86"/>
      <c r="AJ36" s="86"/>
    </row>
    <row r="37" spans="1:36" s="8" customFormat="1" x14ac:dyDescent="0.25">
      <c r="A37" s="93"/>
      <c r="B37" s="99" t="s">
        <v>360</v>
      </c>
      <c r="C37" s="13" t="s">
        <v>341</v>
      </c>
      <c r="D37" s="100">
        <f t="shared" ref="D37:K39" si="0">D29-D33</f>
        <v>15.186999999999998</v>
      </c>
      <c r="E37" s="100">
        <f t="shared" si="0"/>
        <v>14.424999999999997</v>
      </c>
      <c r="F37" s="100">
        <f t="shared" si="0"/>
        <v>25.898999999999994</v>
      </c>
      <c r="G37" s="100">
        <f t="shared" si="0"/>
        <v>13.195999999999998</v>
      </c>
      <c r="H37" s="100">
        <f t="shared" si="0"/>
        <v>14.247</v>
      </c>
      <c r="I37" s="100">
        <f t="shared" si="0"/>
        <v>13.739000000000001</v>
      </c>
      <c r="J37" s="100">
        <f t="shared" si="0"/>
        <v>11.875</v>
      </c>
      <c r="K37" s="100">
        <f t="shared" si="0"/>
        <v>10.244999999999997</v>
      </c>
      <c r="L37" s="88"/>
      <c r="M37" s="88"/>
      <c r="O37" s="97" t="s">
        <v>263</v>
      </c>
      <c r="P37" s="94"/>
      <c r="Q37" s="94"/>
      <c r="R37" s="94"/>
      <c r="S37" s="94"/>
      <c r="T37" s="94"/>
      <c r="U37" s="94"/>
      <c r="V37" s="94"/>
      <c r="W37" s="94"/>
      <c r="X37" s="86"/>
      <c r="Y37" s="86"/>
      <c r="Z37" s="86"/>
      <c r="AA37" s="86"/>
      <c r="AB37" s="86"/>
      <c r="AC37" s="86"/>
      <c r="AD37" s="86"/>
      <c r="AE37" s="86"/>
      <c r="AF37" s="86"/>
      <c r="AG37" s="86"/>
      <c r="AH37" s="86"/>
      <c r="AI37" s="86"/>
      <c r="AJ37" s="86"/>
    </row>
    <row r="38" spans="1:36" s="8" customFormat="1" x14ac:dyDescent="0.25">
      <c r="A38" s="93"/>
      <c r="B38" s="99" t="s">
        <v>361</v>
      </c>
      <c r="C38" s="13" t="s">
        <v>341</v>
      </c>
      <c r="D38" s="100">
        <f t="shared" si="0"/>
        <v>95.302399999999977</v>
      </c>
      <c r="E38" s="100">
        <f t="shared" si="0"/>
        <v>100.80399999999997</v>
      </c>
      <c r="F38" s="100">
        <f t="shared" si="0"/>
        <v>90.33200000000005</v>
      </c>
      <c r="G38" s="100">
        <f t="shared" si="0"/>
        <v>94.200999999999965</v>
      </c>
      <c r="H38" s="100">
        <f t="shared" si="0"/>
        <v>92.175999999999988</v>
      </c>
      <c r="I38" s="100">
        <f t="shared" si="0"/>
        <v>86.345000000000027</v>
      </c>
      <c r="J38" s="100">
        <f t="shared" si="0"/>
        <v>71.595000000000141</v>
      </c>
      <c r="K38" s="100">
        <f t="shared" si="0"/>
        <v>66.369000000000028</v>
      </c>
      <c r="L38" s="88"/>
      <c r="M38" s="88"/>
      <c r="O38" s="97" t="s">
        <v>263</v>
      </c>
      <c r="P38" s="94"/>
      <c r="Q38" s="94"/>
      <c r="R38" s="94"/>
      <c r="S38" s="94"/>
      <c r="T38" s="94"/>
      <c r="U38" s="94"/>
      <c r="V38" s="94"/>
      <c r="W38" s="94"/>
      <c r="X38" s="86"/>
      <c r="Y38" s="86"/>
      <c r="Z38" s="86"/>
      <c r="AA38" s="86"/>
      <c r="AB38" s="86"/>
      <c r="AC38" s="86"/>
      <c r="AD38" s="86"/>
      <c r="AE38" s="86"/>
      <c r="AF38" s="86"/>
      <c r="AG38" s="86"/>
      <c r="AH38" s="86"/>
      <c r="AI38" s="86"/>
      <c r="AJ38" s="86"/>
    </row>
    <row r="39" spans="1:36" s="8" customFormat="1" x14ac:dyDescent="0.25">
      <c r="A39" s="93"/>
      <c r="B39" s="99" t="s">
        <v>353</v>
      </c>
      <c r="C39" s="13" t="s">
        <v>341</v>
      </c>
      <c r="D39" s="100">
        <f t="shared" si="0"/>
        <v>9.1140000000000043</v>
      </c>
      <c r="E39" s="100">
        <f t="shared" si="0"/>
        <v>7.5609999999999999</v>
      </c>
      <c r="F39" s="100">
        <f t="shared" si="0"/>
        <v>7.4810000000000016</v>
      </c>
      <c r="G39" s="100">
        <f t="shared" si="0"/>
        <v>4.6559999999999988</v>
      </c>
      <c r="H39" s="100">
        <f t="shared" si="0"/>
        <v>4.3310000000000031</v>
      </c>
      <c r="I39" s="100">
        <f t="shared" si="0"/>
        <v>7.4780000000000015</v>
      </c>
      <c r="J39" s="100">
        <f t="shared" si="0"/>
        <v>8.0829999999999984</v>
      </c>
      <c r="K39" s="100">
        <f t="shared" si="0"/>
        <v>5.9350000000000023</v>
      </c>
      <c r="L39" s="88"/>
      <c r="M39" s="88"/>
      <c r="O39" s="97" t="s">
        <v>263</v>
      </c>
      <c r="P39" s="94"/>
      <c r="Q39" s="94"/>
      <c r="R39" s="94"/>
      <c r="S39" s="94"/>
      <c r="T39" s="94"/>
      <c r="U39" s="94"/>
      <c r="V39" s="94"/>
      <c r="W39" s="94"/>
      <c r="X39" s="86"/>
      <c r="Y39" s="86"/>
      <c r="Z39" s="86"/>
      <c r="AA39" s="86"/>
      <c r="AB39" s="86"/>
      <c r="AC39" s="86"/>
      <c r="AD39" s="86"/>
      <c r="AE39" s="86"/>
      <c r="AF39" s="86"/>
      <c r="AG39" s="86"/>
      <c r="AH39" s="86"/>
      <c r="AI39" s="86"/>
      <c r="AJ39" s="86"/>
    </row>
    <row r="40" spans="1:36" x14ac:dyDescent="0.25">
      <c r="B40" s="101" t="s">
        <v>362</v>
      </c>
      <c r="C40" s="98" t="s">
        <v>363</v>
      </c>
      <c r="D40" s="102">
        <f>SUMPRODUCT(D37:D39,CoalGCV!D4:D6)</f>
        <v>2200.5369067422448</v>
      </c>
      <c r="E40" s="102">
        <f>SUMPRODUCT(E37:E39,CoalGCV!E4:E6)</f>
        <v>2265.8470319182684</v>
      </c>
      <c r="F40" s="102">
        <f>SUMPRODUCT(F37:F39,CoalGCV!F4:F6)</f>
        <v>2307.3079386194836</v>
      </c>
      <c r="G40" s="102">
        <f>SUMPRODUCT(G37:G39,CoalGCV!G4:G6)</f>
        <v>2071.1661421243075</v>
      </c>
      <c r="H40" s="102">
        <f>SUMPRODUCT(H37:H39,CoalGCV!H4:H6)</f>
        <v>2029.2715883322319</v>
      </c>
      <c r="I40" s="102">
        <f>SUMPRODUCT(I37:I39,CoalGCV!I4:I6)</f>
        <v>1903.9212645008297</v>
      </c>
      <c r="J40" s="102">
        <f>SUMPRODUCT(J37:J39,CoalGCV!J4:J6)</f>
        <v>1602.9754264291073</v>
      </c>
      <c r="K40" s="102">
        <f>SUMPRODUCT(K37:K39,CoalGCV!K4:K6)</f>
        <v>1437.5930516041628</v>
      </c>
      <c r="L40" s="275">
        <f>(K40/D40)^(1/7)-1</f>
        <v>-5.900620791596578E-2</v>
      </c>
      <c r="M40" s="13"/>
      <c r="O40" s="97" t="s">
        <v>263</v>
      </c>
    </row>
    <row r="41" spans="1:36" x14ac:dyDescent="0.25">
      <c r="B41" s="101" t="s">
        <v>559</v>
      </c>
      <c r="C41" s="98" t="s">
        <v>364</v>
      </c>
      <c r="D41" s="129">
        <f t="shared" ref="D41:K41" si="1">D40/SUM(D37:D39)</f>
        <v>18.398614978689945</v>
      </c>
      <c r="E41" s="129">
        <f t="shared" si="1"/>
        <v>18.453025750617062</v>
      </c>
      <c r="F41" s="129">
        <f t="shared" si="1"/>
        <v>18.650639700429082</v>
      </c>
      <c r="G41" s="129">
        <f t="shared" si="1"/>
        <v>18.483808038377447</v>
      </c>
      <c r="H41" s="129">
        <f t="shared" si="1"/>
        <v>18.322332270908788</v>
      </c>
      <c r="I41" s="129">
        <f t="shared" si="1"/>
        <v>17.700686715576403</v>
      </c>
      <c r="J41" s="129">
        <f t="shared" si="1"/>
        <v>17.508715459123184</v>
      </c>
      <c r="K41" s="129">
        <f t="shared" si="1"/>
        <v>17.415026851980791</v>
      </c>
      <c r="L41" s="275"/>
      <c r="M41" s="13"/>
      <c r="O41" s="97" t="s">
        <v>263</v>
      </c>
    </row>
    <row r="42" spans="1:36" x14ac:dyDescent="0.25">
      <c r="B42" s="13" t="s">
        <v>310</v>
      </c>
      <c r="C42" s="13" t="s">
        <v>341</v>
      </c>
      <c r="D42" s="13">
        <v>110.22799999999999</v>
      </c>
      <c r="E42" s="13">
        <v>129.98500000000001</v>
      </c>
      <c r="F42" s="13">
        <v>174.06800000000001</v>
      </c>
      <c r="G42" s="13">
        <v>159.38800000000001</v>
      </c>
      <c r="H42" s="13">
        <v>149.309</v>
      </c>
      <c r="I42" s="13">
        <v>161.245</v>
      </c>
      <c r="J42" s="13">
        <v>183.511</v>
      </c>
      <c r="K42" s="13">
        <v>196.70400000000001</v>
      </c>
      <c r="L42" s="275">
        <f>(K42/D42)^(1/7)-1</f>
        <v>8.625455133693416E-2</v>
      </c>
      <c r="M42" s="13"/>
      <c r="O42" s="43" t="s">
        <v>365</v>
      </c>
    </row>
    <row r="43" spans="1:36" x14ac:dyDescent="0.25">
      <c r="B43" s="13" t="s">
        <v>311</v>
      </c>
      <c r="C43" s="13" t="s">
        <v>341</v>
      </c>
      <c r="D43" s="13">
        <v>63.17</v>
      </c>
      <c r="E43" s="13">
        <v>79.39</v>
      </c>
      <c r="F43" s="91">
        <v>91.287999999999997</v>
      </c>
      <c r="G43" s="91">
        <v>80.715000000000003</v>
      </c>
      <c r="H43" s="13">
        <v>66.055000000000007</v>
      </c>
      <c r="I43" s="13">
        <v>56.411999999999999</v>
      </c>
      <c r="J43" s="13">
        <v>61.66</v>
      </c>
      <c r="K43" s="103">
        <v>69.22</v>
      </c>
      <c r="L43" s="275">
        <f>(K43/D43)^(1/7)-1</f>
        <v>1.3151491935709636E-2</v>
      </c>
      <c r="M43" s="13"/>
      <c r="O43" s="43" t="s">
        <v>328</v>
      </c>
    </row>
    <row r="44" spans="1:36" x14ac:dyDescent="0.25">
      <c r="B44" s="13" t="s">
        <v>314</v>
      </c>
      <c r="C44" s="13" t="s">
        <v>341</v>
      </c>
      <c r="D44" s="13">
        <f t="shared" ref="D44:K44" si="2">D42-D43</f>
        <v>47.057999999999993</v>
      </c>
      <c r="E44" s="13">
        <f t="shared" si="2"/>
        <v>50.595000000000013</v>
      </c>
      <c r="F44" s="13">
        <f t="shared" si="2"/>
        <v>82.780000000000015</v>
      </c>
      <c r="G44" s="13">
        <f t="shared" si="2"/>
        <v>78.673000000000002</v>
      </c>
      <c r="H44" s="13">
        <f t="shared" si="2"/>
        <v>83.253999999999991</v>
      </c>
      <c r="I44" s="13">
        <f t="shared" si="2"/>
        <v>104.833</v>
      </c>
      <c r="J44" s="13">
        <f t="shared" si="2"/>
        <v>121.851</v>
      </c>
      <c r="K44" s="13">
        <f t="shared" si="2"/>
        <v>127.48400000000001</v>
      </c>
      <c r="L44" s="275">
        <f>(K44/D44)^(1/7)-1</f>
        <v>0.15300647231132514</v>
      </c>
      <c r="M44" s="13"/>
      <c r="O44" s="43" t="s">
        <v>263</v>
      </c>
    </row>
    <row r="45" spans="1:36" x14ac:dyDescent="0.25">
      <c r="B45" s="104" t="s">
        <v>314</v>
      </c>
      <c r="C45" s="98" t="s">
        <v>363</v>
      </c>
      <c r="D45" s="105">
        <f>D44*CoalGCV!$O$5</f>
        <v>1063.9211457599999</v>
      </c>
      <c r="E45" s="105">
        <f>E44*CoalGCV!$O$5</f>
        <v>1143.8881884000004</v>
      </c>
      <c r="F45" s="105">
        <f>F44*CoalGCV!$O$5</f>
        <v>1871.5498416000005</v>
      </c>
      <c r="G45" s="105">
        <f>G44*CoalGCV!$O$5</f>
        <v>1778.6958285600001</v>
      </c>
      <c r="H45" s="105">
        <f>H44*CoalGCV!$O$5</f>
        <v>1882.2663748799998</v>
      </c>
      <c r="I45" s="105">
        <f>I44*CoalGCV!$O$5</f>
        <v>2370.1399437600003</v>
      </c>
      <c r="J45" s="105">
        <f>J44*CoalGCV!$O$5</f>
        <v>2754.8951407200002</v>
      </c>
      <c r="K45" s="105">
        <f>K44*CoalGCV!$O$5</f>
        <v>2882.2500604800002</v>
      </c>
      <c r="L45" s="271"/>
      <c r="M45" s="272"/>
      <c r="O45" s="43" t="s">
        <v>263</v>
      </c>
    </row>
    <row r="46" spans="1:36" ht="15.75" thickBot="1" x14ac:dyDescent="0.3">
      <c r="B46" s="106" t="s">
        <v>315</v>
      </c>
      <c r="C46" s="106" t="s">
        <v>341</v>
      </c>
      <c r="D46" s="106">
        <f>SUM(D37:D39)+D44</f>
        <v>166.66139999999996</v>
      </c>
      <c r="E46" s="106">
        <f t="shared" ref="E46:K46" si="3">SUM(E37:E39)+E44</f>
        <v>173.38499999999999</v>
      </c>
      <c r="F46" s="106">
        <f t="shared" si="3"/>
        <v>206.49200000000008</v>
      </c>
      <c r="G46" s="106">
        <f t="shared" si="3"/>
        <v>190.72599999999997</v>
      </c>
      <c r="H46" s="106">
        <f t="shared" si="3"/>
        <v>194.00799999999998</v>
      </c>
      <c r="I46" s="106">
        <f t="shared" si="3"/>
        <v>212.39500000000004</v>
      </c>
      <c r="J46" s="106">
        <f t="shared" si="3"/>
        <v>213.40400000000014</v>
      </c>
      <c r="K46" s="106">
        <f t="shared" si="3"/>
        <v>210.03300000000004</v>
      </c>
      <c r="L46" s="273">
        <f>(K46/D46)^(1/7)-1</f>
        <v>3.3594901950492417E-2</v>
      </c>
      <c r="M46" s="274">
        <f>L46/'GDP Data and Info'!$K$20</f>
        <v>0.49651225748600541</v>
      </c>
      <c r="O46" s="43" t="s">
        <v>263</v>
      </c>
    </row>
    <row r="47" spans="1:36" ht="15.75" thickBot="1" x14ac:dyDescent="0.3">
      <c r="B47" s="107" t="s">
        <v>349</v>
      </c>
      <c r="C47" s="108" t="s">
        <v>363</v>
      </c>
      <c r="D47" s="109">
        <f t="shared" ref="D47:J47" si="4">D40+D45</f>
        <v>3264.4580525022448</v>
      </c>
      <c r="E47" s="109">
        <f t="shared" si="4"/>
        <v>3409.7352203182691</v>
      </c>
      <c r="F47" s="109">
        <f t="shared" si="4"/>
        <v>4178.8577802194841</v>
      </c>
      <c r="G47" s="109">
        <f t="shared" si="4"/>
        <v>3849.8619706843074</v>
      </c>
      <c r="H47" s="109">
        <f t="shared" si="4"/>
        <v>3911.5379632122317</v>
      </c>
      <c r="I47" s="109">
        <f t="shared" si="4"/>
        <v>4274.0612082608295</v>
      </c>
      <c r="J47" s="109">
        <f t="shared" si="4"/>
        <v>4357.870567149108</v>
      </c>
      <c r="K47" s="110">
        <f>K40+K45</f>
        <v>4319.8431120841633</v>
      </c>
      <c r="L47" s="112">
        <f>(K47/D47)^(1/7)-1</f>
        <v>4.0829408289004387E-2</v>
      </c>
      <c r="M47" s="111">
        <f>L47/'GDP Data and Info'!$K$20</f>
        <v>0.6034338695575282</v>
      </c>
      <c r="O47" s="43" t="s">
        <v>263</v>
      </c>
    </row>
    <row r="49" spans="1:20" x14ac:dyDescent="0.25">
      <c r="B49" s="98" t="s">
        <v>316</v>
      </c>
      <c r="C49" s="104" t="s">
        <v>339</v>
      </c>
      <c r="D49" s="98" t="s">
        <v>23</v>
      </c>
      <c r="E49" s="98" t="s">
        <v>24</v>
      </c>
      <c r="F49" s="98" t="s">
        <v>25</v>
      </c>
      <c r="G49" s="98" t="s">
        <v>26</v>
      </c>
      <c r="H49" s="98" t="s">
        <v>27</v>
      </c>
      <c r="I49" s="98" t="s">
        <v>28</v>
      </c>
      <c r="J49" s="98" t="s">
        <v>133</v>
      </c>
      <c r="K49" s="98" t="s">
        <v>157</v>
      </c>
      <c r="L49" s="98" t="s">
        <v>32</v>
      </c>
      <c r="M49" s="98" t="s">
        <v>121</v>
      </c>
    </row>
    <row r="50" spans="1:20" ht="15.75" thickBot="1" x14ac:dyDescent="0.3">
      <c r="B50" s="103" t="s">
        <v>312</v>
      </c>
      <c r="C50" s="91" t="s">
        <v>341</v>
      </c>
      <c r="D50" s="91">
        <v>35.557000000000002</v>
      </c>
      <c r="E50" s="91">
        <v>36.872</v>
      </c>
      <c r="F50" s="91">
        <v>43.715000000000003</v>
      </c>
      <c r="G50" s="91">
        <v>44.561</v>
      </c>
      <c r="H50" s="91">
        <v>41.643999999999998</v>
      </c>
      <c r="I50" s="91">
        <v>47.003999999999998</v>
      </c>
      <c r="J50" s="91">
        <v>51.838000000000001</v>
      </c>
      <c r="K50" s="91">
        <v>51.832999999999998</v>
      </c>
      <c r="L50" s="276">
        <f>(K50/D50)^(1/7)-1</f>
        <v>5.5317241114478E-2</v>
      </c>
      <c r="M50" s="13">
        <f>L50/'GDP Data and Info'!$K$20</f>
        <v>0.81755524407013691</v>
      </c>
      <c r="O50" s="43" t="s">
        <v>365</v>
      </c>
    </row>
    <row r="51" spans="1:20" ht="15.75" thickBot="1" x14ac:dyDescent="0.3">
      <c r="B51" s="107" t="s">
        <v>350</v>
      </c>
      <c r="C51" s="108" t="s">
        <v>363</v>
      </c>
      <c r="D51" s="109">
        <f>D50*CoalGCV!$O$4</f>
        <v>996.6105336582001</v>
      </c>
      <c r="E51" s="109">
        <f>E50*CoalGCV!$O$4</f>
        <v>1033.4680540272</v>
      </c>
      <c r="F51" s="109">
        <f>F50*CoalGCV!$O$4</f>
        <v>1225.2673026090001</v>
      </c>
      <c r="G51" s="109">
        <f>G50*CoalGCV!$O$4</f>
        <v>1248.9794411886</v>
      </c>
      <c r="H51" s="109">
        <f>H50*CoalGCV!$O$4</f>
        <v>1167.2202115944001</v>
      </c>
      <c r="I51" s="109">
        <f>I50*CoalGCV!$O$4</f>
        <v>1317.4531463303999</v>
      </c>
      <c r="J51" s="109">
        <f>J50*CoalGCV!$O$4</f>
        <v>1452.9430729188002</v>
      </c>
      <c r="K51" s="110">
        <f>K50*CoalGCV!$O$4</f>
        <v>1452.8029302558</v>
      </c>
      <c r="L51" s="112">
        <f>(K51/D51)^(1/7)-1</f>
        <v>5.5317241114478E-2</v>
      </c>
      <c r="M51" s="111">
        <f>L51/'GDP Data and Info'!$K$20</f>
        <v>0.81755524407013691</v>
      </c>
      <c r="O51" s="43" t="s">
        <v>263</v>
      </c>
    </row>
    <row r="52" spans="1:20" x14ac:dyDescent="0.25">
      <c r="B52" s="63"/>
      <c r="C52" s="64"/>
      <c r="D52" s="64"/>
      <c r="E52" s="64"/>
      <c r="F52" s="64"/>
      <c r="G52" s="64"/>
      <c r="H52" s="64"/>
      <c r="I52" s="64"/>
      <c r="J52" s="65"/>
      <c r="K52" s="40"/>
      <c r="L52" s="66"/>
    </row>
    <row r="53" spans="1:20" x14ac:dyDescent="0.25">
      <c r="A53" s="56" t="s">
        <v>337</v>
      </c>
    </row>
    <row r="54" spans="1:20" x14ac:dyDescent="0.25">
      <c r="B54" s="2" t="s">
        <v>303</v>
      </c>
      <c r="C54" s="57">
        <v>2013</v>
      </c>
      <c r="D54" s="57">
        <v>2014</v>
      </c>
      <c r="E54" s="57">
        <v>2015</v>
      </c>
      <c r="F54" s="57">
        <v>2016</v>
      </c>
      <c r="G54" s="57">
        <v>2017</v>
      </c>
      <c r="H54" s="57">
        <v>2018</v>
      </c>
      <c r="I54" s="57">
        <v>2019</v>
      </c>
      <c r="J54" s="54" t="s">
        <v>330</v>
      </c>
      <c r="R54" s="40"/>
      <c r="S54" s="40"/>
      <c r="T54" s="40"/>
    </row>
    <row r="55" spans="1:20" x14ac:dyDescent="0.25">
      <c r="B55" s="52" t="s">
        <v>273</v>
      </c>
      <c r="C55" s="58">
        <f t="shared" ref="C55:I60" si="5">J76/J$82</f>
        <v>0.34930267414867761</v>
      </c>
      <c r="D55" s="58">
        <f t="shared" si="5"/>
        <v>0.31929285579540245</v>
      </c>
      <c r="E55" s="58">
        <f t="shared" si="5"/>
        <v>0.32891688081897458</v>
      </c>
      <c r="F55" s="58">
        <f t="shared" si="5"/>
        <v>0.39210366821553294</v>
      </c>
      <c r="G55" s="58">
        <f t="shared" si="5"/>
        <v>0.36855815735287084</v>
      </c>
      <c r="H55" s="58">
        <f t="shared" si="5"/>
        <v>0.32942748586415632</v>
      </c>
      <c r="I55" s="58">
        <f t="shared" si="5"/>
        <v>0.38426110648776207</v>
      </c>
      <c r="J55" s="277">
        <f>P76/SUM(P$76:P$80)</f>
        <v>0.40074901914160027</v>
      </c>
      <c r="R55" s="40"/>
      <c r="S55" s="40"/>
      <c r="T55" s="40"/>
    </row>
    <row r="56" spans="1:20" x14ac:dyDescent="0.25">
      <c r="B56" s="52" t="s">
        <v>299</v>
      </c>
      <c r="C56" s="58">
        <f t="shared" si="5"/>
        <v>5.3391580909905145E-2</v>
      </c>
      <c r="D56" s="58">
        <f t="shared" si="5"/>
        <v>5.2182427394651502E-2</v>
      </c>
      <c r="E56" s="58">
        <f t="shared" si="5"/>
        <v>2.7962674305935884E-2</v>
      </c>
      <c r="F56" s="58">
        <f t="shared" si="5"/>
        <v>3.6807219063561235E-2</v>
      </c>
      <c r="G56" s="58">
        <f t="shared" si="5"/>
        <v>2.4546281664511806E-2</v>
      </c>
      <c r="H56" s="58">
        <f t="shared" si="5"/>
        <v>1.791038822461781E-2</v>
      </c>
      <c r="I56" s="58">
        <f t="shared" si="5"/>
        <v>2.1546073256649076E-3</v>
      </c>
      <c r="J56" s="277">
        <f>P77/SUM(P$76:P$80)</f>
        <v>2.2470574248008562E-3</v>
      </c>
      <c r="R56" s="40"/>
      <c r="S56" s="40"/>
      <c r="T56" s="40"/>
    </row>
    <row r="57" spans="1:20" x14ac:dyDescent="0.25">
      <c r="B57" s="52" t="s">
        <v>284</v>
      </c>
      <c r="C57" s="58">
        <f t="shared" si="5"/>
        <v>8.5808550695498004E-2</v>
      </c>
      <c r="D57" s="58">
        <f t="shared" si="5"/>
        <v>8.6659300581202095E-2</v>
      </c>
      <c r="E57" s="58">
        <f t="shared" si="5"/>
        <v>8.9796520200530805E-2</v>
      </c>
      <c r="F57" s="58">
        <f t="shared" si="5"/>
        <v>8.1329908511068139E-2</v>
      </c>
      <c r="G57" s="58">
        <f t="shared" si="5"/>
        <v>0.13811234018100846</v>
      </c>
      <c r="H57" s="58">
        <f t="shared" si="5"/>
        <v>9.2154731394038528E-2</v>
      </c>
      <c r="I57" s="58">
        <f t="shared" si="5"/>
        <v>0.10328435116679394</v>
      </c>
      <c r="J57" s="277">
        <f>P78/SUM(P$76:P$80)</f>
        <v>0.10771608607775529</v>
      </c>
      <c r="R57" s="40"/>
      <c r="S57" s="40"/>
      <c r="T57" s="40"/>
    </row>
    <row r="58" spans="1:20" x14ac:dyDescent="0.25">
      <c r="B58" s="52" t="s">
        <v>293</v>
      </c>
      <c r="C58" s="58">
        <f t="shared" si="5"/>
        <v>0.10763311338171054</v>
      </c>
      <c r="D58" s="58">
        <f t="shared" si="5"/>
        <v>0.10933247096235213</v>
      </c>
      <c r="E58" s="58">
        <f t="shared" si="5"/>
        <v>0.12141382651556641</v>
      </c>
      <c r="F58" s="58">
        <f t="shared" si="5"/>
        <v>8.197446775760725E-2</v>
      </c>
      <c r="G58" s="58">
        <f t="shared" si="5"/>
        <v>7.2642819518268439E-2</v>
      </c>
      <c r="H58" s="58">
        <f t="shared" si="5"/>
        <v>8.128484099045645E-2</v>
      </c>
      <c r="I58" s="58">
        <f t="shared" si="5"/>
        <v>0.11125297826012609</v>
      </c>
      <c r="J58" s="277">
        <f>P79/SUM(P$76:P$80)</f>
        <v>0.11602663179170135</v>
      </c>
      <c r="R58" s="40"/>
      <c r="S58" s="40"/>
      <c r="T58" s="40"/>
    </row>
    <row r="59" spans="1:20" x14ac:dyDescent="0.25">
      <c r="B59" s="52" t="s">
        <v>278</v>
      </c>
      <c r="C59" s="58">
        <f t="shared" si="5"/>
        <v>0.40042771756018192</v>
      </c>
      <c r="D59" s="58">
        <f t="shared" si="5"/>
        <v>0.26644568410272995</v>
      </c>
      <c r="E59" s="58">
        <f t="shared" si="5"/>
        <v>0.29933226608248736</v>
      </c>
      <c r="F59" s="58">
        <f t="shared" si="5"/>
        <v>0.2159465881651226</v>
      </c>
      <c r="G59" s="58">
        <f t="shared" si="5"/>
        <v>0.23733180098644832</v>
      </c>
      <c r="H59" s="58">
        <f t="shared" si="5"/>
        <v>0.30885447310948677</v>
      </c>
      <c r="I59" s="58">
        <f t="shared" si="5"/>
        <v>0.35790421687433749</v>
      </c>
      <c r="J59" s="277">
        <f>P80/SUM(P$76:P$80)</f>
        <v>0.37326120556414227</v>
      </c>
      <c r="R59" s="40"/>
      <c r="S59" s="40"/>
      <c r="T59" s="40"/>
    </row>
    <row r="60" spans="1:20" x14ac:dyDescent="0.25">
      <c r="B60" s="52" t="s">
        <v>30</v>
      </c>
      <c r="C60" s="58">
        <f t="shared" si="5"/>
        <v>3.4363633040267604E-3</v>
      </c>
      <c r="D60" s="58">
        <f t="shared" si="5"/>
        <v>0.16608726116366185</v>
      </c>
      <c r="E60" s="58">
        <f t="shared" si="5"/>
        <v>0.13257783207650503</v>
      </c>
      <c r="F60" s="58">
        <f t="shared" si="5"/>
        <v>0.19183814828710785</v>
      </c>
      <c r="G60" s="58">
        <f t="shared" si="5"/>
        <v>0.1588086002968922</v>
      </c>
      <c r="H60" s="58">
        <f t="shared" si="5"/>
        <v>0.17036808041724422</v>
      </c>
      <c r="I60" s="58">
        <f t="shared" si="5"/>
        <v>4.114273988531561E-2</v>
      </c>
      <c r="J60" s="54"/>
      <c r="R60" s="40"/>
      <c r="S60" s="40"/>
      <c r="T60" s="40"/>
    </row>
    <row r="61" spans="1:20" x14ac:dyDescent="0.25">
      <c r="B61" s="52"/>
      <c r="C61" s="58"/>
      <c r="D61" s="58"/>
      <c r="E61" s="58"/>
      <c r="F61" s="58"/>
      <c r="G61" s="58"/>
      <c r="H61" s="58"/>
      <c r="I61" s="58"/>
      <c r="J61" s="54"/>
      <c r="R61" s="40"/>
      <c r="S61" s="40"/>
      <c r="T61" s="40"/>
    </row>
    <row r="62" spans="1:20" x14ac:dyDescent="0.25">
      <c r="A62" s="56" t="s">
        <v>338</v>
      </c>
    </row>
    <row r="63" spans="1:20" x14ac:dyDescent="0.25">
      <c r="B63" s="2" t="s">
        <v>303</v>
      </c>
      <c r="C63" s="57">
        <v>2013</v>
      </c>
      <c r="D63" s="57">
        <v>2014</v>
      </c>
      <c r="E63" s="57">
        <v>2015</v>
      </c>
      <c r="F63" s="57">
        <v>2016</v>
      </c>
      <c r="G63" s="57">
        <v>2017</v>
      </c>
      <c r="H63" s="57">
        <v>2018</v>
      </c>
      <c r="I63" s="57">
        <v>2019</v>
      </c>
      <c r="J63" s="54" t="s">
        <v>330</v>
      </c>
      <c r="R63" s="40"/>
      <c r="S63" s="40"/>
      <c r="T63" s="40"/>
    </row>
    <row r="64" spans="1:20" x14ac:dyDescent="0.25">
      <c r="B64" s="52" t="s">
        <v>273</v>
      </c>
      <c r="C64" s="58">
        <f t="shared" ref="C64:I64" si="6">J88/J$93</f>
        <v>0.7448713166728832</v>
      </c>
      <c r="D64" s="58">
        <f t="shared" si="6"/>
        <v>0.87105197712011939</v>
      </c>
      <c r="E64" s="58">
        <f t="shared" si="6"/>
        <v>0.85887445887445879</v>
      </c>
      <c r="F64" s="58">
        <f t="shared" si="6"/>
        <v>0.81332719530440778</v>
      </c>
      <c r="G64" s="58">
        <f t="shared" si="6"/>
        <v>0.77100804381310972</v>
      </c>
      <c r="H64" s="58">
        <f t="shared" si="6"/>
        <v>0.7813432835820896</v>
      </c>
      <c r="I64" s="58">
        <f t="shared" si="6"/>
        <v>0.91269035532994924</v>
      </c>
      <c r="J64" s="277">
        <f>P88/SUM(P$88:P$91)</f>
        <v>0.92205128205128206</v>
      </c>
      <c r="R64" s="40"/>
      <c r="S64" s="40"/>
      <c r="T64" s="40"/>
    </row>
    <row r="65" spans="2:20" x14ac:dyDescent="0.25">
      <c r="B65" s="52" t="s">
        <v>299</v>
      </c>
      <c r="C65" s="58">
        <v>0</v>
      </c>
      <c r="D65" s="58">
        <v>0</v>
      </c>
      <c r="E65" s="58">
        <v>0</v>
      </c>
      <c r="F65" s="58">
        <v>0</v>
      </c>
      <c r="G65" s="58">
        <v>0</v>
      </c>
      <c r="H65" s="58">
        <v>0</v>
      </c>
      <c r="I65" s="58">
        <v>0</v>
      </c>
      <c r="J65" s="277">
        <v>0</v>
      </c>
      <c r="R65" s="40"/>
      <c r="S65" s="40"/>
      <c r="T65" s="40"/>
    </row>
    <row r="66" spans="2:20" x14ac:dyDescent="0.25">
      <c r="B66" s="52" t="s">
        <v>284</v>
      </c>
      <c r="C66" s="58">
        <f t="shared" ref="C66:I69" si="7">J89/J$93</f>
        <v>1.1189854531891086E-2</v>
      </c>
      <c r="D66" s="58">
        <f t="shared" si="7"/>
        <v>3.9791096742103956E-3</v>
      </c>
      <c r="E66" s="58">
        <f t="shared" si="7"/>
        <v>2.2683982683982685E-2</v>
      </c>
      <c r="F66" s="58">
        <f t="shared" si="7"/>
        <v>1.5306709632869146E-2</v>
      </c>
      <c r="G66" s="58">
        <f t="shared" si="7"/>
        <v>3.8678760910491189E-2</v>
      </c>
      <c r="H66" s="58">
        <f t="shared" si="7"/>
        <v>0</v>
      </c>
      <c r="I66" s="58">
        <f t="shared" si="7"/>
        <v>0</v>
      </c>
      <c r="J66" s="277">
        <f>P89/SUM(P$88:P$91)</f>
        <v>0</v>
      </c>
      <c r="R66" s="40"/>
      <c r="S66" s="40"/>
      <c r="T66" s="40"/>
    </row>
    <row r="67" spans="2:20" x14ac:dyDescent="0.25">
      <c r="B67" s="52" t="s">
        <v>293</v>
      </c>
      <c r="C67" s="58">
        <f t="shared" si="7"/>
        <v>8.0193957478552791E-2</v>
      </c>
      <c r="D67" s="58">
        <f t="shared" si="7"/>
        <v>4.3521512061676197E-3</v>
      </c>
      <c r="E67" s="58">
        <f t="shared" si="7"/>
        <v>3.9826839826839827E-3</v>
      </c>
      <c r="F67" s="58">
        <f t="shared" si="7"/>
        <v>4.7186097364483828E-2</v>
      </c>
      <c r="G67" s="58">
        <f t="shared" si="7"/>
        <v>6.9655998630840321E-2</v>
      </c>
      <c r="H67" s="58">
        <f t="shared" si="7"/>
        <v>9.3731343283582069E-2</v>
      </c>
      <c r="I67" s="58">
        <f t="shared" si="7"/>
        <v>1.9086294416243654E-2</v>
      </c>
      <c r="J67" s="277">
        <f>P90/SUM(P$88:P$91)</f>
        <v>1.9282051282051283E-2</v>
      </c>
      <c r="R67" s="40"/>
      <c r="S67" s="40"/>
      <c r="T67" s="40"/>
    </row>
    <row r="68" spans="2:20" x14ac:dyDescent="0.25">
      <c r="B68" s="52" t="s">
        <v>278</v>
      </c>
      <c r="C68" s="58">
        <f t="shared" si="7"/>
        <v>0.16374487131667292</v>
      </c>
      <c r="D68" s="58">
        <f t="shared" si="7"/>
        <v>0.12061676199950262</v>
      </c>
      <c r="E68" s="58">
        <f t="shared" si="7"/>
        <v>0.11445887445887445</v>
      </c>
      <c r="F68" s="58">
        <f t="shared" si="7"/>
        <v>0.12417999769823915</v>
      </c>
      <c r="G68" s="58">
        <f t="shared" si="7"/>
        <v>0.12065719664555878</v>
      </c>
      <c r="H68" s="58">
        <f t="shared" si="7"/>
        <v>6.7014925373134304E-2</v>
      </c>
      <c r="I68" s="58">
        <f t="shared" si="7"/>
        <v>5.8071065989847716E-2</v>
      </c>
      <c r="J68" s="277">
        <f>P91/SUM(P$88:P$91)</f>
        <v>5.8666666666666659E-2</v>
      </c>
      <c r="R68" s="40"/>
      <c r="S68" s="40"/>
      <c r="T68" s="40"/>
    </row>
    <row r="69" spans="2:20" x14ac:dyDescent="0.25">
      <c r="B69" s="52" t="s">
        <v>30</v>
      </c>
      <c r="C69" s="58">
        <f t="shared" si="7"/>
        <v>0</v>
      </c>
      <c r="D69" s="58">
        <f t="shared" si="7"/>
        <v>0</v>
      </c>
      <c r="E69" s="58">
        <f t="shared" si="7"/>
        <v>0</v>
      </c>
      <c r="F69" s="58">
        <f t="shared" si="7"/>
        <v>0</v>
      </c>
      <c r="G69" s="58">
        <f t="shared" si="7"/>
        <v>0</v>
      </c>
      <c r="H69" s="58">
        <f t="shared" si="7"/>
        <v>5.7910447761194021E-2</v>
      </c>
      <c r="I69" s="58">
        <f t="shared" si="7"/>
        <v>1.0152284263959392E-2</v>
      </c>
      <c r="J69" s="59"/>
      <c r="R69" s="40"/>
      <c r="S69" s="40"/>
      <c r="T69" s="40"/>
    </row>
    <row r="70" spans="2:20" x14ac:dyDescent="0.25">
      <c r="B70" s="52"/>
      <c r="C70" s="58"/>
      <c r="D70" s="58"/>
      <c r="E70" s="58"/>
      <c r="F70" s="58"/>
      <c r="G70" s="58"/>
      <c r="H70" s="58"/>
      <c r="I70" s="58"/>
      <c r="J70" s="54"/>
      <c r="R70" s="40"/>
      <c r="S70" s="40"/>
      <c r="T70" s="40"/>
    </row>
    <row r="72" spans="2:20" x14ac:dyDescent="0.25">
      <c r="B72" s="261" t="s">
        <v>260</v>
      </c>
      <c r="C72" s="261" t="s">
        <v>335</v>
      </c>
    </row>
    <row r="74" spans="2:20" x14ac:dyDescent="0.25">
      <c r="B74" s="261" t="s">
        <v>257</v>
      </c>
      <c r="C74" s="261" t="s">
        <v>261</v>
      </c>
      <c r="D74" s="261"/>
      <c r="E74" s="261"/>
      <c r="F74" s="261"/>
      <c r="G74" s="261"/>
      <c r="H74" s="261"/>
      <c r="I74" s="261"/>
      <c r="J74" s="261"/>
      <c r="K74" s="261"/>
      <c r="L74" s="261"/>
      <c r="M74" s="261"/>
      <c r="N74" s="261"/>
      <c r="O74" s="261"/>
      <c r="P74" s="261"/>
      <c r="R74" s="2" t="s">
        <v>151</v>
      </c>
    </row>
    <row r="75" spans="2:20" x14ac:dyDescent="0.25">
      <c r="B75" s="261" t="s">
        <v>258</v>
      </c>
      <c r="C75" s="261">
        <v>2006</v>
      </c>
      <c r="D75" s="261">
        <v>2007</v>
      </c>
      <c r="E75" s="261">
        <v>2008</v>
      </c>
      <c r="F75" s="261">
        <v>2009</v>
      </c>
      <c r="G75" s="261">
        <v>2010</v>
      </c>
      <c r="H75" s="261">
        <v>2011</v>
      </c>
      <c r="I75" s="261">
        <v>2012</v>
      </c>
      <c r="J75" s="261">
        <v>2013</v>
      </c>
      <c r="K75" s="261">
        <v>2014</v>
      </c>
      <c r="L75" s="261">
        <v>2015</v>
      </c>
      <c r="M75" s="261">
        <v>2016</v>
      </c>
      <c r="N75" s="261">
        <v>2017</v>
      </c>
      <c r="O75" s="261">
        <v>2018</v>
      </c>
      <c r="P75" s="261">
        <v>2019</v>
      </c>
      <c r="R75" s="2" t="s">
        <v>305</v>
      </c>
      <c r="S75" s="2" t="s">
        <v>306</v>
      </c>
      <c r="T75" s="2" t="s">
        <v>307</v>
      </c>
    </row>
    <row r="76" spans="2:20" x14ac:dyDescent="0.25">
      <c r="B76" s="265" t="s">
        <v>273</v>
      </c>
      <c r="C76" s="266">
        <v>16.417999999999999</v>
      </c>
      <c r="D76" s="266">
        <v>22.753</v>
      </c>
      <c r="E76" s="266">
        <v>25.908000000000001</v>
      </c>
      <c r="F76" s="266">
        <v>32.063000000000002</v>
      </c>
      <c r="G76" s="266">
        <v>39.673000000000002</v>
      </c>
      <c r="H76" s="266">
        <v>39.301000000000002</v>
      </c>
      <c r="I76" s="266">
        <v>34.855999999999995</v>
      </c>
      <c r="J76" s="266">
        <v>38.22</v>
      </c>
      <c r="K76" s="266">
        <v>35.543999999999997</v>
      </c>
      <c r="L76" s="266">
        <v>31.229999999999997</v>
      </c>
      <c r="M76" s="266">
        <v>40.758000000000003</v>
      </c>
      <c r="N76" s="266">
        <v>38.483000000000004</v>
      </c>
      <c r="O76" s="266">
        <v>33.033999999999999</v>
      </c>
      <c r="P76" s="266">
        <v>33.707000000000001</v>
      </c>
      <c r="Q76" s="52" t="s">
        <v>273</v>
      </c>
      <c r="R76" s="3">
        <f t="shared" ref="R76:R81" si="8">(P76/M76)^(1/3)-1</f>
        <v>-6.135275020288633E-2</v>
      </c>
      <c r="S76" s="3">
        <f t="shared" ref="S76:S81" si="9">(P76/J76)^(1/6)-1</f>
        <v>-2.0724468868928758E-2</v>
      </c>
      <c r="T76" s="3">
        <f t="shared" ref="T76:T81" si="10">(P76/C76)^(1/13)-1</f>
        <v>5.689235795484926E-2</v>
      </c>
    </row>
    <row r="77" spans="2:20" x14ac:dyDescent="0.25">
      <c r="B77" s="265" t="s">
        <v>299</v>
      </c>
      <c r="C77" s="266">
        <v>5.9930000000000003</v>
      </c>
      <c r="D77" s="266">
        <v>6.0940000000000003</v>
      </c>
      <c r="E77" s="266">
        <v>6.782</v>
      </c>
      <c r="F77" s="266">
        <v>5.7389999999999999</v>
      </c>
      <c r="G77" s="266">
        <v>6.0549999999999997</v>
      </c>
      <c r="H77" s="266">
        <v>7.524</v>
      </c>
      <c r="I77" s="266">
        <v>7.7</v>
      </c>
      <c r="J77" s="266">
        <v>5.8419999999999996</v>
      </c>
      <c r="K77" s="266">
        <v>5.8090000000000002</v>
      </c>
      <c r="L77" s="266">
        <v>2.6550000000000002</v>
      </c>
      <c r="M77" s="266">
        <v>3.8260000000000001</v>
      </c>
      <c r="N77" s="266">
        <v>2.5630000000000002</v>
      </c>
      <c r="O77" s="266">
        <v>1.796</v>
      </c>
      <c r="P77" s="266">
        <v>0.189</v>
      </c>
      <c r="Q77" s="52" t="s">
        <v>299</v>
      </c>
      <c r="R77" s="278">
        <f t="shared" si="8"/>
        <v>-0.63307924413405459</v>
      </c>
      <c r="S77" s="3">
        <f t="shared" si="9"/>
        <v>-0.43551807269880349</v>
      </c>
      <c r="T77" s="3">
        <f t="shared" si="10"/>
        <v>-0.2334783511803683</v>
      </c>
    </row>
    <row r="78" spans="2:20" x14ac:dyDescent="0.25">
      <c r="B78" s="265" t="s">
        <v>284</v>
      </c>
      <c r="C78" s="266">
        <v>8.9019999999999992</v>
      </c>
      <c r="D78" s="266">
        <v>9.8950000000000014</v>
      </c>
      <c r="E78" s="266">
        <v>9.5510000000000002</v>
      </c>
      <c r="F78" s="266">
        <v>9.2370000000000019</v>
      </c>
      <c r="G78" s="266">
        <v>8.754999999999999</v>
      </c>
      <c r="H78" s="266">
        <v>11.725</v>
      </c>
      <c r="I78" s="266">
        <v>10.976999999999999</v>
      </c>
      <c r="J78" s="266">
        <v>9.3889999999999993</v>
      </c>
      <c r="K78" s="266">
        <v>9.6469999999999985</v>
      </c>
      <c r="L78" s="266">
        <v>8.525999999999998</v>
      </c>
      <c r="M78" s="266">
        <v>8.4540000000000006</v>
      </c>
      <c r="N78" s="266">
        <v>14.420999999999998</v>
      </c>
      <c r="O78" s="266">
        <v>9.2409999999999997</v>
      </c>
      <c r="P78" s="266">
        <v>9.0599999999999969</v>
      </c>
      <c r="Q78" s="52" t="s">
        <v>284</v>
      </c>
      <c r="R78" s="278">
        <f t="shared" si="8"/>
        <v>2.3344794429748683E-2</v>
      </c>
      <c r="S78" s="3">
        <f t="shared" si="9"/>
        <v>-5.9273089829459114E-3</v>
      </c>
      <c r="T78" s="3">
        <f t="shared" si="10"/>
        <v>1.3542353389734973E-3</v>
      </c>
    </row>
    <row r="79" spans="2:20" x14ac:dyDescent="0.25">
      <c r="B79" s="265" t="s">
        <v>293</v>
      </c>
      <c r="C79" s="266">
        <v>9.8670000000000009</v>
      </c>
      <c r="D79" s="266">
        <v>9.6509999999999998</v>
      </c>
      <c r="E79" s="266">
        <v>10.680999999999997</v>
      </c>
      <c r="F79" s="266">
        <v>12.025</v>
      </c>
      <c r="G79" s="266">
        <v>13.708</v>
      </c>
      <c r="H79" s="266">
        <v>14.191999999999998</v>
      </c>
      <c r="I79" s="266">
        <v>17.731000000000002</v>
      </c>
      <c r="J79" s="266">
        <v>11.777000000000001</v>
      </c>
      <c r="K79" s="266">
        <v>12.171000000000001</v>
      </c>
      <c r="L79" s="266">
        <v>11.527999999999999</v>
      </c>
      <c r="M79" s="266">
        <v>8.5210000000000008</v>
      </c>
      <c r="N79" s="266">
        <v>7.5849999999999991</v>
      </c>
      <c r="O79" s="266">
        <v>8.1509999999999998</v>
      </c>
      <c r="P79" s="266">
        <v>9.7590000000000003</v>
      </c>
      <c r="Q79" s="52" t="s">
        <v>293</v>
      </c>
      <c r="R79" s="3">
        <f t="shared" si="8"/>
        <v>4.6256697014973813E-2</v>
      </c>
      <c r="S79" s="3">
        <f t="shared" si="9"/>
        <v>-3.0840834840950904E-2</v>
      </c>
      <c r="T79" s="3">
        <f t="shared" si="10"/>
        <v>-8.4625093643686533E-4</v>
      </c>
    </row>
    <row r="80" spans="2:20" x14ac:dyDescent="0.25">
      <c r="B80" s="265" t="s">
        <v>278</v>
      </c>
      <c r="C80" s="266">
        <v>28.079000000000001</v>
      </c>
      <c r="D80" s="266">
        <v>30.89500000000001</v>
      </c>
      <c r="E80" s="266">
        <v>35.065999999999995</v>
      </c>
      <c r="F80" s="266">
        <v>35.145999999999994</v>
      </c>
      <c r="G80" s="266">
        <v>36.507000000000019</v>
      </c>
      <c r="H80" s="266">
        <v>39.914999999999999</v>
      </c>
      <c r="I80" s="266">
        <v>43.788000000000018</v>
      </c>
      <c r="J80" s="266">
        <v>43.813999999999979</v>
      </c>
      <c r="K80" s="266">
        <v>29.660999999999998</v>
      </c>
      <c r="L80" s="266">
        <v>28.421000000000006</v>
      </c>
      <c r="M80" s="266">
        <v>22.446999999999999</v>
      </c>
      <c r="N80" s="266">
        <v>24.780999999999999</v>
      </c>
      <c r="O80" s="266">
        <v>30.971000000000004</v>
      </c>
      <c r="P80" s="266">
        <v>31.395000000000007</v>
      </c>
      <c r="Q80" s="52" t="s">
        <v>278</v>
      </c>
      <c r="R80" s="278">
        <f t="shared" si="8"/>
        <v>0.11832335200313682</v>
      </c>
      <c r="S80" s="3">
        <f t="shared" si="9"/>
        <v>-5.4036025653172337E-2</v>
      </c>
      <c r="T80" s="3">
        <f t="shared" si="10"/>
        <v>8.62363875699379E-3</v>
      </c>
    </row>
    <row r="81" spans="2:20" x14ac:dyDescent="0.25">
      <c r="B81" s="265" t="s">
        <v>320</v>
      </c>
      <c r="C81" s="266">
        <v>6.4000000000000001E-2</v>
      </c>
      <c r="D81" s="266">
        <v>0.88400000000000001</v>
      </c>
      <c r="E81" s="266">
        <v>1.2049999999999998</v>
      </c>
      <c r="F81" s="266">
        <v>2.4980000000000002</v>
      </c>
      <c r="G81" s="266">
        <v>0.47899999999999998</v>
      </c>
      <c r="H81" s="266">
        <v>0.38500000000000001</v>
      </c>
      <c r="I81" s="266">
        <v>0.308</v>
      </c>
      <c r="J81" s="266">
        <v>0.376</v>
      </c>
      <c r="K81" s="266">
        <v>18.489000000000001</v>
      </c>
      <c r="L81" s="266">
        <v>12.587999999999999</v>
      </c>
      <c r="M81" s="266">
        <v>19.940999999999999</v>
      </c>
      <c r="N81" s="266">
        <v>16.581999999999997</v>
      </c>
      <c r="O81" s="266">
        <v>17.083999999999996</v>
      </c>
      <c r="P81" s="266">
        <v>3.609</v>
      </c>
      <c r="Q81" s="51" t="s">
        <v>21</v>
      </c>
      <c r="R81" s="278">
        <f t="shared" si="8"/>
        <v>-0.43435148732530426</v>
      </c>
      <c r="S81" s="3">
        <f t="shared" si="9"/>
        <v>0.45780635637587008</v>
      </c>
      <c r="T81" s="3">
        <f t="shared" si="10"/>
        <v>0.36366666327366937</v>
      </c>
    </row>
    <row r="82" spans="2:20" x14ac:dyDescent="0.25">
      <c r="B82" s="265" t="s">
        <v>259</v>
      </c>
      <c r="C82" s="266">
        <v>69.323000000000008</v>
      </c>
      <c r="D82" s="266">
        <v>80.172000000000011</v>
      </c>
      <c r="E82" s="266">
        <v>89.192999999999998</v>
      </c>
      <c r="F82" s="266">
        <v>96.707999999999998</v>
      </c>
      <c r="G82" s="266">
        <v>105.17700000000002</v>
      </c>
      <c r="H82" s="266">
        <v>113.04200000000002</v>
      </c>
      <c r="I82" s="266">
        <v>115.36000000000003</v>
      </c>
      <c r="J82" s="266">
        <v>109.41799999999998</v>
      </c>
      <c r="K82" s="266">
        <v>111.321</v>
      </c>
      <c r="L82" s="266">
        <v>94.947999999999993</v>
      </c>
      <c r="M82" s="266">
        <v>103.947</v>
      </c>
      <c r="N82" s="266">
        <v>104.41499999999999</v>
      </c>
      <c r="O82" s="266">
        <v>100.27699999999999</v>
      </c>
      <c r="P82" s="266">
        <v>87.718999999999994</v>
      </c>
      <c r="R82" s="3"/>
      <c r="S82" s="3"/>
      <c r="T82" s="3"/>
    </row>
    <row r="83" spans="2:20" x14ac:dyDescent="0.25">
      <c r="Q83" s="53"/>
      <c r="R83" s="40"/>
      <c r="S83" s="40"/>
      <c r="T83" s="40"/>
    </row>
    <row r="84" spans="2:20" x14ac:dyDescent="0.25">
      <c r="B84" s="261" t="s">
        <v>260</v>
      </c>
      <c r="C84" s="261" t="s">
        <v>336</v>
      </c>
    </row>
    <row r="86" spans="2:20" x14ac:dyDescent="0.25">
      <c r="B86" s="261" t="s">
        <v>257</v>
      </c>
      <c r="C86" s="261" t="s">
        <v>261</v>
      </c>
      <c r="D86" s="261"/>
      <c r="E86" s="261"/>
      <c r="F86" s="261"/>
      <c r="G86" s="261"/>
      <c r="H86" s="261"/>
      <c r="I86" s="261"/>
      <c r="J86" s="261"/>
      <c r="K86" s="261"/>
      <c r="L86" s="261"/>
      <c r="M86" s="261"/>
      <c r="N86" s="261"/>
      <c r="O86" s="261"/>
      <c r="P86" s="261"/>
      <c r="R86" s="2" t="s">
        <v>151</v>
      </c>
    </row>
    <row r="87" spans="2:20" x14ac:dyDescent="0.25">
      <c r="B87" s="261" t="s">
        <v>258</v>
      </c>
      <c r="C87" s="261">
        <v>2006</v>
      </c>
      <c r="D87" s="261">
        <v>2007</v>
      </c>
      <c r="E87" s="261">
        <v>2008</v>
      </c>
      <c r="F87" s="261">
        <v>2009</v>
      </c>
      <c r="G87" s="261">
        <v>2010</v>
      </c>
      <c r="H87" s="261">
        <v>2011</v>
      </c>
      <c r="I87" s="261">
        <v>2012</v>
      </c>
      <c r="J87" s="261">
        <v>2013</v>
      </c>
      <c r="K87" s="261">
        <v>2014</v>
      </c>
      <c r="L87" s="261">
        <v>2015</v>
      </c>
      <c r="M87" s="261">
        <v>2016</v>
      </c>
      <c r="N87" s="261">
        <v>2017</v>
      </c>
      <c r="O87" s="261">
        <v>2018</v>
      </c>
      <c r="P87" s="261">
        <v>2019</v>
      </c>
      <c r="R87" s="2" t="s">
        <v>305</v>
      </c>
      <c r="S87" s="2" t="s">
        <v>306</v>
      </c>
      <c r="T87" s="2" t="s">
        <v>307</v>
      </c>
    </row>
    <row r="88" spans="2:20" x14ac:dyDescent="0.25">
      <c r="B88" s="265" t="s">
        <v>273</v>
      </c>
      <c r="C88" s="266">
        <v>12.136999999999999</v>
      </c>
      <c r="D88" s="266">
        <v>9.1869999999999994</v>
      </c>
      <c r="E88" s="266">
        <v>6.6029999999999998</v>
      </c>
      <c r="F88" s="266">
        <v>8.2479999999999993</v>
      </c>
      <c r="G88" s="266">
        <v>8.19</v>
      </c>
      <c r="H88" s="266">
        <v>8.8449999999999989</v>
      </c>
      <c r="I88" s="266">
        <v>3.9650000000000003</v>
      </c>
      <c r="J88" s="266">
        <v>5.9909999999999988</v>
      </c>
      <c r="K88" s="266">
        <v>7.0049999999999999</v>
      </c>
      <c r="L88" s="266">
        <v>4.96</v>
      </c>
      <c r="M88" s="266">
        <v>7.0669999999999993</v>
      </c>
      <c r="N88" s="266">
        <v>4.5049999999999999</v>
      </c>
      <c r="O88" s="266">
        <v>5.2350000000000012</v>
      </c>
      <c r="P88" s="266">
        <v>4.4950000000000001</v>
      </c>
      <c r="Q88" s="52"/>
      <c r="R88" s="3">
        <f t="shared" ref="R88:R93" si="11">(P88/M88)^(1/3)-1</f>
        <v>-0.14000049437985429</v>
      </c>
      <c r="S88" s="3">
        <f t="shared" ref="S88:S93" si="12">(P88/J88)^(1/6)-1</f>
        <v>-4.6753843768152281E-2</v>
      </c>
      <c r="T88" s="3">
        <f t="shared" ref="T88:T93" si="13">(P88/C88)^(1/13)-1</f>
        <v>-7.3561071289450886E-2</v>
      </c>
    </row>
    <row r="89" spans="2:20" x14ac:dyDescent="0.25">
      <c r="B89" s="265" t="s">
        <v>284</v>
      </c>
      <c r="C89" s="266"/>
      <c r="D89" s="266">
        <v>0.57199999999999995</v>
      </c>
      <c r="E89" s="266"/>
      <c r="F89" s="266">
        <v>7.0000000000000007E-2</v>
      </c>
      <c r="G89" s="266"/>
      <c r="H89" s="266">
        <v>0.13100000000000001</v>
      </c>
      <c r="I89" s="266">
        <v>7.0000000000000007E-2</v>
      </c>
      <c r="J89" s="266">
        <v>0.09</v>
      </c>
      <c r="K89" s="266">
        <v>3.2000000000000001E-2</v>
      </c>
      <c r="L89" s="266">
        <v>0.13100000000000001</v>
      </c>
      <c r="M89" s="266">
        <v>0.13300000000000001</v>
      </c>
      <c r="N89" s="266">
        <v>0.22600000000000001</v>
      </c>
      <c r="O89" s="266"/>
      <c r="P89" s="266"/>
      <c r="Q89" s="52"/>
      <c r="R89" s="278">
        <f t="shared" si="11"/>
        <v>-1</v>
      </c>
      <c r="S89" s="3">
        <f t="shared" si="12"/>
        <v>-1</v>
      </c>
      <c r="T89" s="3" t="e">
        <f t="shared" si="13"/>
        <v>#DIV/0!</v>
      </c>
    </row>
    <row r="90" spans="2:20" x14ac:dyDescent="0.25">
      <c r="B90" s="265" t="s">
        <v>293</v>
      </c>
      <c r="C90" s="266">
        <v>2.4260000000000002</v>
      </c>
      <c r="D90" s="266">
        <v>4.4999999999999998E-2</v>
      </c>
      <c r="E90" s="266">
        <v>3.6000000000000004E-2</v>
      </c>
      <c r="F90" s="266">
        <v>0.68</v>
      </c>
      <c r="G90" s="266">
        <v>0.379</v>
      </c>
      <c r="H90" s="266">
        <v>0.51600000000000001</v>
      </c>
      <c r="I90" s="266">
        <v>0.61299999999999999</v>
      </c>
      <c r="J90" s="266">
        <v>0.64500000000000002</v>
      </c>
      <c r="K90" s="266">
        <v>3.4999999999999996E-2</v>
      </c>
      <c r="L90" s="266">
        <v>2.3E-2</v>
      </c>
      <c r="M90" s="266">
        <v>0.41</v>
      </c>
      <c r="N90" s="266">
        <v>0.40700000000000003</v>
      </c>
      <c r="O90" s="266">
        <v>0.628</v>
      </c>
      <c r="P90" s="266">
        <v>9.4E-2</v>
      </c>
      <c r="Q90" s="52"/>
      <c r="R90" s="278">
        <f t="shared" si="11"/>
        <v>-0.38795784970441627</v>
      </c>
      <c r="S90" s="3">
        <f t="shared" si="12"/>
        <v>-0.27457137294179246</v>
      </c>
      <c r="T90" s="3">
        <f t="shared" si="13"/>
        <v>-0.22124140924913693</v>
      </c>
    </row>
    <row r="91" spans="2:20" x14ac:dyDescent="0.25">
      <c r="B91" s="265" t="s">
        <v>278</v>
      </c>
      <c r="C91" s="266">
        <v>2.0569999999999999</v>
      </c>
      <c r="D91" s="266">
        <v>1.6729999999999998</v>
      </c>
      <c r="E91" s="266">
        <v>1.796</v>
      </c>
      <c r="F91" s="266">
        <v>1.863</v>
      </c>
      <c r="G91" s="266">
        <v>3.202</v>
      </c>
      <c r="H91" s="266">
        <v>1.7649999999999997</v>
      </c>
      <c r="I91" s="266">
        <v>1.3440000000000001</v>
      </c>
      <c r="J91" s="266">
        <v>1.3170000000000002</v>
      </c>
      <c r="K91" s="266">
        <v>0.97000000000000008</v>
      </c>
      <c r="L91" s="266">
        <v>0.66100000000000003</v>
      </c>
      <c r="M91" s="266">
        <v>1.079</v>
      </c>
      <c r="N91" s="266">
        <v>0.70499999999999996</v>
      </c>
      <c r="O91" s="266">
        <v>0.44899999999999995</v>
      </c>
      <c r="P91" s="266">
        <v>0.28599999999999998</v>
      </c>
      <c r="Q91" s="52"/>
      <c r="R91" s="3">
        <f t="shared" si="11"/>
        <v>-0.35763550347962358</v>
      </c>
      <c r="S91" s="3">
        <f t="shared" si="12"/>
        <v>-0.22471143874092936</v>
      </c>
      <c r="T91" s="3">
        <f t="shared" si="13"/>
        <v>-0.1408142666249308</v>
      </c>
    </row>
    <row r="92" spans="2:20" x14ac:dyDescent="0.25">
      <c r="B92" s="265" t="s">
        <v>320</v>
      </c>
      <c r="C92" s="266"/>
      <c r="D92" s="266">
        <v>2.5409999999999999</v>
      </c>
      <c r="E92" s="266">
        <v>0.47799999999999998</v>
      </c>
      <c r="F92" s="266"/>
      <c r="G92" s="266"/>
      <c r="H92" s="266"/>
      <c r="I92" s="266"/>
      <c r="J92" s="266"/>
      <c r="K92" s="266"/>
      <c r="L92" s="266"/>
      <c r="M92" s="266"/>
      <c r="N92" s="266"/>
      <c r="O92" s="266">
        <v>0.38800000000000001</v>
      </c>
      <c r="P92" s="266">
        <v>0.05</v>
      </c>
      <c r="Q92" s="52"/>
      <c r="R92" s="278" t="e">
        <f t="shared" si="11"/>
        <v>#DIV/0!</v>
      </c>
      <c r="S92" s="3" t="e">
        <f t="shared" si="12"/>
        <v>#DIV/0!</v>
      </c>
      <c r="T92" s="3" t="e">
        <f t="shared" si="13"/>
        <v>#DIV/0!</v>
      </c>
    </row>
    <row r="93" spans="2:20" x14ac:dyDescent="0.25">
      <c r="B93" s="265" t="s">
        <v>259</v>
      </c>
      <c r="C93" s="266">
        <v>16.619999999999997</v>
      </c>
      <c r="D93" s="266">
        <v>14.017999999999999</v>
      </c>
      <c r="E93" s="266">
        <v>8.9129999999999985</v>
      </c>
      <c r="F93" s="266">
        <v>10.860999999999999</v>
      </c>
      <c r="G93" s="266">
        <v>11.770999999999999</v>
      </c>
      <c r="H93" s="266">
        <v>11.256999999999998</v>
      </c>
      <c r="I93" s="266">
        <v>5.992</v>
      </c>
      <c r="J93" s="266">
        <v>8.0429999999999993</v>
      </c>
      <c r="K93" s="266">
        <v>8.0419999999999998</v>
      </c>
      <c r="L93" s="266">
        <v>5.7750000000000004</v>
      </c>
      <c r="M93" s="266">
        <v>8.6890000000000001</v>
      </c>
      <c r="N93" s="266">
        <v>5.843</v>
      </c>
      <c r="O93" s="266">
        <v>6.7000000000000011</v>
      </c>
      <c r="P93" s="266">
        <v>4.9249999999999998</v>
      </c>
      <c r="Q93" s="51"/>
      <c r="R93" s="278">
        <f t="shared" si="11"/>
        <v>-0.17241588532630192</v>
      </c>
      <c r="S93" s="3">
        <f t="shared" si="12"/>
        <v>-7.8494296214393744E-2</v>
      </c>
      <c r="T93" s="3">
        <f t="shared" si="13"/>
        <v>-8.9316801383957589E-2</v>
      </c>
    </row>
    <row r="94" spans="2:20" x14ac:dyDescent="0.25">
      <c r="R94" s="3"/>
      <c r="S94" s="3"/>
      <c r="T94" s="3"/>
    </row>
  </sheetData>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e 2 3 1 b 5 - 9 f 1 a - 4 7 5 7 - a 4 3 a - f 5 4 a 9 b a 3 2 0 c 1 "   x m l n s = " h t t p : / / s c h e m a s . m i c r o s o f t . c o m / D a t a M a s h u p " > A A A A A M A J A A B Q S w M E F A A C A A g A R Z V v 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F l W 9 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Z V v U 7 u k F Y W 4 B g A A Q T Y A A B M A H A B G b 3 J t d W x h c y 9 T Z W N 0 a W 9 u M S 5 t I K I Y A C i g F A A A A A A A A A A A A A A A A A A A A A A A A A A A A O 1 a b W / a S B D + H o n / Y P m + E A l F g f T t d N e T O E J T 2 i Q g z N 2 p i i K 0 g W 1 i 1 d h o b f e C E P / 9 9 s V r 7 8 u Y l 0 D b 9 O R 8 C Z r d n Z m d f f a Z 8 d g x n i R + F D q e + N / 8 r X Z U O 4 o f E M F T p x O h Y I j v q R g F 5 3 i G w u m 7 T 6 1 T 5 6 0 T 4 O T I o X 9 e l J I J p o L u 4 w Q H J 5 2 U E B w m / 0 T k y 1 0 U f a k f L 2 + u 0 Q y / d b 0 E o 5 m q z b 1 d 3 X S i M K G z b x t c 1 S 9 u 5 w G F 9 9 g Z L e b Y p S p H 6 C 7 A J y O C w v h z R O j q I J 2 F b D C u C 7 O N 5 d I V + t y G k 9 A B J 8 G P y a r h L F 1 v 1 G 1 f j T v 9 9 q U c C t P Z H S Z 8 s N P / 2 L u + g E Z X x 9 K X v 8 K 5 / z V K n H 7 y g I k j b M e F V 9 k w H 8 0 G 6 / o G m K H M O W r U b S c J 8 e / S h A 2 4 f 6 M g x W 5 u a 4 h D G i T b i J A X 6 m G f W B Q 0 7 d 0 Q k / t F B x H i Y + L y H Q u D d O x P F O N P G B F x m G I w D 6 H r p X c X O L o n a P 6 w a L p K N N p T h o U 0 T M i i c I 8 K h Q 9 1 a w t U 1 1 U 0 x U G u j U o w m j w 4 b u / 6 v N d 2 V c U M Z m m c R D N Y s 2 q a q h W O M 6 x G J F d 6 P q Z q N a W O C I K H y V d / g k s 1 F 7 b z u M k l i s P j 9 u W l a 8 Q i j N M Z J j p U T b d N h a 6 6 r J l b s L S z A 1 o X D M U 2 V c p n Z 7 p a p 6 1 T B V Y R m U L g z Q Y K Y O V G G 0 s z w F Z U D H g B u 7 K P 3 g B W 4 b S F x + M j P y x x X + W l 6 y h k Z L I X J V k 6 I E q i o 1 F C D b 7 H i P q i x F A M Z O K M j 4 5 1 I p s 6 I i L r q c y 2 w S 6 0 m N G 0 e E 3 I W 1 K O w o U i P o P F L 2 D x S 1 j 8 C h a / h s V v V H H B F 3 y n 8 y h m M W B b N 2 L A R u p m m P L F A x K V B D 0 b k V E H 7 J j 8 T Q f 6 Y b C g y S 2 g i O Y Z D W b y O m C X b V N Q C y O e 8 W j Y v v b E z / 7 o f X e 4 J a 8 D N k u I v d R Z h g j 4 X m o s r / m i z V + f B F a K x / M A T a h l M V d x m M u 5 t G 5 v r O H S g I w H A / p j M M i C 0 8 j W E L l 4 R D F M + c X w W 6 f V U V l 2 0 d z a n k n X 5 q z M o k G h G 1 h D x k 4 l i + U p + 8 0 v 7 K 1 m P s u s 2 + Q 1 k y G 5 L 2 E a B D t k h i K R b 5 d 8 r + h J Y K f r F R q v c U x x 9 y H y w 3 V Z Y d W g p O W N u 9 7 4 C s 2 B U Z e q b D A l H / 1 w e j L 0 7 x + S P k U l y Q 1 3 H + d 0 v m Z Z i P j v f E + 5 f w z u H r + O V j b q h f M 0 4 a l w t W k 8 N / / O D 6 g 3 z j D 6 N 1 b Y W d w 6 J q y r H m a x q 9 / k m m 7 p E v f i f N C 9 b H u j X q c 3 + u Q e K z d o F n 0 F a z k m L 6 6 8 5 g M N I e T n 9 g n c s P r j 0 z g Q 6 l Z J q M 1 d Z g G / 0 X X e O r / / 4 Z w q 5 Y G m W a 0 N 9 H V Q Y S C c 6 E S z O z / E 9 a V V C D R K n n u K 6 k S o M i q S I Y 7 f p T i b 3 w 1 Q n P g T P 1 k 8 o T T J F / s 4 P t S D 0 u X g w q o m c p B Y I 7 2 Q G k e B g / N t m P l f 2 e B E u E M Q z z z a r N Z p 8 1 f g C Y z V q b C 4 C Y t b s P g M F r + A x S 9 h 8 S t Y / B o W v 4 H F 8 C 7 P 4 F 2 e m b s E L 0 z J f d E f M j N y y k + S 3 x O e N / a h J M F I A A T K j 1 0 e t T j b 1 c 4 P t x a F S c h C l Y 4 K X K D S 2 e K J V j 5 L M 6 Z Y V x R a D 7 Y 5 S i U s J Q 4 l 8 C T S J L Q k l i R 4 J F o k P A Q e t u w R c G n m z e Z G g b Y 5 q 0 / A y V u v D I v T t Z 7 + S 0 s z 2 6 + D 1 2 c H K 2 f y g q u q a J 5 Y 0 T R / T E n T / P 4 1 j X o X t m x L 5 B A S O b + 2 U 9 I v 8 K d m / B r Q U t g 6 5 x s B 0 1 O 8 G T 2 z A J C H p 4 6 s j m s 0 E q B P W h z Y Q / M Y K s R 2 C 4 l R V j 6 H u J g Q M 9 s z O t 7 0 U Q t 8 R s / a Q K J W S G W o 7 I X J q x c n T D 2 X G g G y i o q a z g + i m b G u r J h q d c W N G i h O E r L T W t P J Q Q v o J o L I W i o m y W r Q g v T q C O P d m A p j z x B j o k + 2 H 8 q E j n 1 x l n X s 9 k Q a 7 2 d V S H u G S B O d x v 2 Q J n T s i 7 S s 5 7 k n 0 l j W N B s H u 2 G s v A 3 x f 8 c b D K m u 1 b 8 o h x N 4 4 j 8 q R 2 o x P k i q r I D 1 8 w P r I G n x k N A S u b G C 1 s 8 P r Y P k w c N B q 3 1 P / O 5 j Q k 8 V R 2 k s p o 2 H + P M T u u m Q K q i r L v s X + D M Y y g x M s n n i T X C I i B / x 8 L E 1 V s d E z t j c M a G r a b T y + X C X c u P X R 6 Z Z G 7 w r t b 3 B R 7 J o 7 P r p j O 5 X 6 b c z 7 Y t h 7 3 t / P G N c u a 0 / o 9 n 6 e y V H r 2 x L D W x u N c H v e N V Z r X L 1 V t 9 K X 1 e q H a N 4 3 S t p U 4 u b L S j T d 4 4 W 6 8 8 x X + / K q W t U e c G 6 r 7 W c Q o O b T 4 a 0 7 f b l U 6 E K 6 L Y e p K V o B V V e Q i g 4 6 t b 0 W 6 r w / / Z v A I E X r E s o 8 9 j J J U o T / k H Z L u + h m F 7 + C o p / i W a / r s 1 1 b u T 6 w d D 7 9 l x P j W z m e p 3 q 2 Z I n M z 1 b X D F 9 x f Q V 0 1 d M v 4 H p v y X R a y R I C X j X r w 0 2 s L z U u J H j + 9 + D 4 / u 7 c 3 x / H 4 7 v V x x f c X z F 8 R X H P 6 t q / h u y / H 9 Q S w E C L Q A U A A I A C A B F l W 9 T 0 d 1 W j K Y A A A D 4 A A A A E g A A A A A A A A A A A A A A A A A A A A A A Q 2 9 u Z m l n L 1 B h Y 2 t h Z 2 U u e G 1 s U E s B A i 0 A F A A C A A g A R Z V v U w / K 6 a u k A A A A 6 Q A A A B M A A A A A A A A A A A A A A A A A 8 g A A A F t D b 2 5 0 Z W 5 0 X 1 R 5 c G V z X S 5 4 b W x Q S w E C L Q A U A A I A C A B F l W 9 T u 6 Q V h b g G A A B B N g A A E w A A A A A A A A A A A A A A A A D j A Q A A R m 9 y b X V s Y X M v U 2 V j d G l v b j E u b V B L B Q Y A A A A A A w A D A M I A A A D o 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1 w A A A A A A A G b 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k F B Q U F B Q U F B Q U N N M H B N a T Z R N H R R W n F 3 U G 5 h U H p j V y t E a 0 p o Y z J W W l p X R n l S R 1 Z 0 W V c 1 a 0 F B Q U F B Q U F B Q U F B Q U F L Q X c v O X Z S U k 9 k Q 2 d x S G l F e W h M S 3 Z n S 1 J X e G h j M 1 J w W T J s M G V R Q U F B U U F B Q U F B Q U F B R F E 0 W j J i c 3 h G Z 1 J x N D Z h c k 9 p S 3 N h T k J G T m x k S E 1 B Q U F J Q U F B Q U F B Q U F B M V p u R X V o Z 2 t X R U 9 s S m 5 1 N 0 R z T m h K a F J C W j N K c F J Y a D B j b U Z 1 W l c 5 M W M w U m x i V 0 Z 1 W k F B Q U F 3 Q U F B Q T 0 9 I i A v P j w v U 3 R h Y m x l R W 5 0 c m l l c z 4 8 L 0 l 0 Z W 0 + P E l 0 Z W 0 + P E l 0 Z W 1 M b 2 N h d G l v b j 4 8 S X R l b V R 5 c G U + R m 9 y b X V s Y T w v S X R l b V R 5 c G U + P E l 0 Z W 1 Q Y X R o P l N l Y 3 R p b 2 4 x L 0 J h c 2 V Z Z W F y R G V t Y W 5 k 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R d W V y e U l E I i B W Y W x 1 Z T 0 i c 2 U 3 N 2 R m Z D U 0 L T g 3 M D k t N D Q x N i 0 5 M j V l L W V j N j J k M D B l N j I 3 O C I g L z 4 8 R W 5 0 c n k g V H l w Z T 0 i R m l s b E V y c m 9 y Q 2 9 1 b n Q i I F Z h b H V l P S J s M C I g L z 4 8 R W 5 0 c n k g V H l w Z T 0 i U X V l c n l H c m 9 1 c E l E I i B W Y W x 1 Z T 0 i c z I y O T N k M j h j L T B l Z T k t N D E y Z C 0 5 Y W I w L T N l N z Y 4 Z m N k Y z V i Z S I g L z 4 8 R W 5 0 c n k g V H l w Z T 0 i R m l s b E N v d W 5 0 I i B W Y W x 1 Z T 0 i b D I 2 I i A v P j x F b n R y e S B U e X B l P S J G a W x s Q 2 9 s d W 1 u V H l w Z X M i I F Z h b H V l P S J z Q U F B R 0 F B Q U F B Q U E 9 I i A v P j x F b n R y e S B U e X B l P S J G a W x s R X J y b 3 J D b 2 R l I i B W Y W x 1 Z T 0 i c 1 V u a 2 5 v d 2 4 i I C 8 + P E V u d H J 5 I F R 5 c G U 9 I k Z p b G x M Y X N 0 V X B k Y X R l Z C I g V m F s d W U 9 I m Q y M D I x L T E x L T E y V D A 2 O j U 4 O j U 1 L j U w O D g y M D F a I i A v P j x F b n R y e S B U e X B l P S J G a W x s Q 2 9 s d W 1 u T m F t Z X M i I F Z h b H V l P S J z W y Z x d W 9 0 O 0 R l b W F u Z F N l Y 3 R v c i Z x d W 9 0 O y w m c X V v d D t F b m V y Z 3 l T Z X J 2 a W N l J n F 1 b 3 Q 7 L C Z x d W 9 0 O 0 V u Z X J n e U N h c n J p Z X I m c X V v d D s s J n F 1 b 3 Q 7 Q 2 9 u c 3 V t Z X J U e X B l M S Z x d W 9 0 O y w m c X V v d D t N b 2 R l b E d l b 2 d y Y X B o e S Z x d W 9 0 O y w m c X V v d D t T d W J H Z W 9 n c m F w a H k x J n F 1 b 3 Q 7 L C Z x d W 9 0 O 1 l l Y X I m c X V v d D s s J n F 1 b 3 Q 7 Q m F z Z V l l Y X J E Z W 1 h b m Q m c X V v d D t d I i A v P j x F b n R y e S B U e X B l P S J G a W x s V G F y Z 2 V 0 I i B W Y W x 1 Z T 0 i c 0 J h c 2 V Z Z W F y R G V t Y W 5 k 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J h c 2 V Z Z W F y R G V t Y W 5 k L 1 N v d X J j Z S 5 7 R G V t Y W 5 k U 2 V j d G 9 y L D B 9 J n F 1 b 3 Q 7 L C Z x d W 9 0 O 1 N l Y 3 R p b 2 4 x L 0 J h c 2 V Z Z W F y R G V t Y W 5 k L 1 N v d X J j Z S 5 7 R W 5 l c m d 5 U 2 V y d m l j Z S w x f S Z x d W 9 0 O y w m c X V v d D t T Z W N 0 a W 9 u M S 9 C Y X N l W W V h c k R l b W F u Z C 9 T b 3 V y Y 2 U u e 0 V u Z X J n e U N h c n J p Z X I s M n 0 m c X V v d D s s J n F 1 b 3 Q 7 U 2 V j d G l v b j E v Q m F z Z V l l Y X J E Z W 1 h b m Q v U 2 9 1 c m N l L n t D b 2 5 z d W 1 l c l R 5 c G U x L D N 9 J n F 1 b 3 Q 7 L C Z x d W 9 0 O 1 N l Y 3 R p b 2 4 x L 0 J h c 2 V Z Z W F y R G V t Y W 5 k L 1 N v d X J j Z S 5 7 T W 9 k Z W x H Z W 9 n c m F w a H k s N H 0 m c X V v d D s s J n F 1 b 3 Q 7 U 2 V j d G l v b j E v Q m F z Z V l l Y X J E Z W 1 h b m Q v U 2 9 1 c m N l L n t T d W J H Z W 9 n c m F w a H k x L D V 9 J n F 1 b 3 Q 7 L C Z x d W 9 0 O 1 N l Y 3 R p b 2 4 x L 0 J h c 2 V Z Z W F y R G V t Y W 5 k L 1 N v d X J j Z S 5 7 W W V h c i w 2 f S Z x d W 9 0 O y w m c X V v d D t T Z W N 0 a W 9 u M S 9 C Y X N l W W V h c k R l b W F u Z C 9 T b 3 V y Y 2 U u e 0 J h c 2 V Z Z W F y R G V t Y W 5 k L D d 9 J n F 1 b 3 Q 7 X S w m c X V v d D t D b 2 x 1 b W 5 D b 3 V u d C Z x d W 9 0 O z o 4 L C Z x d W 9 0 O 0 t l e U N v b H V t b k 5 h b W V z J n F 1 b 3 Q 7 O l t d L C Z x d W 9 0 O 0 N v b H V t b k l k Z W 5 0 a X R p Z X M m c X V v d D s 6 W y Z x d W 9 0 O 1 N l Y 3 R p b 2 4 x L 0 J h c 2 V Z Z W F y R G V t Y W 5 k L 1 N v d X J j Z S 5 7 R G V t Y W 5 k U 2 V j d G 9 y L D B 9 J n F 1 b 3 Q 7 L C Z x d W 9 0 O 1 N l Y 3 R p b 2 4 x L 0 J h c 2 V Z Z W F y R G V t Y W 5 k L 1 N v d X J j Z S 5 7 R W 5 l c m d 5 U 2 V y d m l j Z S w x f S Z x d W 9 0 O y w m c X V v d D t T Z W N 0 a W 9 u M S 9 C Y X N l W W V h c k R l b W F u Z C 9 T b 3 V y Y 2 U u e 0 V u Z X J n e U N h c n J p Z X I s M n 0 m c X V v d D s s J n F 1 b 3 Q 7 U 2 V j d G l v b j E v Q m F z Z V l l Y X J E Z W 1 h b m Q v U 2 9 1 c m N l L n t D b 2 5 z d W 1 l c l R 5 c G U x L D N 9 J n F 1 b 3 Q 7 L C Z x d W 9 0 O 1 N l Y 3 R p b 2 4 x L 0 J h c 2 V Z Z W F y R G V t Y W 5 k L 1 N v d X J j Z S 5 7 T W 9 k Z W x H Z W 9 n c m F w a H k s N H 0 m c X V v d D s s J n F 1 b 3 Q 7 U 2 V j d G l v b j E v Q m F z Z V l l Y X J E Z W 1 h b m Q v U 2 9 1 c m N l L n t T d W J H Z W 9 n c m F w a H k x L D V 9 J n F 1 b 3 Q 7 L C Z x d W 9 0 O 1 N l Y 3 R p b 2 4 x L 0 J h c 2 V Z Z W F y R G V t Y W 5 k L 1 N v d X J j Z S 5 7 W W V h c i w 2 f S Z x d W 9 0 O y w m c X V v d D t T Z W N 0 a W 9 u M S 9 C Y X N l W W V h c k R l b W F u Z C 9 T b 3 V y Y 2 U u e 0 J h c 2 V Z Z W F y R G V t Y W 5 k L D d 9 J n F 1 b 3 Q 7 X S w m c X V v d D t S Z W x h d G l v b n N o a X B J b m Z v J n F 1 b 3 Q 7 O l t d f S I g L z 4 8 L 1 N 0 Y W J s Z U V u d H J p Z X M + P C 9 J d G V t P j x J d G V t P j x J d G V t T G 9 j Y X R p b 2 4 + P E l 0 Z W 1 U e X B l P k Z v c m 1 1 b G E 8 L 0 l 0 Z W 1 U e X B l P j x J d G V t U G F 0 a D 5 T Z W N 0 a W 9 u M S 9 O b 2 5 S Z X N G d W V s R G V t Y W 5 k R W x h c 3 R p Y 2 l 0 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X V l c n l J R C I g V m F s d W U 9 I n N l Y T h j Y z N h N i 1 h Z j k x L T Q 2 O T c t Y j M z O S 0 0 O T d k Y T Q 4 N j B h Y j Y i I C 8 + P E V u d H J 5 I F R 5 c G U 9 I k x v Y W R l Z F R v Q W 5 h b H l z a X N T Z X J 2 a W N l c y I g V m F s d W U 9 I m w w I i A v P j x F b n R y e S B U e X B l P S J R d W V y e U d y b 3 V w S U Q i I F Z h b H V l P S J z Z G J m Z j M w Y T A t N D R k M S 0 0 M m U 3 L T g y Y T E t Z T I x M z I 4 N G I y Y W Y 4 I i A v P j x F b n R y e S B U e X B l P S J G a W x s Q 2 9 1 b n Q i I F Z h b H V l P S J s M j g 2 I i A v P j x F b n R y e S B U e X B l P S J G a W x s T G F z d F V w Z G F 0 Z W Q i I F Z h b H V l P S J k M j A y M S 0 x M S 0 x M l Q w N j o 1 O D o 1 N S 4 2 O D A 2 O T c 2 W i I g L z 4 8 R W 5 0 c n k g V H l w Z T 0 i R m l s b E N v b H V t b k 5 h b W V z I i B W Y W x 1 Z T 0 i c 1 s m c X V v d D t E Z W 1 h b m R T Z W N 0 b 3 I m c X V v d D s s J n F 1 b 3 Q 7 R W 5 l c m d 5 U 2 V y d m l j Z S Z x d W 9 0 O y w m c X V v d D t F b m V y Z 3 l D Y X J y a W V y J n F 1 b 3 Q 7 L C Z x d W 9 0 O 0 N v b n N 1 b W V y V H l w Z T E m c X V v d D s s J n F 1 b 3 Q 7 T W 9 k Z W x H Z W 9 n c m F w a H k m c X V v d D s s J n F 1 b 3 Q 7 U 3 V i R 2 V v Z 3 J h c G h 5 M S Z x d W 9 0 O y w m c X V v d D t Z Z W F y J n F 1 b 3 Q 7 L C Z x d W 9 0 O 0 V s Y X N 0 a W N p d H k m c X V v d D t d I i A v P j x F b n R y e S B U e X B l P S J G a W x s V G F y Z 2 V 0 I i B W Y W x 1 Z T 0 i c 0 5 v b l J l c 0 Z 1 Z W x E Z W 1 h b m R F b G F z d G l j a X R 5 I i A v P j x F b n R y e S B U e X B l P S J G a W x s R X J y b 3 J D b 2 R l I i B W Y W x 1 Z T 0 i c 1 V u a 2 5 v d 2 4 i I C 8 + P E V u d H J 5 I F R 5 c G U 9 I k Z p b G x D b 2 x 1 b W 5 U e X B l c y I g V m F s d W U 9 I n N C Z 1 l H Q U F B Q U J n V T 0 i I C 8 + P E V u d H J 5 I F R 5 c G U 9 I k Z p b G x F c n J v c k N v d W 5 0 I i B W Y W x 1 Z T 0 i b D A 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3 s m c X V v d D t r Z X l D b 2 x 1 b W 5 D b 3 V u d C Z x d W 9 0 O z o x L C Z x d W 9 0 O 2 t l e U N v b H V t b i Z x d W 9 0 O z o w L C Z x d W 9 0 O 2 9 0 a G V y S 2 V 5 Q 2 9 s d W 1 u S W R l b n R p d H k m c X V v d D s 6 J n F 1 b 3 Q 7 U 2 V j d G l v b j E v R F N f R V N f T W F w L 0 N o Y W 5 n Z W Q g V H l w Z S 5 7 R G V t Y W 5 k U 2 V j d G 9 y L D B 9 J n F 1 b 3 Q 7 L C Z x d W 9 0 O 0 t l e U N v b H V t b k N v d W 5 0 J n F 1 b 3 Q 7 O j F 9 X S w m c X V v d D t j b 2 x 1 b W 5 J Z G V u d G l 0 a W V z J n F 1 b 3 Q 7 O l s m c X V v d D t T Z W N 0 a W 9 u M S 9 O b 2 5 S Z X N G d W V s R G V t Y W 5 k R W x h c 3 R p Y 2 l 0 e S 9 V b n B p d m 9 0 I F l l Y X I g Q 2 9 s d W 1 u c y 5 7 R G V t Y W 5 k U 2 V j d G 9 y L D F 9 J n F 1 b 3 Q 7 L C Z x d W 9 0 O 1 N l Y 3 R p b 2 4 x L 0 R T X 0 V T X 0 1 h c C 9 D a G F u Z 2 V k I F R 5 c G U u e 0 V u Z X J n e V N l c n Z p Y 2 U s M X 0 m c X V v d D s s J n F 1 b 3 Q 7 U 2 V j d G l v b j E v T m 9 u U m V z R n V l b E R l b W F u Z E V s Y X N 0 a W N p d H k v V W 5 w a X Z v d C B Z Z W F y I E N v b H V t b n M u e 0 V u Z X J n e U N h c n J p Z X I s M H 0 m c X V v d D s s J n F 1 b 3 Q 7 U 2 V j d G l v b j E v T m 9 u U m V z R n V l b E R l b W F u Z E V s Y X N 0 a W N p d H k v Q W R k I E N U L n t D b 2 5 z d W 1 l c l R 5 c G U x L D V 9 J n F 1 b 3 Q 7 L C Z x d W 9 0 O 1 N l Y 3 R p b 2 4 x L 0 5 v b l J l c 0 Z 1 Z W x E Z W 1 h b m R F b G F z d G l j a X R 5 L 0 F k Z C B D b 3 V u d H J 5 L n t N b 2 R l b E d l b 2 d y Y X B o e S w 2 f S Z x d W 9 0 O y w m c X V v d D t T Z W N 0 a W 9 u M S 9 O b 2 5 S Z X N G d W V s R G V t Y W 5 k R W x h c 3 R p Y 2 l 0 e S 9 V b n B p d m 9 0 I F l l Y X I g Q 2 9 s d W 1 u c y 5 7 U 3 V i R 2 V v Z 3 J h c G h 5 M S w y f S Z x d W 9 0 O y w m c X V v d D t T Z W N 0 a W 9 u M S 9 O b 2 5 S Z X N G d W V s R G V t Y W 5 k R W x h c 3 R p Y 2 l 0 e S 9 V b n B p d m 9 0 I F l l Y X I g Q 2 9 s d W 1 u c y 5 7 Q X R 0 c m l i d X R l L D N 9 J n F 1 b 3 Q 7 L C Z x d W 9 0 O 1 N l Y 3 R p b 2 4 x L 0 5 v b l J l c 0 Z 1 Z W x E Z W 1 h b m R F b G F z d G l j a X R 5 L 1 V u c G l 2 b 3 Q g W W V h c i B D b 2 x 1 b W 5 z L n t W Y W x 1 Z S w 0 f S Z x d W 9 0 O 1 0 s J n F 1 b 3 Q 7 Q 2 9 s d W 1 u Q 2 9 1 b n Q m c X V v d D s 6 O C w m c X V v d D t L Z X l D b 2 x 1 b W 5 O Y W 1 l c y Z x d W 9 0 O z p b X S w m c X V v d D t D b 2 x 1 b W 5 J Z G V u d G l 0 a W V z J n F 1 b 3 Q 7 O l s m c X V v d D t T Z W N 0 a W 9 u M S 9 O b 2 5 S Z X N G d W V s R G V t Y W 5 k R W x h c 3 R p Y 2 l 0 e S 9 V b n B p d m 9 0 I F l l Y X I g Q 2 9 s d W 1 u c y 5 7 R G V t Y W 5 k U 2 V j d G 9 y L D F 9 J n F 1 b 3 Q 7 L C Z x d W 9 0 O 1 N l Y 3 R p b 2 4 x L 0 R T X 0 V T X 0 1 h c C 9 D a G F u Z 2 V k I F R 5 c G U u e 0 V u Z X J n e V N l c n Z p Y 2 U s M X 0 m c X V v d D s s J n F 1 b 3 Q 7 U 2 V j d G l v b j E v T m 9 u U m V z R n V l b E R l b W F u Z E V s Y X N 0 a W N p d H k v V W 5 w a X Z v d C B Z Z W F y I E N v b H V t b n M u e 0 V u Z X J n e U N h c n J p Z X I s M H 0 m c X V v d D s s J n F 1 b 3 Q 7 U 2 V j d G l v b j E v T m 9 u U m V z R n V l b E R l b W F u Z E V s Y X N 0 a W N p d H k v Q W R k I E N U L n t D b 2 5 z d W 1 l c l R 5 c G U x L D V 9 J n F 1 b 3 Q 7 L C Z x d W 9 0 O 1 N l Y 3 R p b 2 4 x L 0 5 v b l J l c 0 Z 1 Z W x E Z W 1 h b m R F b G F z d G l j a X R 5 L 0 F k Z C B D b 3 V u d H J 5 L n t N b 2 R l b E d l b 2 d y Y X B o e S w 2 f S Z x d W 9 0 O y w m c X V v d D t T Z W N 0 a W 9 u M S 9 O b 2 5 S Z X N G d W V s R G V t Y W 5 k R W x h c 3 R p Y 2 l 0 e S 9 V b n B p d m 9 0 I F l l Y X I g Q 2 9 s d W 1 u c y 5 7 U 3 V i R 2 V v Z 3 J h c G h 5 M S w y f S Z x d W 9 0 O y w m c X V v d D t T Z W N 0 a W 9 u M S 9 O b 2 5 S Z X N G d W V s R G V t Y W 5 k R W x h c 3 R p Y 2 l 0 e S 9 V b n B p d m 9 0 I F l l Y X I g Q 2 9 s d W 1 u c y 5 7 Q X R 0 c m l i d X R l L D N 9 J n F 1 b 3 Q 7 L C Z x d W 9 0 O 1 N l Y 3 R p b 2 4 x L 0 5 v b l J l c 0 Z 1 Z W x E Z W 1 h b m R F b G F z d G l j a X R 5 L 1 V u c G l 2 b 3 Q g W W V h c i B D b 2 x 1 b W 5 z L n t W Y W x 1 Z S w 0 f S Z x d W 9 0 O 1 0 s J n F 1 b 3 Q 7 U m V s Y X R p b 2 5 z a G l w S W 5 m b y Z x d W 9 0 O z p b e y Z x d W 9 0 O 2 t l e U N v b H V t b k N v d W 5 0 J n F 1 b 3 Q 7 O j E s J n F 1 b 3 Q 7 a 2 V 5 Q 2 9 s d W 1 u J n F 1 b 3 Q 7 O j A s J n F 1 b 3 Q 7 b 3 R o Z X J L Z X l D b 2 x 1 b W 5 J Z G V u d G l 0 e S Z x d W 9 0 O z o m c X V v d D t T Z W N 0 a W 9 u M S 9 E U 1 9 F U 1 9 N Y X A v Q 2 h h b m d l Z C B U e X B l L n t E Z W 1 h b m R T Z W N 0 b 3 I s M H 0 m c X V v d D s s J n F 1 b 3 Q 7 S 2 V 5 Q 2 9 s d W 1 u Q 2 9 1 b n Q m c X V v d D s 6 M X 1 d f S I g L z 4 8 L 1 N 0 Y W J s Z U V u d H J p Z X M + P C 9 J d G V t P j x J d G V t P j x J d G V t T G 9 j Y X R p b 2 4 + P E l 0 Z W 1 U e X B l P k Z v c m 1 1 b G E 8 L 0 l 0 Z W 1 U e X B l P j x J d G V t U G F 0 a D 5 T Z W N 0 a W 9 u M S 9 E U 1 9 F U 1 9 N Y X A 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S 0 w N C 0 w M l Q x M T o 0 O D o 1 N y 4 w O D Q 4 O T U 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R W 5 0 c n k g V H l w Z T 0 i U X V l c n l H c m 9 1 c E l E I i B W Y W x 1 Z T 0 i c z l i O W R l M W Q w L T E x Y j M t N D Y 2 M C 1 h Z T N h L T Z h Y j N h M j J h Y z Y 4 Z C I g L z 4 8 L 1 N 0 Y W J s Z U V u d H J p Z X M + P C 9 J d G V t P j x J d G V t P j x J d G V t T G 9 j Y X R p b 2 4 + P E l 0 Z W 1 U e X B l P k Z v c m 1 1 b G E 8 L 0 l 0 Z W 1 U e X B l P j x J d G V t U G F 0 a D 5 T Z W N 0 a W 9 u M S 9 E U 1 9 F U 1 9 N Y X A v U 2 9 1 c m N l P C 9 J d G V t U G F 0 a D 4 8 L 0 l 0 Z W 1 M b 2 N h d G l v b j 4 8 U 3 R h Y m x l R W 5 0 c m l l c y A v P j w v S X R l b T 4 8 S X R l b T 4 8 S X R l b U x v Y 2 F 0 a W 9 u P j x J d G V t V H l w Z T 5 G b 3 J t d W x h P C 9 J d G V t V H l w Z T 4 8 S X R l b V B h d G g + U 2 V j d G l v b j E v R F N f R V N f T W F w L 0 N o Y W 5 n Z W Q l M j B U e X B l P C 9 J d G V t U G F 0 a D 4 8 L 0 l 0 Z W 1 M b 2 N h d G l v b j 4 8 U 3 R h Y m x l R W 5 0 c m l l c y A v P j w v S X R l b T 4 8 S X R l b T 4 8 S X R l b U x v Y 2 F 0 a W 9 u P j x J d G V t V H l w Z T 5 G b 3 J t d W x h P C 9 J d G V t V H l w Z T 4 8 S X R l b V B h d G g + U 2 V j d G l v b j E v T m 9 u U m V z R n V l b E R l b W F u Z E V s Y X N 0 a W N p d H k v U 2 9 1 c m N l P C 9 J d G V t U G F 0 a D 4 8 L 0 l 0 Z W 1 M b 2 N h d G l v b j 4 8 U 3 R h Y m x l R W 5 0 c m l l c y A v P j w v S X R l b T 4 8 S X R l b T 4 8 S X R l b U x v Y 2 F 0 a W 9 u P j x J d G V t V H l w Z T 5 G b 3 J t d W x h P C 9 J d G V t V H l w Z T 4 8 S X R l b V B h d G g + U 2 V j d G l v b j E v T m 9 u U m V z R n V l b E R l b W F u Z E V s Y X N 0 a W N p d H k v Q 2 h h b m d l J T I w V H l w Z T w v S X R l b V B h d G g + P C 9 J d G V t T G 9 j Y X R p b 2 4 + P F N 0 Y W J s Z U V u d H J p Z X M g L z 4 8 L 0 l 0 Z W 0 + P E l 0 Z W 0 + P E l 0 Z W 1 M b 2 N h d G l v b j 4 8 S X R l b V R 5 c G U + R m 9 y b X V s Y T w v S X R l b V R 5 c G U + P E l 0 Z W 1 Q Y X R o P l N l Y 3 R p b 2 4 x L 0 5 v b l J l c 0 Z 1 Z W x E Z W 1 h b m R F b G F z d G l j a X R 5 L 1 J l b W 9 2 Z S U y M E N v b H V t b n M 8 L 0 l 0 Z W 1 Q Y X R o P j w v S X R l b U x v Y 2 F 0 a W 9 u P j x T d G F i b G V F b n R y a W V z I C 8 + P C 9 J d G V t P j x J d G V t P j x J d G V t T G 9 j Y X R p b 2 4 + P E l 0 Z W 1 U e X B l P k Z v c m 1 1 b G E 8 L 0 l 0 Z W 1 U e X B l P j x J d G V t U G F 0 a D 5 T Z W N 0 a W 9 u M S 9 O b 2 5 S Z X N G d W V s R G V t Y W 5 k R W x h c 3 R p Y 2 l 0 e S 9 S Z W 5 h b W U l M j B D b 2 x 1 b W 5 z P C 9 J d G V t U G F 0 a D 4 8 L 0 l 0 Z W 1 M b 2 N h d G l v b j 4 8 U 3 R h Y m x l R W 5 0 c m l l c y A v P j w v S X R l b T 4 8 S X R l b T 4 8 S X R l b U x v Y 2 F 0 a W 9 u P j x J d G V t V H l w Z T 5 G b 3 J t d W x h P C 9 J d G V t V H l w Z T 4 8 S X R l b V B h d G g + U 2 V j d G l v b j E v T m 9 u U m V z R n V l b E R l b W F u Z E V s Y X N 0 a W N p d H k v Q W R k J T I w Q 1 Q 8 L 0 l 0 Z W 1 Q Y X R o P j w v S X R l b U x v Y 2 F 0 a W 9 u P j x T d G F i b G V F b n R y a W V z I C 8 + P C 9 J d G V t P j x J d G V t P j x J d G V t T G 9 j Y X R p b 2 4 + P E l 0 Z W 1 U e X B l P k Z v c m 1 1 b G E 8 L 0 l 0 Z W 1 U e X B l P j x J d G V t U G F 0 a D 5 T Z W N 0 a W 9 u M S 9 O b 2 5 S Z X N G d W V s R G V t Y W 5 k R W x h c 3 R p Y 2 l 0 e S 9 B Z G Q l M j B D b 3 V u d H J 5 P C 9 J d G V t U G F 0 a D 4 8 L 0 l 0 Z W 1 M b 2 N h d G l v b j 4 8 U 3 R h Y m x l R W 5 0 c m l l c y A v P j w v S X R l b T 4 8 S X R l b T 4 8 S X R l b U x v Y 2 F 0 a W 9 u P j x J d G V t V H l w Z T 5 G b 3 J t d W x h P C 9 J d G V t V H l w Z T 4 8 S X R l b V B h d G g + U 2 V j d G l v b j E v T m 9 u U m V z R n V l b E R l b W F u Z E V s Y X N 0 a W N p d H k v T W V y Z 2 U l M j B F U z w v S X R l b V B h d G g + P C 9 J d G V t T G 9 j Y X R p b 2 4 + P F N 0 Y W J s Z U V u d H J p Z X M g L z 4 8 L 0 l 0 Z W 0 + P E l 0 Z W 0 + P E l 0 Z W 1 M b 2 N h d G l v b j 4 8 S X R l b V R 5 c G U + R m 9 y b X V s Y T w v S X R l b V R 5 c G U + P E l 0 Z W 1 Q Y X R o P l N l Y 3 R p b 2 4 x L 0 5 v b l J l c 0 Z 1 Z W x E Z W 1 h b m R F b G F z d G l j a X R 5 L 0 V 4 c G F u Z C U y M E V T P C 9 J d G V t U G F 0 a D 4 8 L 0 l 0 Z W 1 M b 2 N h d G l v b j 4 8 U 3 R h Y m x l R W 5 0 c m l l c y A v P j w v S X R l b T 4 8 S X R l b T 4 8 S X R l b U x v Y 2 F 0 a W 9 u P j x J d G V t V H l w Z T 5 G b 3 J t d W x h P C 9 J d G V t V H l w Z T 4 8 S X R l b V B h d G g + U 2 V j d G l v b j E v T m 9 u U m V z R n V l b E R l b W F u Z E V s Y X N 0 a W N p d H k v V W 5 w a X Z v d C U y M F l l Y X I l M j B D b 2 x 1 b W 5 z P C 9 J d G V t U G F 0 a D 4 8 L 0 l 0 Z W 1 M b 2 N h d G l v b j 4 8 U 3 R h Y m x l R W 5 0 c m l l c y A v P j w v S X R l b T 4 8 S X R l b T 4 8 S X R l b U x v Y 2 F 0 a W 9 u P j x J d G V t V H l w Z T 5 G b 3 J t d W x h P C 9 J d G V t V H l w Z T 4 8 S X R l b V B h d G g + U 2 V j d G l v b j E v T m 9 u U m V z R n V l b E R l b W F u Z E V s Y X N 0 a W N p d H k v U m V u Y W 1 l J T I w V m F s d W U l M j B D b 2 x 1 b W 4 8 L 0 l 0 Z W 1 Q Y X R o P j w v S X R l b U x v Y 2 F 0 a W 9 u P j x T d G F i b G V F b n R y a W V z I C 8 + P C 9 J d G V t P j x J d G V t P j x J d G V t T G 9 j Y X R p b 2 4 + P E l 0 Z W 1 U e X B l P k Z v c m 1 1 b G E 8 L 0 l 0 Z W 1 U e X B l P j x J d G V t U G F 0 a D 5 T Z W N 0 a W 9 u M S 9 O b 2 5 S Z X N G d W V s R G V t Y W 5 k R W x h c 3 R p Y 2 l 0 e S 9 G a W x 0 Z X I l M j B S b 3 d z P C 9 J d G V t U G F 0 a D 4 8 L 0 l 0 Z W 1 M b 2 N h d G l v b j 4 8 U 3 R h Y m x l R W 5 0 c m l l c y A v P j w v S X R l b T 4 8 S X R l b T 4 8 S X R l b U x v Y 2 F 0 a W 9 u P j x J d G V t V H l w Z T 5 G b 3 J t d W x h P C 9 J d G V t V H l w Z T 4 8 S X R l b V B h d G g + U 2 V j d G l v b j E v T m 9 u U m V z R n V l b E R l b W F u Z E V s Y X N 0 a W N p d H k v R m l s d G V y J T I w U m 9 3 c z E 8 L 0 l 0 Z W 1 Q Y X R o P j w v S X R l b U x v Y 2 F 0 a W 9 u P j x T d G F i b G V F b n R y a W V z I C 8 + P C 9 J d G V t P j x J d G V t P j x J d G V t T G 9 j Y X R p b 2 4 + P E l 0 Z W 1 U e X B l P k Z v c m 1 1 b G E 8 L 0 l 0 Z W 1 U e X B l P j x J d G V t U G F 0 a D 5 T Z W N 0 a W 9 u M S 9 O b 2 5 S Z X N G d W V s R G V t Y W 5 k R W x h c 3 R p Y 2 l 0 e S 9 S Z W 1 v d m U l M j B D b 2 x 1 b W 5 z M T w v S X R l b V B h d G g + P C 9 J d G V t T G 9 j Y X R p b 2 4 + P F N 0 Y W J s Z U V u d H J p Z X M g L z 4 8 L 0 l 0 Z W 0 + P E l 0 Z W 0 + P E l 0 Z W 1 M b 2 N h d G l v b j 4 8 S X R l b V R 5 c G U + R m 9 y b X V s Y T w v S X R l b V R 5 c G U + P E l 0 Z W 1 Q Y X R o P l N l Y 3 R p b 2 4 x L 0 5 v b l J l c 0 Z 1 Z W x E Z W 1 h b m R F b G F z d G l j a X R 5 L 1 J l b 3 J k Z X I l M j B D b 2 x 1 b W 5 z P C 9 J d G V t U G F 0 a D 4 8 L 0 l 0 Z W 1 M b 2 N h d G l v b j 4 8 U 3 R h Y m x l R W 5 0 c m l l c y A v P j w v S X R l b T 4 8 S X R l b T 4 8 S X R l b U x v Y 2 F 0 a W 9 u P j x J d G V t V H l w Z T 5 G b 3 J t d W x h P C 9 J d G V t V H l w Z T 4 8 S X R l b V B h d G g + U 2 V j d G l v b j E v T m 9 u Q 2 9 h b E R l b W F u Z E Z Z M j A 8 L 0 l 0 Z W 1 Q Y X R o P j w v S X R l b U x v Y 2 F 0 a W 9 u P j x T d G F i b G V F b n R y a W V z P j x F b n R y e S B U e X B l P S J J c 1 B y a X Z h d G U i I F Z h b H V l P S J s M C I g L z 4 8 R W 5 0 c n k g V H l w Z T 0 i T m F 2 a W d h d G l v b l N 0 Z X B O Y W 1 l I i B W Y W x 1 Z T 0 i c 0 5 h d m l n Y X R p b 2 4 i I C 8 + P E V u d H J 5 I F R 5 c G U 9 I k Z p b G x F b m F i b G V k I i B W Y W x 1 Z T 0 i b D A 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U m V j b 3 Z l c n l U Y X J n Z X R T a G V l d C I g V m F s d W U 9 I n N T a G V l d D I i I C 8 + P E V u d H J 5 I F R 5 c G U 9 I l J l Y 2 9 2 Z X J 5 V G F y Z 2 V 0 Q 2 9 s d W 1 u I i B W Y W x 1 Z T 0 i b D E i I C 8 + P E V u d H J 5 I F R 5 c G U 9 I l J l Y 2 9 2 Z X J 5 V G F y Z 2 V 0 U m 9 3 I i B W Y W x 1 Z T 0 i b D E i I C 8 + P E V u d H J 5 I F R 5 c G U 9 I l F 1 Z X J 5 S U Q i I F Z h b H V l P S J z Z T c 3 Z G Z k N T Q t O D c w O S 0 0 N D E 2 L T k y N W U t Z W M 2 M m Q w M G U 2 M j c 4 I i A v P j x F b n R y e S B U e X B l P S J G a W x s R X J y b 3 J D b 2 R l I i B W Y W x 1 Z T 0 i c 1 V u a 2 5 v d 2 4 i I C 8 + P E V u d H J 5 I F R 5 c G U 9 I k F k Z G V k V G 9 E Y X R h T W 9 k Z W w i I F Z h b H V l P S J s M C I g L z 4 8 R W 5 0 c n k g V H l w Z T 0 i T G 9 h Z G V k V G 9 B b m F s e X N p c 1 N l c n Z p Y 2 V z I i B W Y W x 1 Z T 0 i b D A i I C 8 + P E V u d H J 5 I F R 5 c G U 9 I l F 1 Z X J 5 R 3 J v d X B J R C I g V m F s d W U 9 I n M y M j k z Z D I 4 Y y 0 w Z W U 5 L T Q x M m Q t O W F i M C 0 z Z T c 2 O G Z j Z G M 1 Y m U i I C 8 + P E V u d H J 5 I F R 5 c G U 9 I l J l b G F 0 a W 9 u c 2 h p c E l u Z m 9 D b 2 5 0 Y W l u Z X I i I F Z h b H V l P S J z e y Z x d W 9 0 O 2 N v b H V t b k N v d W 5 0 J n F 1 b 3 Q 7 O j Y s J n F 1 b 3 Q 7 a 2 V 5 Q 2 9 s d W 1 u T m F t Z X M m c X V v d D s 6 W 1 0 s J n F 1 b 3 Q 7 c X V l c n l S Z W x h d G l v b n N o a X B z J n F 1 b 3 Q 7 O l t d L C Z x d W 9 0 O 2 N v b H V t b k l k Z W 5 0 a X R p Z X M m c X V v d D s 6 W y Z x d W 9 0 O 1 N l Y 3 R p b 2 4 x L 0 R T X 0 V T X 0 1 h c C 9 D a G F u Z 2 V k I F R 5 c G U u e 0 V u Z X J n e V N l c n Z p Y 2 U s M X 0 m c X V v d D s s J n F 1 b 3 Q 7 U 2 V j d G l v b j E v Q m F z Z V l l Y X J E Z W 1 h b m Q v U m V w b G F j Z W Q g V m F s d W U u e 0 V u Z X J n e U N h c n J p Z X I s M H 0 m c X V v d D s s J n F 1 b 3 Q 7 U 2 V j d G l v b j E v Q m F z Z V l l Y X J E Z W 1 h b m Q v Q W R k I E N U L n t D b 2 5 z d W 1 l c l R 5 c G U x L D N 9 J n F 1 b 3 Q 7 L C Z x d W 9 0 O 1 N l Y 3 R p b 2 4 x L 0 J h c 2 V Z Z W F y R G V t Y W 5 k L 0 F k Z C B Z Z W F y L n t N b 2 R l b E d l b 2 d y Y X B o e S w 1 f S Z x d W 9 0 O y w m c X V v d D t T Z W N 0 a W 9 u M S 9 C Y X N l W W V h c k R l b W F u Z C 9 B Z G Q g Q 2 9 1 b n R y e S 5 7 W W V h c i w 0 f S Z x d W 9 0 O y w m c X V v d D t T Z W N 0 a W 9 u M S 9 C Y X N l W W V h c k R l b W F u Z C 9 V b n B p d m 9 0 Z W Q g T 2 5 s e S B T Z W x l Y 3 R l Z C B D b 2 x 1 b W 5 z L n t W Y W x 1 Z S w y f S Z x d W 9 0 O 1 0 s J n F 1 b 3 Q 7 Q 2 9 s d W 1 u Q 2 9 1 b n Q m c X V v d D s 6 N i w m c X V v d D t L Z X l D b 2 x 1 b W 5 O Y W 1 l c y Z x d W 9 0 O z p b X S w m c X V v d D t D b 2 x 1 b W 5 J Z G V u d G l 0 a W V z J n F 1 b 3 Q 7 O l s m c X V v d D t T Z W N 0 a W 9 u M S 9 E U 1 9 F U 1 9 N Y X A v Q 2 h h b m d l Z C B U e X B l L n t F b m V y Z 3 l T Z X J 2 a W N l L D F 9 J n F 1 b 3 Q 7 L C Z x d W 9 0 O 1 N l Y 3 R p b 2 4 x L 0 J h c 2 V Z Z W F y R G V t Y W 5 k L 1 J l c G x h Y 2 V k I F Z h b H V l L n t F b m V y Z 3 l D Y X J y a W V y L D B 9 J n F 1 b 3 Q 7 L C Z x d W 9 0 O 1 N l Y 3 R p b 2 4 x L 0 J h c 2 V Z Z W F y R G V t Y W 5 k L 0 F k Z C B D V C 5 7 Q 2 9 u c 3 V t Z X J U e X B l M S w z f S Z x d W 9 0 O y w m c X V v d D t T Z W N 0 a W 9 u M S 9 C Y X N l W W V h c k R l b W F u Z C 9 B Z G Q g W W V h c i 5 7 T W 9 k Z W x H Z W 9 n c m F w a H k s N X 0 m c X V v d D s s J n F 1 b 3 Q 7 U 2 V j d G l v b j E v Q m F z Z V l l Y X J E Z W 1 h b m Q v Q W R k I E N v d W 5 0 c n k u e 1 l l Y X I s N H 0 m c X V v d D s s J n F 1 b 3 Q 7 U 2 V j d G l v b j E v Q m F z Z V l l Y X J E Z W 1 h b m Q v V W 5 w a X Z v d G V k I E 9 u b H k g U 2 V s Z W N 0 Z W Q g Q 2 9 s d W 1 u c y 5 7 V m F s d W U s M n 0 m c X V v d D t d L C Z x d W 9 0 O 1 J l b G F 0 a W 9 u c 2 h p c E l u Z m 8 m c X V v d D s 6 W 1 1 9 I i A v P j x F b n R y e S B U e X B l P S J G a W x s T G F z d F V w Z G F 0 Z W Q i I F Z h b H V l P S J k M j A y M S 0 w N y 0 w N 1 Q x N T o w O T o w M C 4 y O T c x N T Q 1 W i I g L z 4 8 R W 5 0 c n k g V H l w Z T 0 i R m l s b F N 0 Y X R 1 c y I g V m F s d W U 9 I n N D b 2 1 w b G V 0 Z S I g L z 4 8 L 1 N 0 Y W J s Z U V u d H J p Z X M + P C 9 J d G V t P j x J d G V t P j x J d G V t T G 9 j Y X R p b 2 4 + P E l 0 Z W 1 U e X B l P k Z v c m 1 1 b G E 8 L 0 l 0 Z W 1 U e X B l P j x J d G V t U G F 0 a D 5 T Z W N 0 a W 9 u M S 9 O b 2 5 D b 2 F s R G V t Y W 5 k R l k y M C 9 T b 3 V y Y 2 U 8 L 0 l 0 Z W 1 Q Y X R o P j w v S X R l b U x v Y 2 F 0 a W 9 u P j x T d G F i b G V F b n R y a W V z I C 8 + P C 9 J d G V t P j x J d G V t P j x J d G V t T G 9 j Y X R p b 2 4 + P E l 0 Z W 1 U e X B l P k Z v c m 1 1 b G E 8 L 0 l 0 Z W 1 U e X B l P j x J d G V t U G F 0 a D 5 T Z W N 0 a W 9 u M S 9 O b 2 5 D b 2 F s R G V t Y W 5 k R l k y M C 9 E Z W 1 v d G V k J T I w S G V h Z G V y c z w v S X R l b V B h d G g + P C 9 J d G V t T G 9 j Y X R p b 2 4 + P F N 0 Y W J s Z U V u d H J p Z X M g L z 4 8 L 0 l 0 Z W 0 + P E l 0 Z W 0 + P E l 0 Z W 1 M b 2 N h d G l v b j 4 8 S X R l b V R 5 c G U + R m 9 y b X V s Y T w v S X R l b V R 5 c G U + P E l 0 Z W 1 Q Y X R o P l N l Y 3 R p b 2 4 x L 0 5 v b k N v Y W x E Z W 1 h b m R G W T I w L 0 N o Y W 5 n Z W Q l M j B U e X B l M T w v S X R l b V B h d G g + P C 9 J d G V t T G 9 j Y X R p b 2 4 + P F N 0 Y W J s Z U V u d H J p Z X M g L z 4 8 L 0 l 0 Z W 0 + P E l 0 Z W 0 + P E l 0 Z W 1 M b 2 N h d G l v b j 4 8 S X R l b V R 5 c G U + R m 9 y b X V s Y T w v S X R l b V R 5 c G U + P E l 0 Z W 1 Q Y X R o P l N l Y 3 R p b 2 4 x L 0 5 v b k N v Y W x E Z W 1 h b m R G W T I w L 1 R y Y W 5 z c G 9 z Z W Q l M j B U Y W J s Z T w v S X R l b V B h d G g + P C 9 J d G V t T G 9 j Y X R p b 2 4 + P F N 0 Y W J s Z U V u d H J p Z X M g L z 4 8 L 0 l 0 Z W 0 + P E l 0 Z W 0 + P E l 0 Z W 1 M b 2 N h d G l v b j 4 8 S X R l b V R 5 c G U + R m 9 y b X V s Y T w v S X R l b V R 5 c G U + P E l 0 Z W 1 Q Y X R o P l N l Y 3 R p b 2 4 x L 0 5 v b k N v Y W x E Z W 1 h b m R G W T I w L 1 B y b 2 1 v d G V k J T I w S G V h Z G V y c z w v S X R l b V B h d G g + P C 9 J d G V t T G 9 j Y X R p b 2 4 + P F N 0 Y W J s Z U V u d H J p Z X M g L z 4 8 L 0 l 0 Z W 0 + P E l 0 Z W 0 + P E l 0 Z W 1 M b 2 N h d G l v b j 4 8 S X R l b V R 5 c G U + R m 9 y b X V s Y T w v S X R l b V R 5 c G U + P E l 0 Z W 1 Q Y X R o P l N l Y 3 R p b 2 4 x L 0 5 v b k N v Y W x E Z W 1 h b m R G W T I w L 1 V u c G l 2 b 3 R l Z C U y M E 9 u b H k l M j B T Z W x l Y 3 R l Z C U y M E N v b H V t b n M 8 L 0 l 0 Z W 1 Q Y X R o P j w v S X R l b U x v Y 2 F 0 a W 9 u P j x T d G F i b G V F b n R y a W V z I C 8 + P C 9 J d G V t P j x J d G V t P j x J d G V t T G 9 j Y X R p b 2 4 + P E l 0 Z W 1 U e X B l P k Z v c m 1 1 b G E 8 L 0 l 0 Z W 1 U e X B l P j x J d G V t U G F 0 a D 5 T Z W N 0 a W 9 u M S 9 O b 2 5 D b 2 F s R G V t Y W 5 k R l k y M C 9 S Z W 5 h b W V k J T I w Q 2 9 s d W 1 u c z w v S X R l b V B h d G g + P C 9 J d G V t T G 9 j Y X R p b 2 4 + P F N 0 Y W J s Z U V u d H J p Z X M g L z 4 8 L 0 l 0 Z W 0 + P E l 0 Z W 0 + P E l 0 Z W 1 M b 2 N h d G l v b j 4 8 S X R l b V R 5 c G U + R m 9 y b X V s Y T w v S X R l b V R 5 c G U + P E l 0 Z W 1 Q Y X R o P l N l Y 3 R p b 2 4 x L 0 5 v b k N v Y W x E Z W 1 h b m R G W T I w L 1 J l c G x h Y 2 V k J T I w V m F s d W U 8 L 0 l 0 Z W 1 Q Y X R o P j w v S X R l b U x v Y 2 F 0 a W 9 u P j x T d G F i b G V F b n R y a W V z I C 8 + P C 9 J d G V t P j x J d G V t P j x J d G V t T G 9 j Y X R p b 2 4 + P E l 0 Z W 1 U e X B l P k Z v c m 1 1 b G E 8 L 0 l 0 Z W 1 U e X B l P j x J d G V t U G F 0 a D 5 T Z W N 0 a W 9 u M S 9 O b 2 5 D b 2 F s R G V t Y W 5 k R l k y M C 9 B Z G Q l M j B D V D w v S X R l b V B h d G g + P C 9 J d G V t T G 9 j Y X R p b 2 4 + P F N 0 Y W J s Z U V u d H J p Z X M g L z 4 8 L 0 l 0 Z W 0 + P E l 0 Z W 0 + P E l 0 Z W 1 M b 2 N h d G l v b j 4 8 S X R l b V R 5 c G U + R m 9 y b X V s Y T w v S X R l b V R 5 c G U + P E l 0 Z W 1 Q Y X R o P l N l Y 3 R p b 2 4 x L 0 5 v b k N v Y W x E Z W 1 h b m R G W T I w L 0 F k Z C U y M E N v d W 5 0 c n k 8 L 0 l 0 Z W 1 Q Y X R o P j w v S X R l b U x v Y 2 F 0 a W 9 u P j x T d G F i b G V F b n R y a W V z I C 8 + P C 9 J d G V t P j x J d G V t P j x J d G V t T G 9 j Y X R p b 2 4 + P E l 0 Z W 1 U e X B l P k Z v c m 1 1 b G E 8 L 0 l 0 Z W 1 U e X B l P j x J d G V t U G F 0 a D 5 T Z W N 0 a W 9 u M S 9 O b 2 5 D b 2 F s R G V t Y W 5 k R l k y M C 9 B Z G Q l M j B Z Z W F y P C 9 J d G V t U G F 0 a D 4 8 L 0 l 0 Z W 1 M b 2 N h d G l v b j 4 8 U 3 R h Y m x l R W 5 0 c m l l c y A v P j w v S X R l b T 4 8 S X R l b T 4 8 S X R l b U x v Y 2 F 0 a W 9 u P j x J d G V t V H l w Z T 5 G b 3 J t d W x h P C 9 J d G V t V H l w Z T 4 8 S X R l b V B h d G g + U 2 V j d G l v b j E v T m 9 u Q 2 9 h b E R l b W F u Z E Z Z M j A v T W V y Z 2 U l M j B F U z w v S X R l b V B h d G g + P C 9 J d G V t T G 9 j Y X R p b 2 4 + P F N 0 Y W J s Z U V u d H J p Z X M g L z 4 8 L 0 l 0 Z W 0 + P E l 0 Z W 0 + P E l 0 Z W 1 M b 2 N h d G l v b j 4 8 S X R l b V R 5 c G U + R m 9 y b X V s Y T w v S X R l b V R 5 c G U + P E l 0 Z W 1 Q Y X R o P l N l Y 3 R p b 2 4 x L 0 5 v b k N v Y W x E Z W 1 h b m R G W T I w L 0 V 4 c G F u Z C U y M E V T P C 9 J d G V t U G F 0 a D 4 8 L 0 l 0 Z W 1 M b 2 N h d G l v b j 4 8 U 3 R h Y m x l R W 5 0 c m l l c y A v P j w v S X R l b T 4 8 S X R l b T 4 8 S X R l b U x v Y 2 F 0 a W 9 u P j x J d G V t V H l w Z T 5 G b 3 J t d W x h P C 9 J d G V t V H l w Z T 4 8 S X R l b V B h d G g + U 2 V j d G l v b j E v T m 9 u Q 2 9 h b E R l b W F u Z E Z Z M j A v R m l s d G V y J T I w U m 9 3 c z E 8 L 0 l 0 Z W 1 Q Y X R o P j w v S X R l b U x v Y 2 F 0 a W 9 u P j x T d G F i b G V F b n R y a W V z I C 8 + P C 9 J d G V t P j x J d G V t P j x J d G V t T G 9 j Y X R p b 2 4 + P E l 0 Z W 1 U e X B l P k Z v c m 1 1 b G E 8 L 0 l 0 Z W 1 U e X B l P j x J d G V t U G F 0 a D 5 T Z W N 0 a W 9 u M S 9 O b 2 5 D b 2 F s R G V t Y W 5 k R l k y M C 9 S Z W 1 v d m U l M j B D b 2 x 1 b W 5 z P C 9 J d G V t U G F 0 a D 4 8 L 0 l 0 Z W 1 M b 2 N h d G l v b j 4 8 U 3 R h Y m x l R W 5 0 c m l l c y A v P j w v S X R l b T 4 8 S X R l b T 4 8 S X R l b U x v Y 2 F 0 a W 9 u P j x J d G V t V H l w Z T 5 G b 3 J t d W x h P C 9 J d G V t V H l w Z T 4 8 S X R l b V B h d G g + U 2 V j d G l v b j E v T m 9 u Q 2 9 h b E R l b W F u Z E Z Z M j A v U m V v c m R l c i U y M E N v b H V t b n M 8 L 0 l 0 Z W 1 Q Y X R o P j w v S X R l b U x v Y 2 F 0 a W 9 u P j x T d G F i b G V F b n R y a W V z I C 8 + P C 9 J d G V t P j x J d G V t P j x J d G V t T G 9 j Y X R p b 2 4 + P E l 0 Z W 1 U e X B l P k Z v c m 1 1 b G E 8 L 0 l 0 Z W 1 U e X B l P j x J d G V t U G F 0 a D 5 T Z W N 0 a W 9 u M S 9 O b 2 5 D b 2 F s R G V t Y W 5 k R l k y M C 9 G a W x 0 Z X I l M j B S b 3 d z M j w v S X R l b V B h d G g + P C 9 J d G V t T G 9 j Y X R p b 2 4 + P F N 0 Y W J s Z U V u d H J p Z X M g L z 4 8 L 0 l 0 Z W 0 + P E l 0 Z W 0 + P E l 0 Z W 1 M b 2 N h d G l v b j 4 8 S X R l b V R 5 c G U + R m 9 y b X V s Y T w v S X R l b V R 5 c G U + P E l 0 Z W 1 Q Y X R o P l N l Y 3 R p b 2 4 x L 0 N v Y W x S Z W d p b 2 5 h b E R l b W F u Z E Z Z M j A 8 L 0 l 0 Z W 1 Q Y X R o P j w v S X R l b U x v Y 2 F 0 a W 9 u P j x T d G F i b G V F b n R y a W V z P j x F b n R y e S B U e X B l P S J J c 1 B y a X Z h d G U i I F Z h b H V l P S J s M C I g L z 4 8 R W 5 0 c n k g V H l w Z T 0 i U m V z d W x 0 V H l w Z S I g V m F s d W U 9 I n N U Y W J s Z S I g L z 4 8 R W 5 0 c n k g V H l w Z T 0 i T m F t Z V V w Z G F 0 Z W R B Z n R l c k Z p b G w i I F Z h b H V l P S J s M S I g L z 4 8 R W 5 0 c n k g V H l w Z T 0 i R m l s b E V u Y W J s Z W Q i I F Z h b H V l P S J s M C I g L z 4 8 R W 5 0 c n k g V H l w Z T 0 i R m l s b F R v R G F 0 Y U 1 v Z G V s R W 5 h Y m x l Z C I g V m F s d W U 9 I m w w I i A v P j x F b n R y e S B U e X B l P S J G a W x s T G F z d F V w Z G F 0 Z W Q i I F Z h b H V l P S J k M j A y M S 0 w N C 0 x M V Q x N T o 0 O D o z M i 4 y N D U 2 M j k 4 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R W 5 0 c n k g V H l w Z T 0 i U X V l c n l H c m 9 1 c E l E I i B W Y W x 1 Z T 0 i c z I y O T N k M j h j L T B l Z T k t N D E y Z C 0 5 Y W I w L T N l N z Y 4 Z m N k Y z V i Z S I g L z 4 8 R W 5 0 c n k g V H l w Z T 0 i T m F 2 a W d h d G l v b l N 0 Z X B O Y W 1 l I i B W Y W x 1 Z T 0 i c 0 5 h d m l n Y X R p b 2 4 i I C 8 + P C 9 T d G F i b G V F b n R y a W V z P j w v S X R l b T 4 8 S X R l b T 4 8 S X R l b U x v Y 2 F 0 a W 9 u P j x J d G V t V H l w Z T 5 G b 3 J t d W x h P C 9 J d G V t V H l w Z T 4 8 S X R l b V B h d G g + U 2 V j d G l v b j E v Q 2 9 h b F J l Z 2 l v b m F s R G V t Y W 5 k R l k y M C 9 T b 3 V y Y 2 U 8 L 0 l 0 Z W 1 Q Y X R o P j w v S X R l b U x v Y 2 F 0 a W 9 u P j x T d G F i b G V F b n R y a W V z I C 8 + P C 9 J d G V t P j x J d G V t P j x J d G V t T G 9 j Y X R p b 2 4 + P E l 0 Z W 1 U e X B l P k Z v c m 1 1 b G E 8 L 0 l 0 Z W 1 U e X B l P j x J d G V t U G F 0 a D 5 T Z W N 0 a W 9 u M S 9 D b 2 F s U m V n a W 9 u Y W x E Z W 1 h b m R G W T I w L 0 N o Y W 5 n Z S U y M F R 5 c G U 8 L 0 l 0 Z W 1 Q Y X R o P j w v S X R l b U x v Y 2 F 0 a W 9 u P j x T d G F i b G V F b n R y a W V z I C 8 + P C 9 J d G V t P j x J d G V t P j x J d G V t T G 9 j Y X R p b 2 4 + P E l 0 Z W 1 U e X B l P k Z v c m 1 1 b G E 8 L 0 l 0 Z W 1 U e X B l P j x J d G V t U G F 0 a D 5 T Z W N 0 a W 9 u M S 9 D b 2 F s U m V n a W 9 u Y W x E Z W 1 h b m R G W T I w L 1 V u c G l 2 b 3 Q l M j B P d G h l c i U y M E N v b H V t b n M 8 L 0 l 0 Z W 1 Q Y X R o P j w v S X R l b U x v Y 2 F 0 a W 9 u P j x T d G F i b G V F b n R y a W V z I C 8 + P C 9 J d G V t P j x J d G V t P j x J d G V t T G 9 j Y X R p b 2 4 + P E l 0 Z W 1 U e X B l P k Z v c m 1 1 b G E 8 L 0 l 0 Z W 1 U e X B l P j x J d G V t U G F 0 a D 5 T Z W N 0 a W 9 u M S 9 D b 2 F s U m V n a W 9 u Y W x E Z W 1 h b m R G W T I w L 1 J l b m F t Z S U y M E N v b H V t b n M 8 L 0 l 0 Z W 1 Q Y X R o P j w v S X R l b U x v Y 2 F 0 a W 9 u P j x T d G F i b G V F b n R y a W V z I C 8 + P C 9 J d G V t P j x J d G V t P j x J d G V t T G 9 j Y X R p b 2 4 + P E l 0 Z W 1 U e X B l P k Z v c m 1 1 b G E 8 L 0 l 0 Z W 1 U e X B l P j x J d G V t U G F 0 a D 5 T Z W N 0 a W 9 u M S 9 D b 2 F s U m V n a W 9 u Y W x E Z W 1 h b m R G W T I w L 0 F k Z C U y M E N v d W 5 0 c n k 8 L 0 l 0 Z W 1 Q Y X R o P j w v S X R l b U x v Y 2 F 0 a W 9 u P j x T d G F i b G V F b n R y a W V z I C 8 + P C 9 J d G V t P j x J d G V t P j x J d G V t T G 9 j Y X R p b 2 4 + P E l 0 Z W 1 U e X B l P k Z v c m 1 1 b G E 8 L 0 l 0 Z W 1 U e X B l P j x J d G V t U G F 0 a D 5 T Z W N 0 a W 9 u M S 9 D b 2 F s U m V n a W 9 u Y W x E Z W 1 h b m R G W T I w L 0 F k Z C U y M E V u Z X J n e V N l c n Z p Y 2 U 8 L 0 l 0 Z W 1 Q Y X R o P j w v S X R l b U x v Y 2 F 0 a W 9 u P j x T d G F i b G V F b n R y a W V z I C 8 + P C 9 J d G V t P j x J d G V t P j x J d G V t T G 9 j Y X R p b 2 4 + P E l 0 Z W 1 U e X B l P k Z v c m 1 1 b G E 8 L 0 l 0 Z W 1 U e X B l P j x J d G V t U G F 0 a D 5 T Z W N 0 a W 9 u M S 9 D b 2 F s U m V n a W 9 u Y W x E Z W 1 h b m R G W T I w L 0 F k Z C U y M E N v b n N 1 b W V y V H l w Z T w v S X R l b V B h d G g + P C 9 J d G V t T G 9 j Y X R p b 2 4 + P F N 0 Y W J s Z U V u d H J p Z X M g L z 4 8 L 0 l 0 Z W 0 + P E l 0 Z W 0 + P E l 0 Z W 1 M b 2 N h d G l v b j 4 8 S X R l b V R 5 c G U + R m 9 y b X V s Y T w v S X R l b V R 5 c G U + P E l 0 Z W 1 Q Y X R o P l N l Y 3 R p b 2 4 x L 0 N v Y W x S Z W d p b 2 5 h b E R l b W F u Z E Z Z M j A v Q W R k J T I w W W V h c j w v S X R l b V B h d G g + P C 9 J d G V t T G 9 j Y X R p b 2 4 + P F N 0 Y W J s Z U V u d H J p Z X M g L z 4 8 L 0 l 0 Z W 0 + P E l 0 Z W 0 + P E l 0 Z W 1 M b 2 N h d G l v b j 4 8 S X R l b V R 5 c G U + R m 9 y b X V s Y T w v S X R l b V R 5 c G U + P E l 0 Z W 1 Q Y X R o P l N l Y 3 R p b 2 4 x L 0 N v Y W x S Z W d p b 2 5 h b E R l b W F u Z E Z Z M j A v U m V v c m R l c i U y M E N v b H V t b n M 8 L 0 l 0 Z W 1 Q Y X R o P j w v S X R l b U x v Y 2 F 0 a W 9 u P j x T d G F i b G V F b n R y a W V z I C 8 + P C 9 J d G V t P j x J d G V t P j x J d G V t T G 9 j Y X R p b 2 4 + P E l 0 Z W 1 U e X B l P k Z v c m 1 1 b G E 8 L 0 l 0 Z W 1 U e X B l P j x J d G V t U G F 0 a D 5 T Z W N 0 a W 9 u M S 9 O b 2 5 D b 2 F s R G V t Y W 5 k R l k y M C 9 B Z G Q l M j B S Z W d p b 2 4 8 L 0 l 0 Z W 1 Q Y X R o P j w v S X R l b U x v Y 2 F 0 a W 9 u P j x T d G F i b G V F b n R y a W V z I C 8 + P C 9 J d G V t P j x J d G V t P j x J d G V t T G 9 j Y X R p b 2 4 + P E l 0 Z W 1 U e X B l P k Z v c m 1 1 b G E 8 L 0 l 0 Z W 1 U e X B l P j x J d G V t U G F 0 a D 5 T Z W N 0 a W 9 u M S 9 C Y X N l W W V h c k R l b W F u Z C 9 T b 3 V y Y 2 U 8 L 0 l 0 Z W 1 Q Y X R o P j w v S X R l b U x v Y 2 F 0 a W 9 u P j x T d G F i b G V F b n R y a W V z I C 8 + P C 9 J d G V t P j x J d G V t P j x J d G V t T G 9 j Y X R p b 2 4 + P E l 0 Z W 1 U e X B l P k Z v c m 1 1 b G E 8 L 0 l 0 Z W 1 U e X B l P j x J d G V t U G F 0 a D 5 T Z W N 0 a W 9 u M S 9 D b 2 F s U m V n a W 9 u Y W x E Z W 1 h b m R G W T I w L 0 F k Z G V k J T I w Q 3 V z d G 9 t P C 9 J d G V t U G F 0 a D 4 8 L 0 l 0 Z W 1 M b 2 N h d G l v b j 4 8 U 3 R h Y m x l R W 5 0 c m l l c y A v P j w v S X R l b T 4 8 S X R l b T 4 8 S X R l b U x v Y 2 F 0 a W 9 u P j x J d G V t V H l w Z T 5 G b 3 J t d W x h P C 9 J d G V t V H l w Z T 4 8 S X R l b V B h d G g + U 2 V j d G l v b j E v R F 9 J T k R f Q m F z Z V l l Y X J E Z W 1 h b m 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R X J y b 3 J D b 3 V u d C I g V m F s d W U 9 I m w w I i A v P j x F b n R y e S B U e X B l P S J C d W Z m Z X J O Z X h 0 U m V m c m V z a C I g V m F s d W U 9 I m w x I i A v P j x F b n R y e S B U e X B l P S J M b 2 F k Z W R U b 0 F u Y W x 5 c 2 l z U 2 V y d m l j Z X M i I F Z h b H V l P S J s M C I g L z 4 8 R W 5 0 c n k g V H l w Z T 0 i U X V l c n l J R C I g V m F s d W U 9 I n N m Y T V j O G M w M C 0 y M D c w L T R k N W I t Y T h h Y y 0 4 O T F k M W I x M T Y y N z c i I C 8 + P E V u d H J 5 I F R 5 c G U 9 I l F 1 Z X J 5 R 3 J v d X B J R C I g V m F s d W U 9 I n M y M j k z Z D I 4 Y y 0 w Z W U 5 L T Q x M m Q t O W F i M C 0 z Z T c 2 O G Z j Z G M 1 Y m U i I C 8 + P E V u d H J 5 I F R 5 c G U 9 I k Z p b G x D b 3 V u d C I g V m F s d W U 9 I m w x N S I g L z 4 8 R W 5 0 c n k g V H l w Z T 0 i R m l s b E N v b H V t b l R 5 c G V z I i B W Y W x 1 Z T 0 i c 0 J n W U d C Z 0 F E Q l E 9 P S I g L z 4 8 R W 5 0 c n k g V H l w Z T 0 i R m l s b E x h c 3 R V c G R h d G V k I i B W Y W x 1 Z T 0 i Z D I w M j E t M T E t M T J U M D Y 6 N T g 6 N D Y u O D E 1 O T c w N 1 o i I C 8 + P E V u d H J 5 I F R 5 c G U 9 I k Z p b G x F c n J v c k N v Z G U i I F Z h b H V l P S J z V W 5 r b m 9 3 b i I g L z 4 8 R W 5 0 c n k g V H l w Z T 0 i R m l s b E N v b H V t b k 5 h b W V z I i B W Y W x 1 Z T 0 i c 1 s m c X V v d D t F b m V y Z 3 l T Z X J 2 a W N l J n F 1 b 3 Q 7 L C Z x d W 9 0 O 0 V u Z X J n e U N h c n J p Z X I m c X V v d D s s J n F 1 b 3 Q 7 Q 2 9 u c 3 V t Z X J U e X B l M S Z x d W 9 0 O y w m c X V v d D t N b 2 R l b E d l b 2 d y Y X B o e S Z x d W 9 0 O y w m c X V v d D t T d W J H Z W 9 n c m F w a H k x J n F 1 b 3 Q 7 L C Z x d W 9 0 O 1 l l Y X I m c X V v d D s s J n F 1 b 3 Q 7 Q m F z Z V l l Y X J E Z W 1 h b m Q m c X V v d D t d I i A v P j x F b n R y e S B U e X B l P S J G a W x s V G F y Z 2 V 0 I i B W Y W x 1 Z T 0 i c 0 R f S U 5 E X 0 J h c 2 V Z Z W F y R G V t Y W 5 k 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3 L C Z x d W 9 0 O 2 t l e U N v b H V t b k 5 h b W V z J n F 1 b 3 Q 7 O l t d L C Z x d W 9 0 O 3 F 1 Z X J 5 U m V s Y X R p b 2 5 z a G l w c y Z x d W 9 0 O z p b X S w m c X V v d D t j b 2 x 1 b W 5 J Z G V u d G l 0 a W V z J n F 1 b 3 Q 7 O l s m c X V v d D t T Z W N 0 a W 9 u M S 9 E X 0 l O R F 9 C Y X N l W W V h c k R l b W F u Z C 9 D a G F u Z 2 V k I F R 5 c G U u e 0 V u Z X J n e V N l c n Z p Y 2 U s M X 0 m c X V v d D s s J n F 1 b 3 Q 7 U 2 V j d G l v b j E v R F 9 J T k R f Q m F z Z V l l Y X J E Z W 1 h b m Q v Q 2 h h b m d l Z C B U e X B l L n t F b m V y Z 3 l D Y X J y a W V y L D J 9 J n F 1 b 3 Q 7 L C Z x d W 9 0 O 1 N l Y 3 R p b 2 4 x L 0 R f S U 5 E X 0 J h c 2 V Z Z W F y R G V t Y W 5 k L 0 N o Y W 5 n Z W Q g V H l w Z S 5 7 Q 2 9 u c 3 V t Z X J U e X B l M S w z f S Z x d W 9 0 O y w m c X V v d D t T Z W N 0 a W 9 u M S 9 E X 0 l O R F 9 C Y X N l W W V h c k R l b W F u Z C 9 D a G F u Z 2 V k I F R 5 c G U u e 0 1 v Z G V s R 2 V v Z 3 J h c G h 5 L D R 9 J n F 1 b 3 Q 7 L C Z x d W 9 0 O 1 N l Y 3 R p b 2 4 x L 0 R f S U 5 E X 0 J h c 2 V Z Z W F y R G V t Y W 5 k L 0 N o Y W 5 n Z W Q g V H l w Z S 5 7 U 3 V i R 2 V v Z 3 J h c G h 5 M S w 1 f S Z x d W 9 0 O y w m c X V v d D t T Z W N 0 a W 9 u M S 9 E X 0 l O R F 9 C Y X N l W W V h c k R l b W F u Z C 9 D a G F u Z 2 V k I F R 5 c G U u e 1 l l Y X I s N n 0 m c X V v d D s s J n F 1 b 3 Q 7 U 2 V j d G l v b j E v R F 9 J T k R f Q m F z Z V l l Y X J E Z W 1 h b m Q v Q 2 h h b m d l Z C B U e X B l L n t C Y X N l W W V h c k R l b W F u Z C w 3 f S Z x d W 9 0 O 1 0 s J n F 1 b 3 Q 7 Q 2 9 s d W 1 u Q 2 9 1 b n Q m c X V v d D s 6 N y w m c X V v d D t L Z X l D b 2 x 1 b W 5 O Y W 1 l c y Z x d W 9 0 O z p b X S w m c X V v d D t D b 2 x 1 b W 5 J Z G V u d G l 0 a W V z J n F 1 b 3 Q 7 O l s m c X V v d D t T Z W N 0 a W 9 u M S 9 E X 0 l O R F 9 C Y X N l W W V h c k R l b W F u Z C 9 D a G F u Z 2 V k I F R 5 c G U u e 0 V u Z X J n e V N l c n Z p Y 2 U s M X 0 m c X V v d D s s J n F 1 b 3 Q 7 U 2 V j d G l v b j E v R F 9 J T k R f Q m F z Z V l l Y X J E Z W 1 h b m Q v Q 2 h h b m d l Z C B U e X B l L n t F b m V y Z 3 l D Y X J y a W V y L D J 9 J n F 1 b 3 Q 7 L C Z x d W 9 0 O 1 N l Y 3 R p b 2 4 x L 0 R f S U 5 E X 0 J h c 2 V Z Z W F y R G V t Y W 5 k L 0 N o Y W 5 n Z W Q g V H l w Z S 5 7 Q 2 9 u c 3 V t Z X J U e X B l M S w z f S Z x d W 9 0 O y w m c X V v d D t T Z W N 0 a W 9 u M S 9 E X 0 l O R F 9 C Y X N l W W V h c k R l b W F u Z C 9 D a G F u Z 2 V k I F R 5 c G U u e 0 1 v Z G V s R 2 V v Z 3 J h c G h 5 L D R 9 J n F 1 b 3 Q 7 L C Z x d W 9 0 O 1 N l Y 3 R p b 2 4 x L 0 R f S U 5 E X 0 J h c 2 V Z Z W F y R G V t Y W 5 k L 0 N o Y W 5 n Z W Q g V H l w Z S 5 7 U 3 V i R 2 V v Z 3 J h c G h 5 M S w 1 f S Z x d W 9 0 O y w m c X V v d D t T Z W N 0 a W 9 u M S 9 E X 0 l O R F 9 C Y X N l W W V h c k R l b W F u Z C 9 D a G F u Z 2 V k I F R 5 c G U u e 1 l l Y X I s N n 0 m c X V v d D s s J n F 1 b 3 Q 7 U 2 V j d G l v b j E v R F 9 J T k R f Q m F z Z V l l Y X J E Z W 1 h b m Q v Q 2 h h b m d l Z C B U e X B l L n t C Y X N l W W V h c k R l b W F u Z C w 3 f S Z x d W 9 0 O 1 0 s J n F 1 b 3 Q 7 U m V s Y X R p b 2 5 z a G l w S W 5 m b y Z x d W 9 0 O z p b X X 0 i I C 8 + P C 9 T d G F i b G V F b n R y a W V z P j w v S X R l b T 4 8 S X R l b T 4 8 S X R l b U x v Y 2 F 0 a W 9 u P j x J d G V t V H l w Z T 5 G b 3 J t d W x h P C 9 J d G V t V H l w Z T 4 8 S X R l b V B h d G g + U 2 V j d G l v b j E v R F 9 J T k R f Q m F z Z V l l Y X J E Z W 1 h b m Q v U 2 9 1 c m N l P C 9 J d G V t U G F 0 a D 4 8 L 0 l 0 Z W 1 M b 2 N h d G l v b j 4 8 U 3 R h Y m x l R W 5 0 c m l l c y A v P j w v S X R l b T 4 8 S X R l b T 4 8 S X R l b U x v Y 2 F 0 a W 9 u P j x J d G V t V H l w Z T 5 G b 3 J t d W x h P C 9 J d G V t V H l w Z T 4 8 S X R l b V B h d G g + U 2 V j d G l v b j E v R F 9 J T k R f Q m F z Z V l l Y X J E Z W 1 h b m Q v Q 2 h h b m d l Z C U y M F R 5 c G U 8 L 0 l 0 Z W 1 Q Y X R o P j w v S X R l b U x v Y 2 F 0 a W 9 u P j x T d G F i b G V F b n R y a W V z I C 8 + P C 9 J d G V t P j x J d G V t P j x J d G V t T G 9 j Y X R p b 2 4 + P E l 0 Z W 1 U e X B l P k Z v c m 1 1 b G E 8 L 0 l 0 Z W 1 U e X B l P j x J d G V t U G F 0 a D 5 T Z W N 0 a W 9 u M S 9 E X 0 l O R F 9 C Y X N l W W V h c k R l b W F u Z C 9 G a W x 0 Z X I l M j B E X 0 l O R D w v S X R l b V B h d G g + P C 9 J d G V t T G 9 j Y X R p b 2 4 + P F N 0 Y W J s Z U V u d H J p Z X M g L z 4 8 L 0 l 0 Z W 0 + P E l 0 Z W 0 + P E l 0 Z W 1 M b 2 N h d G l v b j 4 8 S X R l b V R 5 c G U + R m 9 y b X V s Y T w v S X R l b V R 5 c G U + P E l 0 Z W 1 Q Y X R o P l N l Y 3 R p b 2 4 x L 0 R f V F J B T l N f Q m F z Z V l l Y X J E Z W 1 h b m 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S 0 x M S 0 x M l Q w N j o 1 O D o 1 N S 4 z N j g x O T M 4 W i I g L z 4 8 R W 5 0 c n k g V H l w Z T 0 i R m l s b E N v b H V t b l R 5 c G V z I i B W Y W x 1 Z T 0 i c 0 J n W U d C Z 0 F E Q l E 9 P S 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n V m Z m V y T m V 4 d F J l Z n J l c 2 g i I F Z h b H V l P S J s M S I g L z 4 8 R W 5 0 c n k g V H l w Z T 0 i T G 9 h Z G V k V G 9 B b m F s e X N p c 1 N l c n Z p Y 2 V z I i B W Y W x 1 Z T 0 i b D A i I C 8 + P E V u d H J 5 I F R 5 c G U 9 I l F 1 Z X J 5 R 3 J v d X B J R C I g V m F s d W U 9 I n M y M j k z Z D I 4 Y y 0 w Z W U 5 L T Q x M m Q t O W F i M C 0 z Z T c 2 O G Z j Z G M 1 Y m U i I C 8 + P E V u d H J 5 I F R 5 c G U 9 I l F 1 Z X J 5 S U Q i I F Z h b H V l P S J z N T E y M j R h O D U t Z j N k Y i 0 0 N T U x L T k x O W E t Z m Z l N G U 1 N j h l Z j J j I i A v P j x F b n R y e S B U e X B l P S J G a W x s Q 2 9 1 b n Q i I F Z h b H V l P S J s N i I g L z 4 8 R W 5 0 c n k g V H l w Z T 0 i R m l s b E V y c m 9 y Q 2 9 k Z S I g V m F s d W U 9 I n N V b m t u b 3 d u I i A v P j x F b n R y e S B U e X B l P S J G a W x s Q 2 9 s d W 1 u T m F t Z X M i I F Z h b H V l P S J z W y Z x d W 9 0 O 0 V u Z X J n e V N l c n Z p Y 2 U m c X V v d D s s J n F 1 b 3 Q 7 R W 5 l c m d 5 Q 2 F y c m l l c i Z x d W 9 0 O y w m c X V v d D t D b 2 5 z d W 1 l c l R 5 c G U x J n F 1 b 3 Q 7 L C Z x d W 9 0 O 0 1 v Z G V s R 2 V v Z 3 J h c G h 5 J n F 1 b 3 Q 7 L C Z x d W 9 0 O 1 N 1 Y k d l b 2 d y Y X B o e T E m c X V v d D s s J n F 1 b 3 Q 7 W W V h c i Z x d W 9 0 O y w m c X V v d D t C Y X N l W W V h c k R l b W F u Z C Z x d W 9 0 O 1 0 i I C 8 + P E V u d H J 5 I F R 5 c G U 9 I k Z p b G x U Y X J n Z X Q i I F Z h b H V l P S J z R F 9 U U k F O U 1 9 C Y X N l W W V h c k R l b W F u Z C I g L z 4 8 R W 5 0 c n k g V H l w Z T 0 i R m l s b E V y c m 9 y Q 2 9 1 b n Q i I F Z h b H V l P S J s 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E X 1 R S Q U 5 T X 0 J h c 2 V Z Z W F y R G V t Y W 5 k L 0 N o Y W 5 n Z W Q g V H l w Z S 5 7 R W 5 l c m d 5 U 2 V y d m l j Z S w x f S Z x d W 9 0 O y w m c X V v d D t T Z W N 0 a W 9 u M S 9 E X 1 R S Q U 5 T X 0 J h c 2 V Z Z W F y R G V t Y W 5 k L 0 N o Y W 5 n Z W Q g V H l w Z S 5 7 R W 5 l c m d 5 Q 2 F y c m l l c i w y f S Z x d W 9 0 O y w m c X V v d D t T Z W N 0 a W 9 u M S 9 E X 1 R S Q U 5 T X 0 J h c 2 V Z Z W F y R G V t Y W 5 k L 0 N o Y W 5 n Z W Q g V H l w Z S 5 7 Q 2 9 u c 3 V t Z X J U e X B l M S w z f S Z x d W 9 0 O y w m c X V v d D t T Z W N 0 a W 9 u M S 9 E X 1 R S Q U 5 T X 0 J h c 2 V Z Z W F y R G V t Y W 5 k L 0 N o Y W 5 n Z W Q g V H l w Z S 5 7 T W 9 k Z W x H Z W 9 n c m F w a H k s N H 0 m c X V v d D s s J n F 1 b 3 Q 7 U 2 V j d G l v b j E v R F 9 U U k F O U 1 9 C Y X N l W W V h c k R l b W F u Z C 9 D a G F u Z 2 V k I F R 5 c G U u e 1 N 1 Y k d l b 2 d y Y X B o e T E s N X 0 m c X V v d D s s J n F 1 b 3 Q 7 U 2 V j d G l v b j E v R F 9 U U k F O U 1 9 C Y X N l W W V h c k R l b W F u Z C 9 D a G F u Z 2 V k I F R 5 c G U u e 1 l l Y X I s N n 0 m c X V v d D s s J n F 1 b 3 Q 7 U 2 V j d G l v b j E v R F 9 U U k F O U 1 9 C Y X N l W W V h c k R l b W F u Z C 9 D a G F u Z 2 V k I F R 5 c G U u e 0 J h c 2 V Z Z W F y R G V t Y W 5 k L D d 9 J n F 1 b 3 Q 7 X S w m c X V v d D t D b 2 x 1 b W 5 D b 3 V u d C Z x d W 9 0 O z o 3 L C Z x d W 9 0 O 0 t l e U N v b H V t b k 5 h b W V z J n F 1 b 3 Q 7 O l t d L C Z x d W 9 0 O 0 N v b H V t b k l k Z W 5 0 a X R p Z X M m c X V v d D s 6 W y Z x d W 9 0 O 1 N l Y 3 R p b 2 4 x L 0 R f V F J B T l N f Q m F z Z V l l Y X J E Z W 1 h b m Q v Q 2 h h b m d l Z C B U e X B l L n t F b m V y Z 3 l T Z X J 2 a W N l L D F 9 J n F 1 b 3 Q 7 L C Z x d W 9 0 O 1 N l Y 3 R p b 2 4 x L 0 R f V F J B T l N f Q m F z Z V l l Y X J E Z W 1 h b m Q v Q 2 h h b m d l Z C B U e X B l L n t F b m V y Z 3 l D Y X J y a W V y L D J 9 J n F 1 b 3 Q 7 L C Z x d W 9 0 O 1 N l Y 3 R p b 2 4 x L 0 R f V F J B T l N f Q m F z Z V l l Y X J E Z W 1 h b m Q v Q 2 h h b m d l Z C B U e X B l L n t D b 2 5 z d W 1 l c l R 5 c G U x L D N 9 J n F 1 b 3 Q 7 L C Z x d W 9 0 O 1 N l Y 3 R p b 2 4 x L 0 R f V F J B T l N f Q m F z Z V l l Y X J E Z W 1 h b m Q v Q 2 h h b m d l Z C B U e X B l L n t N b 2 R l b E d l b 2 d y Y X B o e S w 0 f S Z x d W 9 0 O y w m c X V v d D t T Z W N 0 a W 9 u M S 9 E X 1 R S Q U 5 T X 0 J h c 2 V Z Z W F y R G V t Y W 5 k L 0 N o Y W 5 n Z W Q g V H l w Z S 5 7 U 3 V i R 2 V v Z 3 J h c G h 5 M S w 1 f S Z x d W 9 0 O y w m c X V v d D t T Z W N 0 a W 9 u M S 9 E X 1 R S Q U 5 T X 0 J h c 2 V Z Z W F y R G V t Y W 5 k L 0 N o Y W 5 n Z W Q g V H l w Z S 5 7 W W V h c i w 2 f S Z x d W 9 0 O y w m c X V v d D t T Z W N 0 a W 9 u M S 9 E X 1 R S Q U 5 T X 0 J h c 2 V Z Z W F y R G V t Y W 5 k L 0 N o Y W 5 n Z W Q g V H l w Z S 5 7 Q m F z Z V l l Y X J E Z W 1 h b m Q s N 3 0 m c X V v d D t d L C Z x d W 9 0 O 1 J l b G F 0 a W 9 u c 2 h p c E l u Z m 8 m c X V v d D s 6 W 1 1 9 I i A v P j w v U 3 R h Y m x l R W 5 0 c m l l c z 4 8 L 0 l 0 Z W 0 + P E l 0 Z W 0 + P E l 0 Z W 1 M b 2 N h d G l v b j 4 8 S X R l b V R 5 c G U + R m 9 y b X V s Y T w v S X R l b V R 5 c G U + P E l 0 Z W 1 Q Y X R o P l N l Y 3 R p b 2 4 x L 0 R f V F J B T l N f Q m F z Z V l l Y X J E Z W 1 h b m Q v U 2 9 1 c m N l P C 9 J d G V t U G F 0 a D 4 8 L 0 l 0 Z W 1 M b 2 N h d G l v b j 4 8 U 3 R h Y m x l R W 5 0 c m l l c y A v P j w v S X R l b T 4 8 S X R l b T 4 8 S X R l b U x v Y 2 F 0 a W 9 u P j x J d G V t V H l w Z T 5 G b 3 J t d W x h P C 9 J d G V t V H l w Z T 4 8 S X R l b V B h d G g + U 2 V j d G l v b j E v R F 9 U U k F O U 1 9 C Y X N l W W V h c k R l b W F u Z C 9 D a G F u Z 2 V k J T I w V H l w Z T w v S X R l b V B h d G g + P C 9 J d G V t T G 9 j Y X R p b 2 4 + P F N 0 Y W J s Z U V u d H J p Z X M g L z 4 8 L 0 l 0 Z W 0 + P E l 0 Z W 0 + P E l 0 Z W 1 M b 2 N h d G l v b j 4 8 S X R l b V R 5 c G U + R m 9 y b X V s Y T w v S X R l b V R 5 c G U + P E l 0 Z W 1 Q Y X R o P l N l Y 3 R p b 2 4 x L 0 R f V F J B T l N f Q m F z Z V l l Y X J E Z W 1 h b m Q v R m l s d G V y J T I w R F 9 U U k F O U z w v S X R l b V B h d G g + P C 9 J d G V t T G 9 j Y X R p b 2 4 + P F N 0 Y W J s Z U V u d H J p Z X M g L z 4 8 L 0 l 0 Z W 0 + P E l 0 Z W 0 + P E l 0 Z W 1 M b 2 N h d G l v b j 4 8 S X R l b V R 5 c G U + R m 9 y b X V s Y T w v S X R l b V R 5 c G U + P E l 0 Z W 1 Q Y X R o P l N l Y 3 R p b 2 4 x L 0 R f V F J B T l N f Q m F z Z V l l Y X J E Z W 1 h b m Q v U m V t b 3 Z l J T I w R G V t Y W 5 k U 2 V j d G 9 y P C 9 J d G V t U G F 0 a D 4 8 L 0 l 0 Z W 1 M b 2 N h d G l v b j 4 8 U 3 R h Y m x l R W 5 0 c m l l c y A v P j w v S X R l b T 4 8 S X R l b T 4 8 S X R l b U x v Y 2 F 0 a W 9 u P j x J d G V t V H l w Z T 5 G b 3 J t d W x h P C 9 J d G V t V H l w Z T 4 8 S X R l b V B h d G g + U 2 V j d G l v b j E v R F 9 J T k R f Q m F z Z V l l Y X J E Z W 1 h b m Q v U m V t b 3 Z l J T I w R G V t Y W 5 k U 2 V j d G 9 y P C 9 J d G V t U G F 0 a D 4 8 L 0 l 0 Z W 1 M b 2 N h d G l v b j 4 8 U 3 R h Y m x l R W 5 0 c m l l c y A v P j w v S X R l b T 4 8 S X R l b T 4 8 S X R l b U x v Y 2 F 0 a W 9 u P j x J d G V t V H l w Z T 5 G b 3 J t d W x h P C 9 J d G V t V H l w Z T 4 8 S X R l b V B h d G g + U 2 V j d G l v b j E v R F 9 P V E h F U l 9 C Y X N l W W V h c k R l b W F u Z 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U e X B l c y I g V m F s d W U 9 I n N C Z 1 l H Q m d B R E J R P T 0 i I C 8 + P E V u d H J 5 I F R 5 c G U 9 I k Z p b G x l Z E N v b X B s Z X R l U m V z d W x 0 V G 9 X b 3 J r c 2 h l Z X Q i I F Z h b H V l P S J s M S I g L z 4 8 R W 5 0 c n k g V H l w Z T 0 i U m V j b 3 Z l c n l U Y X J n Z X R S b 3 c i I F Z h b H V l P S J s M S I g L z 4 8 R W 5 0 c n k g V H l w Z T 0 i U m V j b 3 Z l c n l U Y X J n Z X R D b 2 x 1 b W 4 i I F Z h b H V l P S J s M S I g L z 4 8 R W 5 0 c n k g V H l w Z T 0 i U m V j b 3 Z l c n l U Y X J n Z X R T a G V l d C I g V m F s d W U 9 I n N T a G V l d D U i I C 8 + P E V u d H J 5 I F R 5 c G U 9 I k Z p b G x F c n J v c k N v d W 5 0 I i B W Y W x 1 Z T 0 i b D A i I C 8 + P E V u d H J 5 I F R 5 c G U 9 I k J 1 Z m Z l c k 5 l e H R S Z W Z y Z X N o I i B W Y W x 1 Z T 0 i b D E i I C 8 + P E V u d H J 5 I F R 5 c G U 9 I k x v Y W R l Z F R v Q W 5 h b H l z a X N T Z X J 2 a W N l c y I g V m F s d W U 9 I m w w I i A v P j x F b n R y e S B U e X B l P S J R d W V y e U d y b 3 V w S U Q i I F Z h b H V l P S J z M j I 5 M 2 Q y O G M t M G V l O S 0 0 M T J k L T l h Y j A t M 2 U 3 N j h m Y 2 R j N W J l I i A v P j x F b n R y e S B U e X B l P S J R d W V y e U l E I i B W Y W x 1 Z T 0 i c 2 Y 2 N j Y w N j l i L T M 5 M G I t N G U 0 Y S 1 i N 2 U 1 L T k 3 M z k x Y j Y y Y j g w O C I g L z 4 8 R W 5 0 c n k g V H l w Z T 0 i R m l s b E N v d W 5 0 I i B W Y W x 1 Z T 0 i b D U i I C 8 + P E V u d H J 5 I F R 5 c G U 9 I k Z p b G x M Y X N 0 V X B k Y X R l Z C I g V m F s d W U 9 I m Q y M D I x L T E x L T E y V D A 2 O j U 4 O j U 1 L j I x M T k 0 N D N a I i A v P j x F b n R y e S B U e X B l P S J G a W x s R X J y b 3 J D b 2 R l I i B W Y W x 1 Z T 0 i c 1 V u a 2 5 v d 2 4 i I C 8 + P E V u d H J 5 I F R 5 c G U 9 I k Z p b G x D b 2 x 1 b W 5 O Y W 1 l c y I g V m F s d W U 9 I n N b J n F 1 b 3 Q 7 R W 5 l c m d 5 U 2 V y d m l j Z S Z x d W 9 0 O y w m c X V v d D t F b m V y Z 3 l D Y X J y a W V y J n F 1 b 3 Q 7 L C Z x d W 9 0 O 0 N v b n N 1 b W V y V H l w Z T E m c X V v d D s s J n F 1 b 3 Q 7 T W 9 k Z W x H Z W 9 n c m F w a H k m c X V v d D s s J n F 1 b 3 Q 7 U 3 V i R 2 V v Z 3 J h c G h 5 M S Z x d W 9 0 O y w m c X V v d D t Z Z W F y J n F 1 b 3 Q 7 L C Z x d W 9 0 O 0 J h c 2 V Z Z W F y R G V t Y W 5 k J n F 1 b 3 Q 7 X S I g L z 4 8 R W 5 0 c n k g V H l w Z T 0 i R m l s b F R h c m d l d C I g V m F s d W U 9 I n N E X 0 9 U S E V S X 0 J h c 2 V Z Z W F y R G V t Y W 5 k 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3 L C Z x d W 9 0 O 2 t l e U N v b H V t b k 5 h b W V z J n F 1 b 3 Q 7 O l t d L C Z x d W 9 0 O 3 F 1 Z X J 5 U m V s Y X R p b 2 5 z a G l w c y Z x d W 9 0 O z p b X S w m c X V v d D t j b 2 x 1 b W 5 J Z G V u d G l 0 a W V z J n F 1 b 3 Q 7 O l s m c X V v d D t T Z W N 0 a W 9 u M S 9 E X 0 9 U S E V S X 0 J h c 2 V Z Z W F y R G V t Y W 5 k L 0 N o Y W 5 n Z W Q g V H l w Z S 5 7 R W 5 l c m d 5 U 2 V y d m l j Z S w x f S Z x d W 9 0 O y w m c X V v d D t T Z W N 0 a W 9 u M S 9 E X 0 9 U S E V S X 0 J h c 2 V Z Z W F y R G V t Y W 5 k L 0 N o Y W 5 n Z W Q g V H l w Z S 5 7 R W 5 l c m d 5 Q 2 F y c m l l c i w y f S Z x d W 9 0 O y w m c X V v d D t T Z W N 0 a W 9 u M S 9 E X 0 9 U S E V S X 0 J h c 2 V Z Z W F y R G V t Y W 5 k L 0 N o Y W 5 n Z W Q g V H l w Z S 5 7 Q 2 9 u c 3 V t Z X J U e X B l M S w z f S Z x d W 9 0 O y w m c X V v d D t T Z W N 0 a W 9 u M S 9 E X 0 9 U S E V S X 0 J h c 2 V Z Z W F y R G V t Y W 5 k L 0 N o Y W 5 n Z W Q g V H l w Z S 5 7 T W 9 k Z W x H Z W 9 n c m F w a H k s N H 0 m c X V v d D s s J n F 1 b 3 Q 7 U 2 V j d G l v b j E v R F 9 P V E h F U l 9 C Y X N l W W V h c k R l b W F u Z C 9 D a G F u Z 2 V k I F R 5 c G U u e 1 N 1 Y k d l b 2 d y Y X B o e T E s N X 0 m c X V v d D s s J n F 1 b 3 Q 7 U 2 V j d G l v b j E v R F 9 P V E h F U l 9 C Y X N l W W V h c k R l b W F u Z C 9 D a G F u Z 2 V k I F R 5 c G U u e 1 l l Y X I s N n 0 m c X V v d D s s J n F 1 b 3 Q 7 U 2 V j d G l v b j E v R F 9 P V E h F U l 9 C Y X N l W W V h c k R l b W F u Z C 9 D a G F u Z 2 V k I F R 5 c G U u e 0 J h c 2 V Z Z W F y R G V t Y W 5 k L D d 9 J n F 1 b 3 Q 7 X S w m c X V v d D t D b 2 x 1 b W 5 D b 3 V u d C Z x d W 9 0 O z o 3 L C Z x d W 9 0 O 0 t l e U N v b H V t b k 5 h b W V z J n F 1 b 3 Q 7 O l t d L C Z x d W 9 0 O 0 N v b H V t b k l k Z W 5 0 a X R p Z X M m c X V v d D s 6 W y Z x d W 9 0 O 1 N l Y 3 R p b 2 4 x L 0 R f T 1 R I R V J f Q m F z Z V l l Y X J E Z W 1 h b m Q v Q 2 h h b m d l Z C B U e X B l L n t F b m V y Z 3 l T Z X J 2 a W N l L D F 9 J n F 1 b 3 Q 7 L C Z x d W 9 0 O 1 N l Y 3 R p b 2 4 x L 0 R f T 1 R I R V J f Q m F z Z V l l Y X J E Z W 1 h b m Q v Q 2 h h b m d l Z C B U e X B l L n t F b m V y Z 3 l D Y X J y a W V y L D J 9 J n F 1 b 3 Q 7 L C Z x d W 9 0 O 1 N l Y 3 R p b 2 4 x L 0 R f T 1 R I R V J f Q m F z Z V l l Y X J E Z W 1 h b m Q v Q 2 h h b m d l Z C B U e X B l L n t D b 2 5 z d W 1 l c l R 5 c G U x L D N 9 J n F 1 b 3 Q 7 L C Z x d W 9 0 O 1 N l Y 3 R p b 2 4 x L 0 R f T 1 R I R V J f Q m F z Z V l l Y X J E Z W 1 h b m Q v Q 2 h h b m d l Z C B U e X B l L n t N b 2 R l b E d l b 2 d y Y X B o e S w 0 f S Z x d W 9 0 O y w m c X V v d D t T Z W N 0 a W 9 u M S 9 E X 0 9 U S E V S X 0 J h c 2 V Z Z W F y R G V t Y W 5 k L 0 N o Y W 5 n Z W Q g V H l w Z S 5 7 U 3 V i R 2 V v Z 3 J h c G h 5 M S w 1 f S Z x d W 9 0 O y w m c X V v d D t T Z W N 0 a W 9 u M S 9 E X 0 9 U S E V S X 0 J h c 2 V Z Z W F y R G V t Y W 5 k L 0 N o Y W 5 n Z W Q g V H l w Z S 5 7 W W V h c i w 2 f S Z x d W 9 0 O y w m c X V v d D t T Z W N 0 a W 9 u M S 9 E X 0 9 U S E V S X 0 J h c 2 V Z Z W F y R G V t Y W 5 k L 0 N o Y W 5 n Z W Q g V H l w Z S 5 7 Q m F z Z V l l Y X J E Z W 1 h b m Q s N 3 0 m c X V v d D t d L C Z x d W 9 0 O 1 J l b G F 0 a W 9 u c 2 h p c E l u Z m 8 m c X V v d D s 6 W 1 1 9 I i A v P j w v U 3 R h Y m x l R W 5 0 c m l l c z 4 8 L 0 l 0 Z W 0 + P E l 0 Z W 0 + P E l 0 Z W 1 M b 2 N h d G l v b j 4 8 S X R l b V R 5 c G U + R m 9 y b X V s Y T w v S X R l b V R 5 c G U + P E l 0 Z W 1 Q Y X R o P l N l Y 3 R p b 2 4 x L 0 R f T 1 R I R V J f Q m F z Z V l l Y X J E Z W 1 h b m Q v U 2 9 1 c m N l P C 9 J d G V t U G F 0 a D 4 8 L 0 l 0 Z W 1 M b 2 N h d G l v b j 4 8 U 3 R h Y m x l R W 5 0 c m l l c y A v P j w v S X R l b T 4 8 S X R l b T 4 8 S X R l b U x v Y 2 F 0 a W 9 u P j x J d G V t V H l w Z T 5 G b 3 J t d W x h P C 9 J d G V t V H l w Z T 4 8 S X R l b V B h d G g + U 2 V j d G l v b j E v R F 9 P V E h F U l 9 C Y X N l W W V h c k R l b W F u Z C 9 D a G F u Z 2 V k J T I w V H l w Z T w v S X R l b V B h d G g + P C 9 J d G V t T G 9 j Y X R p b 2 4 + P F N 0 Y W J s Z U V u d H J p Z X M g L z 4 8 L 0 l 0 Z W 0 + P E l 0 Z W 0 + P E l 0 Z W 1 M b 2 N h d G l v b j 4 8 S X R l b V R 5 c G U + R m 9 y b X V s Y T w v S X R l b V R 5 c G U + P E l 0 Z W 1 Q Y X R o P l N l Y 3 R p b 2 4 x L 0 R f T 1 R I R V J f Q m F z Z V l l Y X J E Z W 1 h b m Q v U m V t b 3 Z l J T I w R G V t Y W 5 k U 2 V j d G 9 y P C 9 J d G V t U G F 0 a D 4 8 L 0 l 0 Z W 1 M b 2 N h d G l v b j 4 8 U 3 R h Y m x l R W 5 0 c m l l c y A v P j w v S X R l b T 4 8 S X R l b T 4 8 S X R l b U x v Y 2 F 0 a W 9 u P j x J d G V t V H l w Z T 5 G b 3 J t d W x h P C 9 J d G V t V H l w Z T 4 8 S X R l b V B h d G g + U 2 V j d G l v b j E v R F 9 P V E h F U l 9 C Y X N l W W V h c k R l b W F u Z C 9 G a W x 0 Z X I l M j B E X 0 9 U S E V S P C 9 J d G V t U G F 0 a D 4 8 L 0 l 0 Z W 1 M b 2 N h d G l v b j 4 8 U 3 R h Y m x l R W 5 0 c m l l c y A v P j w v S X R l b T 4 8 S X R l b T 4 8 S X R l b U x v Y 2 F 0 a W 9 u P j x J d G V t V H l w Z T 5 G b 3 J t d W x h P C 9 J d G V t V H l w Z T 4 8 S X R l b V B h d G g + U 2 V j d G l v b j E v R F 9 J T k R f R W x h c 3 R p Y 2 l 0 e 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G V k Q 2 9 t c G x l d G V S Z X N 1 b H R U b 1 d v c m t z a G V l d C I g V m F s d W U 9 I m w x I i A v P j x F b n R y e S B U e X B l P S J S Z W N v d m V y e V R h c m d l d F J v d y I g V m F s d W U 9 I m w x I i A v P j x F b n R y e S B U e X B l P S J S Z W N v d m V y e V R h c m d l d E N v b H V t b i I g V m F s d W U 9 I m w x I i A v P j x F b n R y e S B U e X B l P S J S Z W N v d m V y e V R h c m d l d F N o Z W V 0 I i B W Y W x 1 Z T 0 i c 1 N o Z W V 0 N y I g L z 4 8 R W 5 0 c n k g V H l w Z T 0 i Q n V m Z m V y T m V 4 d F J l Z n J l c 2 g i I F Z h b H V l P S J s M S I g L z 4 8 R W 5 0 c n k g V H l w Z T 0 i U X V l c n l H c m 9 1 c E l E I i B W Y W x 1 Z T 0 i c 2 R i Z m Y z M G E w L T Q 0 Z D E t N D J l N y 0 4 M m E x L W U y M T M y O D R i M m F m O C I g L z 4 8 R W 5 0 c n k g V H l w Z T 0 i T G 9 h Z G V k V G 9 B b m F s e X N p c 1 N l c n Z p Y 2 V z I i B W Y W x 1 Z T 0 i b D A i I C 8 + P E V u d H J 5 I F R 5 c G U 9 I l F 1 Z X J 5 S U Q i I F Z h b H V l P S J z N G R l N j U 5 M m Y t Z j c 5 Y y 0 0 N 2 Y 0 L W J k Z j Q t M G E 2 M T F m M D k 2 M G E w I i A v P j x F b n R y e S B U e X B l P S J G a W x s Q 2 9 1 b n Q i I F Z h b H V l P S J s M T Y 1 I i A v P j x F b n R y e S B U e X B l P S J G a W x s V G F y Z 2 V 0 I i B W Y W x 1 Z T 0 i c 0 R f S U 5 E X 0 V s Y X N 0 a W N p d H k i I C 8 + P E V u d H J 5 I F R 5 c G U 9 I k Z p b G x F c n J v c k N v d W 5 0 I i B W Y W x 1 Z T 0 i b D A i I C 8 + P E V u d H J 5 I F R 5 c G U 9 I k Z p b G x D b 2 x 1 b W 5 U e X B l c y I g V m F s d W U 9 I n N C Z 1 l H Q m d B R E J R P T 0 i I C 8 + P E V u d H J 5 I F R 5 c G U 9 I k Z p b G x M Y X N 0 V X B k Y X R l Z C I g V m F s d W U 9 I m Q y M D I x L T E x L T E y V D A 2 O j U 4 O j Q 3 L j Q y N T M 1 N D J a I i A v P j x F b n R y e S B U e X B l P S J G a W x s Q 2 9 s d W 1 u T m F t Z X M i I F Z h b H V l P S J z W y Z x d W 9 0 O 0 V u Z X J n e V N l c n Z p Y 2 U m c X V v d D s s J n F 1 b 3 Q 7 R W 5 l c m d 5 Q 2 F y c m l l c i Z x d W 9 0 O y w m c X V v d D t D b 2 5 z d W 1 l c l R 5 c G U x J n F 1 b 3 Q 7 L C Z x d W 9 0 O 0 1 v Z G V s R 2 V v Z 3 J h c G h 5 J n F 1 b 3 Q 7 L C Z x d W 9 0 O 1 N 1 Y k d l b 2 d y Y X B o e T E m c X V v d D s s J n F 1 b 3 Q 7 W W V h c i Z x d W 9 0 O y w m c X V v d D t F b G F z d G l j a X R 5 J n F 1 b 3 Q 7 X 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E X 0 l O R F 9 F b G F z d G l j a X R 5 L 0 N o Y W 5 n Z W Q g V H l w Z S 5 7 R W 5 l c m d 5 U 2 V y d m l j Z S w x f S Z x d W 9 0 O y w m c X V v d D t T Z W N 0 a W 9 u M S 9 E X 0 l O R F 9 F b G F z d G l j a X R 5 L 0 N o Y W 5 n Z W Q g V H l w Z S 5 7 R W 5 l c m d 5 Q 2 F y c m l l c i w y f S Z x d W 9 0 O y w m c X V v d D t T Z W N 0 a W 9 u M S 9 E X 0 l O R F 9 F b G F z d G l j a X R 5 L 0 N o Y W 5 n Z W Q g V H l w Z S 5 7 Q 2 9 u c 3 V t Z X J U e X B l M S w z f S Z x d W 9 0 O y w m c X V v d D t T Z W N 0 a W 9 u M S 9 E X 0 l O R F 9 F b G F z d G l j a X R 5 L 0 N o Y W 5 n Z W Q g V H l w Z S 5 7 T W 9 k Z W x H Z W 9 n c m F w a H k s N H 0 m c X V v d D s s J n F 1 b 3 Q 7 U 2 V j d G l v b j E v R F 9 J T k R f R W x h c 3 R p Y 2 l 0 e S 9 T b 3 V y Y 2 U u e 1 N 1 Y k d l b 2 d y Y X B o e T E s N X 0 m c X V v d D s s J n F 1 b 3 Q 7 U 2 V j d G l v b j E v R F 9 J T k R f R W x h c 3 R p Y 2 l 0 e S 9 D a G F u Z 2 V k I F R 5 c G U u e 1 l l Y X I s N n 0 m c X V v d D s s J n F 1 b 3 Q 7 U 2 V j d G l v b j E v R F 9 J T k R f R W x h c 3 R p Y 2 l 0 e S 9 D a G F u Z 2 V k I F R 5 c G U u e 0 V s Y X N 0 a W N p d H k s N 3 0 m c X V v d D t d L C Z x d W 9 0 O 0 N v b H V t b k N v d W 5 0 J n F 1 b 3 Q 7 O j c s J n F 1 b 3 Q 7 S 2 V 5 Q 2 9 s d W 1 u T m F t Z X M m c X V v d D s 6 W 1 0 s J n F 1 b 3 Q 7 Q 2 9 s d W 1 u S W R l b n R p d G l l c y Z x d W 9 0 O z p b J n F 1 b 3 Q 7 U 2 V j d G l v b j E v R F 9 J T k R f R W x h c 3 R p Y 2 l 0 e S 9 D a G F u Z 2 V k I F R 5 c G U u e 0 V u Z X J n e V N l c n Z p Y 2 U s M X 0 m c X V v d D s s J n F 1 b 3 Q 7 U 2 V j d G l v b j E v R F 9 J T k R f R W x h c 3 R p Y 2 l 0 e S 9 D a G F u Z 2 V k I F R 5 c G U u e 0 V u Z X J n e U N h c n J p Z X I s M n 0 m c X V v d D s s J n F 1 b 3 Q 7 U 2 V j d G l v b j E v R F 9 J T k R f R W x h c 3 R p Y 2 l 0 e S 9 D a G F u Z 2 V k I F R 5 c G U u e 0 N v b n N 1 b W V y V H l w Z T E s M 3 0 m c X V v d D s s J n F 1 b 3 Q 7 U 2 V j d G l v b j E v R F 9 J T k R f R W x h c 3 R p Y 2 l 0 e S 9 D a G F u Z 2 V k I F R 5 c G U u e 0 1 v Z G V s R 2 V v Z 3 J h c G h 5 L D R 9 J n F 1 b 3 Q 7 L C Z x d W 9 0 O 1 N l Y 3 R p b 2 4 x L 0 R f S U 5 E X 0 V s Y X N 0 a W N p d H k v U 2 9 1 c m N l L n t T d W J H Z W 9 n c m F w a H k x L D V 9 J n F 1 b 3 Q 7 L C Z x d W 9 0 O 1 N l Y 3 R p b 2 4 x L 0 R f S U 5 E X 0 V s Y X N 0 a W N p d H k v Q 2 h h b m d l Z C B U e X B l L n t Z Z W F y L D Z 9 J n F 1 b 3 Q 7 L C Z x d W 9 0 O 1 N l Y 3 R p b 2 4 x L 0 R f S U 5 E X 0 V s Y X N 0 a W N p d H k v Q 2 h h b m d l Z C B U e X B l L n t F b G F z d G l j a X R 5 L D d 9 J n F 1 b 3 Q 7 X S w m c X V v d D t S Z W x h d G l v b n N o a X B J b m Z v J n F 1 b 3 Q 7 O l t d f S I g L z 4 8 L 1 N 0 Y W J s Z U V u d H J p Z X M + P C 9 J d G V t P j x J d G V t P j x J d G V t T G 9 j Y X R p b 2 4 + P E l 0 Z W 1 U e X B l P k Z v c m 1 1 b G E 8 L 0 l 0 Z W 1 U e X B l P j x J d G V t U G F 0 a D 5 T Z W N 0 a W 9 u M S 9 E X 0 l O R F 9 F b G F z d G l j a X R 5 L 1 N v d X J j Z T w v S X R l b V B h d G g + P C 9 J d G V t T G 9 j Y X R p b 2 4 + P F N 0 Y W J s Z U V u d H J p Z X M g L z 4 8 L 0 l 0 Z W 0 + P E l 0 Z W 0 + P E l 0 Z W 1 M b 2 N h d G l v b j 4 8 S X R l b V R 5 c G U + R m 9 y b X V s Y T w v S X R l b V R 5 c G U + P E l 0 Z W 1 Q Y X R o P l N l Y 3 R p b 2 4 x L 0 R f S U 5 E X 0 V s Y X N 0 a W N p d H k v Q 2 h h b m d l Z C U y M F R 5 c G U 8 L 0 l 0 Z W 1 Q Y X R o P j w v S X R l b U x v Y 2 F 0 a W 9 u P j x T d G F i b G V F b n R y a W V z I C 8 + P C 9 J d G V t P j x J d G V t P j x J d G V t T G 9 j Y X R p b 2 4 + P E l 0 Z W 1 U e X B l P k Z v c m 1 1 b G E 8 L 0 l 0 Z W 1 U e X B l P j x J d G V t U G F 0 a D 5 T Z W N 0 a W 9 u M S 9 E X 0 l O R F 9 F b G F z d G l j a X R 5 L 0 Z p b H R l c i U y M E R l b W F u Z F N l Y 3 R v c j w v S X R l b V B h d G g + P C 9 J d G V t T G 9 j Y X R p b 2 4 + P F N 0 Y W J s Z U V u d H J p Z X M g L z 4 8 L 0 l 0 Z W 0 + P E l 0 Z W 0 + P E l 0 Z W 1 M b 2 N h d G l v b j 4 8 S X R l b V R 5 c G U + R m 9 y b X V s Y T w v S X R l b V R 5 c G U + P E l 0 Z W 1 Q Y X R o P l N l Y 3 R p b 2 4 x L 0 R f S U 5 E X 0 V s Y X N 0 a W N p d H k v U m V t b 3 Z l J T I w R G V t Y W 5 k U 2 V j d G 9 y P C 9 J d G V t U G F 0 a D 4 8 L 0 l 0 Z W 1 M b 2 N h d G l v b j 4 8 U 3 R h Y m x l R W 5 0 c m l l c y A v P j w v S X R l b T 4 8 S X R l b T 4 8 S X R l b U x v Y 2 F 0 a W 9 u P j x J d G V t V H l w Z T 5 G b 3 J t d W x h P C 9 J d G V t V H l w Z T 4 8 S X R l b V B h d G g + U 2 V j d G l v b j E v R F 9 U U k F O U 1 9 F b G F z d G l j a X R 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C d W Z m Z X J O Z X h 0 U m V m c m V z a C I g V m F s d W U 9 I m w x I i A v P j x F b n R y e S B U e X B l P S J R d W V y e U d y b 3 V w S U Q i I F Z h b H V l P S J z Z G J m Z j M w Y T A t N D R k M S 0 0 M m U 3 L T g y Y T E t Z T I x M z I 4 N G I y Y W Y 4 I i A v P j x F b n R y e S B U e X B l P S J M b 2 F k Z W R U b 0 F u Y W x 5 c 2 l z U 2 V y d m l j Z X M i I F Z h b H V l P S J s M C I g L z 4 8 R W 5 0 c n k g V H l w Z T 0 i R m l s b E N v d W 5 0 I i B W Y W x 1 Z T 0 i b D Y 2 I i A v P j x F b n R y e S B U e X B l P S J R d W V y e U l E I i B W Y W x 1 Z T 0 i c z Z k O G Z k Z j N l L W N j M m U t N G U 0 N i 0 5 Y z h k L W J m Z T B j M T I y Z W Y w Y y I g L z 4 8 R W 5 0 c n k g V H l w Z T 0 i R m l s b E x h c 3 R V c G R h d G V k I i B W Y W x 1 Z T 0 i Z D I w M j E t M T E t M T J U M D Y 6 N T g 6 N T E u N T I z N T M w N l o i I C 8 + P E V u d H J 5 I F R 5 c G U 9 I k Z p b G x D b 2 x 1 b W 5 U e X B l c y I g V m F s d W U 9 I n N C Z 1 l H Q m d B R E J R P T 0 i I C 8 + P E V u d H J 5 I F R 5 c G U 9 I k Z p b G x U Y X J n Z X Q i I F Z h b H V l P S J z R F 9 U U k F O U 1 9 F b G F z d G l j a X R 5 I i A v P j x F b n R y e S B U e X B l P S J G a W x s Q 2 9 s d W 1 u T m F t Z X M i I F Z h b H V l P S J z W y Z x d W 9 0 O 0 V u Z X J n e V N l c n Z p Y 2 U m c X V v d D s s J n F 1 b 3 Q 7 R W 5 l c m d 5 Q 2 F y c m l l c i Z x d W 9 0 O y w m c X V v d D t D b 2 5 z d W 1 l c l R 5 c G U x J n F 1 b 3 Q 7 L C Z x d W 9 0 O 0 1 v Z G V s R 2 V v Z 3 J h c G h 5 J n F 1 b 3 Q 7 L C Z x d W 9 0 O 1 N 1 Y k d l b 2 d y Y X B o e T E m c X V v d D s s J n F 1 b 3 Q 7 W W V h c i Z x d W 9 0 O y w m c X V v d D t F b G F z d G l j a X R 5 J n F 1 b 3 Q 7 X S I g L z 4 8 R W 5 0 c n k g V H l w Z T 0 i R m l s b E V y c m 9 y Q 2 9 1 b n Q i I F Z h b H V l P S J s 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E X 1 R S Q U 5 T X 0 V s Y X N 0 a W N p d H k v Q 2 h h b m d l Z C B U e X B l L n t F b m V y Z 3 l T Z X J 2 a W N l L D F 9 J n F 1 b 3 Q 7 L C Z x d W 9 0 O 1 N l Y 3 R p b 2 4 x L 0 R f V F J B T l N f R W x h c 3 R p Y 2 l 0 e S 9 D a G F u Z 2 V k I F R 5 c G U u e 0 V u Z X J n e U N h c n J p Z X I s M n 0 m c X V v d D s s J n F 1 b 3 Q 7 U 2 V j d G l v b j E v R F 9 U U k F O U 1 9 F b G F z d G l j a X R 5 L 0 N o Y W 5 n Z W Q g V H l w Z S 5 7 Q 2 9 u c 3 V t Z X J U e X B l M S w z f S Z x d W 9 0 O y w m c X V v d D t T Z W N 0 a W 9 u M S 9 E X 1 R S Q U 5 T X 0 V s Y X N 0 a W N p d H k v Q 2 h h b m d l Z C B U e X B l L n t N b 2 R l b E d l b 2 d y Y X B o e S w 0 f S Z x d W 9 0 O y w m c X V v d D t T Z W N 0 a W 9 u M S 9 E X 1 R S Q U 5 T X 0 V s Y X N 0 a W N p d H k v U 2 9 1 c m N l L n t T d W J H Z W 9 n c m F w a H k x L D V 9 J n F 1 b 3 Q 7 L C Z x d W 9 0 O 1 N l Y 3 R p b 2 4 x L 0 R f V F J B T l N f R W x h c 3 R p Y 2 l 0 e S 9 D a G F u Z 2 V k I F R 5 c G U u e 1 l l Y X I s N n 0 m c X V v d D s s J n F 1 b 3 Q 7 U 2 V j d G l v b j E v R F 9 U U k F O U 1 9 F b G F z d G l j a X R 5 L 0 N o Y W 5 n Z W Q g V H l w Z S 5 7 R W x h c 3 R p Y 2 l 0 e S w 3 f S Z x d W 9 0 O 1 0 s J n F 1 b 3 Q 7 Q 2 9 s d W 1 u Q 2 9 1 b n Q m c X V v d D s 6 N y w m c X V v d D t L Z X l D b 2 x 1 b W 5 O Y W 1 l c y Z x d W 9 0 O z p b X S w m c X V v d D t D b 2 x 1 b W 5 J Z G V u d G l 0 a W V z J n F 1 b 3 Q 7 O l s m c X V v d D t T Z W N 0 a W 9 u M S 9 E X 1 R S Q U 5 T X 0 V s Y X N 0 a W N p d H k v Q 2 h h b m d l Z C B U e X B l L n t F b m V y Z 3 l T Z X J 2 a W N l L D F 9 J n F 1 b 3 Q 7 L C Z x d W 9 0 O 1 N l Y 3 R p b 2 4 x L 0 R f V F J B T l N f R W x h c 3 R p Y 2 l 0 e S 9 D a G F u Z 2 V k I F R 5 c G U u e 0 V u Z X J n e U N h c n J p Z X I s M n 0 m c X V v d D s s J n F 1 b 3 Q 7 U 2 V j d G l v b j E v R F 9 U U k F O U 1 9 F b G F z d G l j a X R 5 L 0 N o Y W 5 n Z W Q g V H l w Z S 5 7 Q 2 9 u c 3 V t Z X J U e X B l M S w z f S Z x d W 9 0 O y w m c X V v d D t T Z W N 0 a W 9 u M S 9 E X 1 R S Q U 5 T X 0 V s Y X N 0 a W N p d H k v Q 2 h h b m d l Z C B U e X B l L n t N b 2 R l b E d l b 2 d y Y X B o e S w 0 f S Z x d W 9 0 O y w m c X V v d D t T Z W N 0 a W 9 u M S 9 E X 1 R S Q U 5 T X 0 V s Y X N 0 a W N p d H k v U 2 9 1 c m N l L n t T d W J H Z W 9 n c m F w a H k x L D V 9 J n F 1 b 3 Q 7 L C Z x d W 9 0 O 1 N l Y 3 R p b 2 4 x L 0 R f V F J B T l N f R W x h c 3 R p Y 2 l 0 e S 9 D a G F u Z 2 V k I F R 5 c G U u e 1 l l Y X I s N n 0 m c X V v d D s s J n F 1 b 3 Q 7 U 2 V j d G l v b j E v R F 9 U U k F O U 1 9 F b G F z d G l j a X R 5 L 0 N o Y W 5 n Z W Q g V H l w Z S 5 7 R W x h c 3 R p Y 2 l 0 e S w 3 f S Z x d W 9 0 O 1 0 s J n F 1 b 3 Q 7 U m V s Y X R p b 2 5 z a G l w S W 5 m b y Z x d W 9 0 O z p b X X 0 i I C 8 + P C 9 T d G F i b G V F b n R y a W V z P j w v S X R l b T 4 8 S X R l b T 4 8 S X R l b U x v Y 2 F 0 a W 9 u P j x J d G V t V H l w Z T 5 G b 3 J t d W x h P C 9 J d G V t V H l w Z T 4 8 S X R l b V B h d G g + U 2 V j d G l v b j E v R F 9 U U k F O U 1 9 F b G F z d G l j a X R 5 L 1 N v d X J j Z T w v S X R l b V B h d G g + P C 9 J d G V t T G 9 j Y X R p b 2 4 + P F N 0 Y W J s Z U V u d H J p Z X M g L z 4 8 L 0 l 0 Z W 0 + P E l 0 Z W 0 + P E l 0 Z W 1 M b 2 N h d G l v b j 4 8 S X R l b V R 5 c G U + R m 9 y b X V s Y T w v S X R l b V R 5 c G U + P E l 0 Z W 1 Q Y X R o P l N l Y 3 R p b 2 4 x L 0 R f V F J B T l N f R W x h c 3 R p Y 2 l 0 e S 9 D a G F u Z 2 V k J T I w V H l w Z T w v S X R l b V B h d G g + P C 9 J d G V t T G 9 j Y X R p b 2 4 + P F N 0 Y W J s Z U V u d H J p Z X M g L z 4 8 L 0 l 0 Z W 0 + P E l 0 Z W 0 + P E l 0 Z W 1 M b 2 N h d G l v b j 4 8 S X R l b V R 5 c G U + R m 9 y b X V s Y T w v S X R l b V R 5 c G U + P E l 0 Z W 1 Q Y X R o P l N l Y 3 R p b 2 4 x L 0 R f V F J B T l N f R W x h c 3 R p Y 2 l 0 e S 9 G a W x 0 Z X I l M j B E Z W 1 h b m R T Z W N 0 b 3 I 8 L 0 l 0 Z W 1 Q Y X R o P j w v S X R l b U x v Y 2 F 0 a W 9 u P j x T d G F i b G V F b n R y a W V z I C 8 + P C 9 J d G V t P j x J d G V t P j x J d G V t T G 9 j Y X R p b 2 4 + P E l 0 Z W 1 U e X B l P k Z v c m 1 1 b G E 8 L 0 l 0 Z W 1 U e X B l P j x J d G V t U G F 0 a D 5 T Z W N 0 a W 9 u M S 9 E X 1 R S Q U 5 T X 0 V s Y X N 0 a W N p d H k v U m V t b 3 Z l J T I w R G V t Y W 5 k U 2 V j d G 9 y P C 9 J d G V t U G F 0 a D 4 8 L 0 l 0 Z W 1 M b 2 N h d G l v b j 4 8 U 3 R h Y m x l R W 5 0 c m l l c y A v P j w v S X R l b T 4 8 S X R l b T 4 8 S X R l b U x v Y 2 F 0 a W 9 u P j x J d G V t V H l w Z T 5 G b 3 J t d W x h P C 9 J d G V t V H l w Z T 4 8 S X R l b V B h d G g + U 2 V j d G l v b j E v R F 9 P V E h F U l 9 F b G F z d G l j a X R 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O S I g L z 4 8 R W 5 0 c n k g V H l w Z T 0 i Q n V m Z m V y T m V 4 d F J l Z n J l c 2 g i I F Z h b H V l P S J s M S I g L z 4 8 R W 5 0 c n k g V H l w Z T 0 i U X V l c n l H c m 9 1 c E l E I i B W Y W x 1 Z T 0 i c 2 R i Z m Y z M G E w L T Q 0 Z D E t N D J l N y 0 4 M m E x L W U y M T M y O D R i M m F m O C I g L z 4 8 R W 5 0 c n k g V H l w Z T 0 i T G 9 h Z G V k V G 9 B b m F s e X N p c 1 N l c n Z p Y 2 V z I i B W Y W x 1 Z T 0 i b D A i I C 8 + P E V u d H J 5 I F R 5 c G U 9 I k Z p b G x D b 3 V u d C I g V m F s d W U 9 I m w 1 N S I g L z 4 8 R W 5 0 c n k g V H l w Z T 0 i U X V l c n l J R C I g V m F s d W U 9 I n N j N T N l Y W E 2 N y 1 k N D c y L T Q x Y m Y t O D I 5 M S 1 h Y z N j N j A 0 N G U y Z m Q i I C 8 + P E V u d H J 5 I F R 5 c G U 9 I k Z p b G x U Y X J n Z X Q i I F Z h b H V l P S J z R F 9 P V E h F U l 9 F b G F z d G l j a X R 5 I i A v P j x F b n R y e S B U e X B l P S J G a W x s Q 2 9 s d W 1 u T m F t Z X M i I F Z h b H V l P S J z W y Z x d W 9 0 O 0 V u Z X J n e V N l c n Z p Y 2 U m c X V v d D s s J n F 1 b 3 Q 7 R W 5 l c m d 5 Q 2 F y c m l l c i Z x d W 9 0 O y w m c X V v d D t D b 2 5 z d W 1 l c l R 5 c G U x J n F 1 b 3 Q 7 L C Z x d W 9 0 O 0 1 v Z G V s R 2 V v Z 3 J h c G h 5 J n F 1 b 3 Q 7 L C Z x d W 9 0 O 1 N 1 Y k d l b 2 d y Y X B o e T E m c X V v d D s s J n F 1 b 3 Q 7 W W V h c i Z x d W 9 0 O y w m c X V v d D t F b G F z d G l j a X R 5 J n F 1 b 3 Q 7 X S I g L z 4 8 R W 5 0 c n k g V H l w Z T 0 i R m l s b E V y c m 9 y Q 2 9 k Z S I g V m F s d W U 9 I n N V b m t u b 3 d u I i A v P j x F b n R y e S B U e X B l P S J G a W x s Q 2 9 s d W 1 u V H l w Z X M i I F Z h b H V l P S J z Q m d Z R 0 J n Q U R C U T 0 9 I i A v P j x F b n R y e S B U e X B l P S J G a W x s T G F z d F V w Z G F 0 Z W Q i I F Z h b H V l P S J k M j A y M S 0 x M S 0 x M l Q w N j o 1 O D o 1 M S 4 z M D Q 3 N z c 4 W i I g L z 4 8 R W 5 0 c n k g V H l w Z T 0 i R m l s b E V y c m 9 y Q 2 9 1 b n Q i I F Z h b H V l P S J s 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E X 0 9 U S E V S X 0 V s Y X N 0 a W N p d H k v Q 2 h h b m d l Z C B U e X B l L n t F b m V y Z 3 l T Z X J 2 a W N l L D F 9 J n F 1 b 3 Q 7 L C Z x d W 9 0 O 1 N l Y 3 R p b 2 4 x L 0 R f T 1 R I R V J f R W x h c 3 R p Y 2 l 0 e S 9 D a G F u Z 2 V k I F R 5 c G U u e 0 V u Z X J n e U N h c n J p Z X I s M n 0 m c X V v d D s s J n F 1 b 3 Q 7 U 2 V j d G l v b j E v R F 9 P V E h F U l 9 F b G F z d G l j a X R 5 L 0 N o Y W 5 n Z W Q g V H l w Z S 5 7 Q 2 9 u c 3 V t Z X J U e X B l M S w z f S Z x d W 9 0 O y w m c X V v d D t T Z W N 0 a W 9 u M S 9 E X 0 9 U S E V S X 0 V s Y X N 0 a W N p d H k v Q 2 h h b m d l Z C B U e X B l L n t N b 2 R l b E d l b 2 d y Y X B o e S w 0 f S Z x d W 9 0 O y w m c X V v d D t T Z W N 0 a W 9 u M S 9 E X 0 9 U S E V S X 0 V s Y X N 0 a W N p d H k v U 2 9 1 c m N l L n t T d W J H Z W 9 n c m F w a H k x L D V 9 J n F 1 b 3 Q 7 L C Z x d W 9 0 O 1 N l Y 3 R p b 2 4 x L 0 R f T 1 R I R V J f R W x h c 3 R p Y 2 l 0 e S 9 D a G F u Z 2 V k I F R 5 c G U u e 1 l l Y X I s N n 0 m c X V v d D s s J n F 1 b 3 Q 7 U 2 V j d G l v b j E v R F 9 P V E h F U l 9 F b G F z d G l j a X R 5 L 0 N o Y W 5 n Z W Q g V H l w Z S 5 7 R W x h c 3 R p Y 2 l 0 e S w 3 f S Z x d W 9 0 O 1 0 s J n F 1 b 3 Q 7 Q 2 9 s d W 1 u Q 2 9 1 b n Q m c X V v d D s 6 N y w m c X V v d D t L Z X l D b 2 x 1 b W 5 O Y W 1 l c y Z x d W 9 0 O z p b X S w m c X V v d D t D b 2 x 1 b W 5 J Z G V u d G l 0 a W V z J n F 1 b 3 Q 7 O l s m c X V v d D t T Z W N 0 a W 9 u M S 9 E X 0 9 U S E V S X 0 V s Y X N 0 a W N p d H k v Q 2 h h b m d l Z C B U e X B l L n t F b m V y Z 3 l T Z X J 2 a W N l L D F 9 J n F 1 b 3 Q 7 L C Z x d W 9 0 O 1 N l Y 3 R p b 2 4 x L 0 R f T 1 R I R V J f R W x h c 3 R p Y 2 l 0 e S 9 D a G F u Z 2 V k I F R 5 c G U u e 0 V u Z X J n e U N h c n J p Z X I s M n 0 m c X V v d D s s J n F 1 b 3 Q 7 U 2 V j d G l v b j E v R F 9 P V E h F U l 9 F b G F z d G l j a X R 5 L 0 N o Y W 5 n Z W Q g V H l w Z S 5 7 Q 2 9 u c 3 V t Z X J U e X B l M S w z f S Z x d W 9 0 O y w m c X V v d D t T Z W N 0 a W 9 u M S 9 E X 0 9 U S E V S X 0 V s Y X N 0 a W N p d H k v Q 2 h h b m d l Z C B U e X B l L n t N b 2 R l b E d l b 2 d y Y X B o e S w 0 f S Z x d W 9 0 O y w m c X V v d D t T Z W N 0 a W 9 u M S 9 E X 0 9 U S E V S X 0 V s Y X N 0 a W N p d H k v U 2 9 1 c m N l L n t T d W J H Z W 9 n c m F w a H k x L D V 9 J n F 1 b 3 Q 7 L C Z x d W 9 0 O 1 N l Y 3 R p b 2 4 x L 0 R f T 1 R I R V J f R W x h c 3 R p Y 2 l 0 e S 9 D a G F u Z 2 V k I F R 5 c G U u e 1 l l Y X I s N n 0 m c X V v d D s s J n F 1 b 3 Q 7 U 2 V j d G l v b j E v R F 9 P V E h F U l 9 F b G F z d G l j a X R 5 L 0 N o Y W 5 n Z W Q g V H l w Z S 5 7 R W x h c 3 R p Y 2 l 0 e S w 3 f S Z x d W 9 0 O 1 0 s J n F 1 b 3 Q 7 U m V s Y X R p b 2 5 z a G l w S W 5 m b y Z x d W 9 0 O z p b X X 0 i I C 8 + P C 9 T d G F i b G V F b n R y a W V z P j w v S X R l b T 4 8 S X R l b T 4 8 S X R l b U x v Y 2 F 0 a W 9 u P j x J d G V t V H l w Z T 5 G b 3 J t d W x h P C 9 J d G V t V H l w Z T 4 8 S X R l b V B h d G g + U 2 V j d G l v b j E v R F 9 P V E h F U l 9 F b G F z d G l j a X R 5 L 1 N v d X J j Z T w v S X R l b V B h d G g + P C 9 J d G V t T G 9 j Y X R p b 2 4 + P F N 0 Y W J s Z U V u d H J p Z X M g L z 4 8 L 0 l 0 Z W 0 + P E l 0 Z W 0 + P E l 0 Z W 1 M b 2 N h d G l v b j 4 8 S X R l b V R 5 c G U + R m 9 y b X V s Y T w v S X R l b V R 5 c G U + P E l 0 Z W 1 Q Y X R o P l N l Y 3 R p b 2 4 x L 0 R f T 1 R I R V J f R W x h c 3 R p Y 2 l 0 e S 9 D a G F u Z 2 V k J T I w V H l w Z T w v S X R l b V B h d G g + P C 9 J d G V t T G 9 j Y X R p b 2 4 + P F N 0 Y W J s Z U V u d H J p Z X M g L z 4 8 L 0 l 0 Z W 0 + P E l 0 Z W 0 + P E l 0 Z W 1 M b 2 N h d G l v b j 4 8 S X R l b V R 5 c G U + R m 9 y b X V s Y T w v S X R l b V R 5 c G U + P E l 0 Z W 1 Q Y X R o P l N l Y 3 R p b 2 4 x L 0 R f T 1 R I R V J f R W x h c 3 R p Y 2 l 0 e S 9 G a W x 0 Z X I l M j B E Z W 1 h b m R T Z W N 0 b 3 I 8 L 0 l 0 Z W 1 Q Y X R o P j w v S X R l b U x v Y 2 F 0 a W 9 u P j x T d G F i b G V F b n R y a W V z I C 8 + P C 9 J d G V t P j x J d G V t P j x J d G V t T G 9 j Y X R p b 2 4 + P E l 0 Z W 1 U e X B l P k Z v c m 1 1 b G E 8 L 0 l 0 Z W 1 U e X B l P j x J d G V t U G F 0 a D 5 T Z W N 0 a W 9 u M S 9 E X 0 9 U S E V S X 0 V s Y X N 0 a W N p d H k v U m V t b 3 Z l J T I w R G V t Y W 5 k U 2 V j d G 9 y P C 9 J d G V t U G F 0 a D 4 8 L 0 l 0 Z W 1 M b 2 N h d G l v b j 4 8 U 3 R h Y m x l R W 5 0 c m l l c y A v P j w v S X R l b T 4 8 S X R l b T 4 8 S X R l b U x v Y 2 F 0 a W 9 u P j x J d G V t V H l w Z T 5 G b 3 J t d W x h P C 9 J d G V t V H l w Z T 4 8 S X R l b V B h d G g + U 2 V j d G l v b j E v Q W d y a U V 4 d H J h b m V v d X N E Z W 1 h b m R f U m V m 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U b 0 R h d G F N b 2 R l b E V u Y W J s Z W Q i I F Z h b H V l P S J s M C I g L z 4 8 R W 5 0 c n k g V H l w Z T 0 i R m l s b E V y c m 9 y Q 2 9 1 b n Q i I F Z h b H V l P S J s M C I g L z 4 8 R W 5 0 c n k g V H l w Z T 0 i R m l s b E x h c 3 R V c G R h d G V k I i B W Y W x 1 Z T 0 i Z D I w M j E t M T E t M T V U M T M 6 M D k 6 M D E u O T U 4 M D c x N F o i I C 8 + P E V u d H J 5 I F R 5 c G U 9 I k Z p b G x F c n J v c k N v Z G U i I F Z h b H V l P S J z V W 5 r b m 9 3 b i I g L z 4 8 R W 5 0 c n k g V H l w Z T 0 i R m l s b E N v b H V t b l R 5 c G V z I i B W Y W x 1 Z T 0 i c 0 F B Q U F B Q U F B Q X d B Q U F B Q T 0 i I C 8 + P E V u d H J 5 I F R 5 c G U 9 I k Z p b G x l Z E N v b X B s Z X R l U m V z d W x 0 V G 9 X b 3 J r c 2 h l Z X Q i I F Z h b H V l P S J s M S I g L z 4 8 R W 5 0 c n k g V H l w Z T 0 i R m l s b E N v d W 5 0 I i B W Y W x 1 Z T 0 i b D M z I i A v P j x F b n R y e S B U e X B l P S J S Z W N v d m V y e V R h c m d l d F N o Z W V 0 I i B W Y W x 1 Z T 0 i c 1 N o Z W V 0 M y I g L z 4 8 R W 5 0 c n k g V H l w Z T 0 i U m V j b 3 Z l c n l U Y X J n Z X R D b 2 x 1 b W 4 i I F Z h b H V l P S J s M S I g L z 4 8 R W 5 0 c n k g V H l w Z T 0 i U m V j b 3 Z l c n l U Y X J n Z X R S b 3 c i I F Z h b H V l P S J s M S I g L z 4 8 R W 5 0 c n k g V H l w Z T 0 i R m l s b F R h c m d l d C I g V m F s d W U 9 I n N B Z 3 J p R X h 0 c m F u Z W 9 1 c 0 R l b W F u Z F 9 S Z W Y i I C 8 + P E V u d H J 5 I F R 5 c G U 9 I k 5 h b W V V c G R h d G V k Q W Z 0 Z X J G a W x s I i B W Y W x 1 Z T 0 i b D A i I C 8 + P E V u d H J 5 I F R 5 c G U 9 I l F 1 Z X J 5 S U Q i I F Z h b H V l P S J z N j Q w Y j M y M G U t Z T k w N S 0 0 M D J j L W J i N T A t M W M 4 N m E 1 N 2 Y 2 M 2 M y I i A v P j x F b n R y e S B U e X B l P S J R d W V y e U d y b 3 V w S U Q i I F Z h b H V l P S J z Y m F j N D k 5 Z D U t M j Q x O C 0 0 M z U 4 L W E 1 M j Y t N 2 J i Y j B l Y z M 2 M T I 2 I i A v P j x F b n R y e S B U e X B l P S J G a W x s Q 2 9 s d W 1 u T m F t Z X M i I F Z h b H V l P S J z W y Z x d W 9 0 O 0 V u Z X J n e V N l c n Z p Y 2 U m c X V v d D s s J n F 1 b 3 Q 7 R W 5 l c m d 5 Q 2 F y c m l l c i Z x d W 9 0 O y w m c X V v d D t D b 2 5 z d W 1 l c l R 5 c G U x J n F 1 b 3 Q 7 L C Z x d W 9 0 O 0 1 v Z G V s R 2 V v Z 3 J h c G h 5 J n F 1 b 3 Q 7 L C Z x d W 9 0 O 1 N 1 Y k d l b 2 d y Y X B o e T E m c X V v d D s s J n F 1 b 3 Q 7 U 3 V i R 2 V v Z 3 J h c G h 5 M i Z x d W 9 0 O y w m c X V v d D t Z Z W F y J n F 1 b 3 Q 7 L C Z x d W 9 0 O 1 N l Y X N v b i Z x d W 9 0 O y w m c X V v d D t E Y X l U e X B l J n F 1 b 3 Q 7 L C Z x d W 9 0 O 0 R h e V N s a W N l J n F 1 b 3 Q 7 L C Z x d W 9 0 O 0 V u Z X J n e U R l b W F u Z C Z x d W 9 0 O 1 0 i I C 8 + P E V u d H J 5 I F R 5 c G U 9 I k F k Z G V k V G 9 E Y X R h T W 9 k Z W w i I F Z h b H V l P S J s M C I g L z 4 8 R W 5 0 c n k g V H l w Z T 0 i T m F 2 a W d h d G l v b l N 0 Z X B O Y W 1 l I i B W Y W x 1 Z T 0 i c 0 5 h d m l n Y X R p b 2 4 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B Z 3 J p R X h 0 c m F u Z W 9 1 c 0 R l b W F u Z F 9 S Z W Y v Q W R k I E V u Z X J n e V N l c n Z p Y 2 U u e 0 V u Z X J n e V N l c n Z p Y 2 U s M 3 0 m c X V v d D s s J n F 1 b 3 Q 7 U 2 V j d G l v b j E v Q W d y a U V 4 d H J h b m V v d X N E Z W 1 h b m R f U m V m L 1 V u c G l 2 b 3 Q g W W V h c n M u e 0 V u Z X J n e U N h c n J p Z X I s M H 0 m c X V v d D s s J n F 1 b 3 Q 7 U 2 V j d G l v b j E v Q W d y a U V 4 d H J h b m V v d X N E Z W 1 h b m R f U m V m L 0 F k Z C B D b 2 5 z d W 1 l c l R 5 c G U u e 0 N v b n N 1 b W V y V H l w Z T E s N H 0 m c X V v d D s s J n F 1 b 3 Q 7 U 2 V j d G l v b j E v Q W d y a U V 4 d H J h b m V v d X N E Z W 1 h b m R f U m V m L 0 F k Z C B N b 2 R l b E d l b 2 d y Y X B o e S 5 7 T W 9 k Z W x H Z W 9 n c m F w a H k s N X 0 m c X V v d D s s J n F 1 b 3 Q 7 U 2 V j d G l v b j E v Q W d y a U V 4 d H J h b m V v d X N E Z W 1 h b m R f U m V m L 0 F k Z C B T d W J H Z W 9 n c m F w a H k x L n t T d W J H Z W 9 n c m F w a H k x L D Z 9 J n F 1 b 3 Q 7 L C Z x d W 9 0 O 1 N l Y 3 R p b 2 4 x L 0 F n c m l F e H R y Y W 5 l b 3 V z R G V t Y W 5 k X 1 J l Z i 9 B Z G Q g U 3 V i R 2 V v Z 3 J h c G h 5 M i 5 7 U 3 V i R 2 V v Z 3 J h c G h 5 M i w 3 f S Z x d W 9 0 O y w m c X V v d D t T Z W N 0 a W 9 u M S 9 B Z 3 J p R X h 0 c m F u Z W 9 1 c 0 R l b W F u Z F 9 S Z W Y v Q 2 h h b m d l I F R 5 c G U u e 1 l l Y X I s N n 0 m c X V v d D s s J n F 1 b 3 Q 7 U 2 V j d G l v b j E v Q W d y a U V 4 d H J h b m V v d X N E Z W 1 h b m R f U m V m L 0 F k Z C B T Z W F z b 2 4 u e 1 N l Y X N v b i w 4 f S Z x d W 9 0 O y w m c X V v d D t T Z W N 0 a W 9 u M S 9 B Z 3 J p R X h 0 c m F u Z W 9 1 c 0 R l b W F u Z F 9 S Z W Y v Q W R k I E R h e V R 5 c G U u e 0 R h e V R 5 c G U s O X 0 m c X V v d D s s J n F 1 b 3 Q 7 U 2 V j d G l v b j E v Q W d y a U V 4 d H J h b m V v d X N E Z W 1 h b m R f U m V m L 0 F k Z C B E Y X l T b G l j Z S 5 7 R G F 5 U 2 x p Y 2 U s M T B 9 J n F 1 b 3 Q 7 L C Z x d W 9 0 O 1 N l Y 3 R p b 2 4 x L 0 F n c m l F e H R y Y W 5 l b 3 V z R G V t Y W 5 k X 1 J l Z i 9 V b n B p d m 9 0 I F l l Y X J z L n t F b m V y Z 3 l E Z W 1 h b m Q s M n 0 m c X V v d D t d L C Z x d W 9 0 O 0 N v b H V t b k N v d W 5 0 J n F 1 b 3 Q 7 O j E x L C Z x d W 9 0 O 0 t l e U N v b H V t b k 5 h b W V z J n F 1 b 3 Q 7 O l t d L C Z x d W 9 0 O 0 N v b H V t b k l k Z W 5 0 a X R p Z X M m c X V v d D s 6 W y Z x d W 9 0 O 1 N l Y 3 R p b 2 4 x L 0 F n c m l F e H R y Y W 5 l b 3 V z R G V t Y W 5 k X 1 J l Z i 9 B Z G Q g R W 5 l c m d 5 U 2 V y d m l j Z S 5 7 R W 5 l c m d 5 U 2 V y d m l j Z S w z f S Z x d W 9 0 O y w m c X V v d D t T Z W N 0 a W 9 u M S 9 B Z 3 J p R X h 0 c m F u Z W 9 1 c 0 R l b W F u Z F 9 S Z W Y v V W 5 w a X Z v d C B Z Z W F y c y 5 7 R W 5 l c m d 5 Q 2 F y c m l l c i w w f S Z x d W 9 0 O y w m c X V v d D t T Z W N 0 a W 9 u M S 9 B Z 3 J p R X h 0 c m F u Z W 9 1 c 0 R l b W F u Z F 9 S Z W Y v Q W R k I E N v b n N 1 b W V y V H l w Z S 5 7 Q 2 9 u c 3 V t Z X J U e X B l M S w 0 f S Z x d W 9 0 O y w m c X V v d D t T Z W N 0 a W 9 u M S 9 B Z 3 J p R X h 0 c m F u Z W 9 1 c 0 R l b W F u Z F 9 S Z W Y v Q W R k I E 1 v Z G V s R 2 V v Z 3 J h c G h 5 L n t N b 2 R l b E d l b 2 d y Y X B o e S w 1 f S Z x d W 9 0 O y w m c X V v d D t T Z W N 0 a W 9 u M S 9 B Z 3 J p R X h 0 c m F u Z W 9 1 c 0 R l b W F u Z F 9 S Z W Y v Q W R k I F N 1 Y k d l b 2 d y Y X B o e T E u e 1 N 1 Y k d l b 2 d y Y X B o e T E s N n 0 m c X V v d D s s J n F 1 b 3 Q 7 U 2 V j d G l v b j E v Q W d y a U V 4 d H J h b m V v d X N E Z W 1 h b m R f U m V m L 0 F k Z C B T d W J H Z W 9 n c m F w a H k y L n t T d W J H Z W 9 n c m F w a H k y L D d 9 J n F 1 b 3 Q 7 L C Z x d W 9 0 O 1 N l Y 3 R p b 2 4 x L 0 F n c m l F e H R y Y W 5 l b 3 V z R G V t Y W 5 k X 1 J l Z i 9 D a G F u Z 2 U g V H l w Z S 5 7 W W V h c i w 2 f S Z x d W 9 0 O y w m c X V v d D t T Z W N 0 a W 9 u M S 9 B Z 3 J p R X h 0 c m F u Z W 9 1 c 0 R l b W F u Z F 9 S Z W Y v Q W R k I F N l Y X N v b i 5 7 U 2 V h c 2 9 u L D h 9 J n F 1 b 3 Q 7 L C Z x d W 9 0 O 1 N l Y 3 R p b 2 4 x L 0 F n c m l F e H R y Y W 5 l b 3 V z R G V t Y W 5 k X 1 J l Z i 9 B Z G Q g R G F 5 V H l w Z S 5 7 R G F 5 V H l w Z S w 5 f S Z x d W 9 0 O y w m c X V v d D t T Z W N 0 a W 9 u M S 9 B Z 3 J p R X h 0 c m F u Z W 9 1 c 0 R l b W F u Z F 9 S Z W Y v Q W R k I E R h e V N s a W N l L n t E Y X l T b G l j Z S w x M H 0 m c X V v d D s s J n F 1 b 3 Q 7 U 2 V j d G l v b j E v Q W d y a U V 4 d H J h b m V v d X N E Z W 1 h b m R f U m V m L 1 V u c G l 2 b 3 Q g W W V h c n M u e 0 V u Z X J n e U R l b W F u Z C w y f S Z x d W 9 0 O 1 0 s J n F 1 b 3 Q 7 U m V s Y X R p b 2 5 z a G l w S W 5 m b y Z x d W 9 0 O z p b X X 0 i I C 8 + P C 9 T d G F i b G V F b n R y a W V z P j w v S X R l b T 4 8 S X R l b T 4 8 S X R l b U x v Y 2 F 0 a W 9 u P j x J d G V t V H l w Z T 5 G b 3 J t d W x h P C 9 J d G V t V H l w Z T 4 8 S X R l b V B h d G g + U 2 V j d G l v b j E v Q W d y a U V 4 d H J h b m V v d X N E Z W 1 h b m R f U m V m L 1 N v d X J j Z T w v S X R l b V B h d G g + P C 9 J d G V t T G 9 j Y X R p b 2 4 + P F N 0 Y W J s Z U V u d H J p Z X M g L z 4 8 L 0 l 0 Z W 0 + P E l 0 Z W 0 + P E l 0 Z W 1 M b 2 N h d G l v b j 4 8 S X R l b V R 5 c G U + R m 9 y b X V s Y T w v S X R l b V R 5 c G U + P E l 0 Z W 1 Q Y X R o P l N l Y 3 R p b 2 4 x L 0 F n c m l F e H R y Y W 5 l b 3 V z R G V t Y W 5 k X 1 J l Z i 9 G a W x 0 Z X I l M j B S Z W Y 8 L 0 l 0 Z W 1 Q Y X R o P j w v S X R l b U x v Y 2 F 0 a W 9 u P j x T d G F i b G V F b n R y a W V z I C 8 + P C 9 J d G V t P j x J d G V t P j x J d G V t T G 9 j Y X R p b 2 4 + P E l 0 Z W 1 U e X B l P k Z v c m 1 1 b G E 8 L 0 l 0 Z W 1 U e X B l P j x J d G V t U G F 0 a D 5 T Z W N 0 a W 9 u M S 9 B Z 3 J p R X h 0 c m F u Z W 9 1 c 0 R l b W F u Z F 9 S Z W Y v U m V t b 3 Z l J T I w U 2 N l b m F y a W 8 8 L 0 l 0 Z W 1 Q Y X R o P j w v S X R l b U x v Y 2 F 0 a W 9 u P j x T d G F i b G V F b n R y a W V z I C 8 + P C 9 J d G V t P j x J d G V t P j x J d G V t T G 9 j Y X R p b 2 4 + P E l 0 Z W 1 U e X B l P k Z v c m 1 1 b G E 8 L 0 l 0 Z W 1 U e X B l P j x J d G V t U G F 0 a D 5 T Z W N 0 a W 9 u M S 9 B Z 3 J p R X h 0 c m F u Z W 9 1 c 0 R l b W F u Z F 9 S Z W Y v V W 5 w a X Z v d C U y M F l l Y X J z P C 9 J d G V t U G F 0 a D 4 8 L 0 l 0 Z W 1 M b 2 N h d G l v b j 4 8 U 3 R h Y m x l R W 5 0 c m l l c y A v P j w v S X R l b T 4 8 S X R l b T 4 8 S X R l b U x v Y 2 F 0 a W 9 u P j x J d G V t V H l w Z T 5 G b 3 J t d W x h P C 9 J d G V t V H l w Z T 4 8 S X R l b V B h d G g + U 2 V j d G l v b j E v Q W d y a U V 4 d H J h b m V v d X N E Z W 1 h b m R f U m V m L 0 F k Z C U y M E V u Z X J n e V N l c n Z p Y 2 U 8 L 0 l 0 Z W 1 Q Y X R o P j w v S X R l b U x v Y 2 F 0 a W 9 u P j x T d G F i b G V F b n R y a W V z I C 8 + P C 9 J d G V t P j x J d G V t P j x J d G V t T G 9 j Y X R p b 2 4 + P E l 0 Z W 1 U e X B l P k Z v c m 1 1 b G E 8 L 0 l 0 Z W 1 U e X B l P j x J d G V t U G F 0 a D 5 T Z W N 0 a W 9 u M S 9 B Z 3 J p R X h 0 c m F u Z W 9 1 c 0 R l b W F u Z F 9 S Z W Y v Q W R k J T I w Q 2 9 u c 3 V t Z X J U e X B l P C 9 J d G V t U G F 0 a D 4 8 L 0 l 0 Z W 1 M b 2 N h d G l v b j 4 8 U 3 R h Y m x l R W 5 0 c m l l c y A v P j w v S X R l b T 4 8 S X R l b T 4 8 S X R l b U x v Y 2 F 0 a W 9 u P j x J d G V t V H l w Z T 5 G b 3 J t d W x h P C 9 J d G V t V H l w Z T 4 8 S X R l b V B h d G g + U 2 V j d G l v b j E v Q W d y a U V 4 d H J h b m V v d X N E Z W 1 h b m R f U m V m L 0 F k Z C U y M E 1 v Z G V s R 2 V v Z 3 J h c G h 5 P C 9 J d G V t U G F 0 a D 4 8 L 0 l 0 Z W 1 M b 2 N h d G l v b j 4 8 U 3 R h Y m x l R W 5 0 c m l l c y A v P j w v S X R l b T 4 8 S X R l b T 4 8 S X R l b U x v Y 2 F 0 a W 9 u P j x J d G V t V H l w Z T 5 G b 3 J t d W x h P C 9 J d G V t V H l w Z T 4 8 S X R l b V B h d G g + U 2 V j d G l v b j E v Q W d y a U V 4 d H J h b m V v d X N E Z W 1 h b m R f U m V m L 0 F k Z C U y M F N 1 Y k d l b 2 d y Y X B o e T E 8 L 0 l 0 Z W 1 Q Y X R o P j w v S X R l b U x v Y 2 F 0 a W 9 u P j x T d G F i b G V F b n R y a W V z I C 8 + P C 9 J d G V t P j x J d G V t P j x J d G V t T G 9 j Y X R p b 2 4 + P E l 0 Z W 1 U e X B l P k Z v c m 1 1 b G E 8 L 0 l 0 Z W 1 U e X B l P j x J d G V t U G F 0 a D 5 T Z W N 0 a W 9 u M S 9 B Z 3 J p R X h 0 c m F u Z W 9 1 c 0 R l b W F u Z F 9 S Z W Y v Q W R k J T I w U 3 V i R 2 V v Z 3 J h c G h 5 M j w v S X R l b V B h d G g + P C 9 J d G V t T G 9 j Y X R p b 2 4 + P F N 0 Y W J s Z U V u d H J p Z X M g L z 4 8 L 0 l 0 Z W 0 + P E l 0 Z W 0 + P E l 0 Z W 1 M b 2 N h d G l v b j 4 8 S X R l b V R 5 c G U + R m 9 y b X V s Y T w v S X R l b V R 5 c G U + P E l 0 Z W 1 Q Y X R o P l N l Y 3 R p b 2 4 x L 0 F n c m l F e H R y Y W 5 l b 3 V z R G V t Y W 5 k X 1 J l Z i 9 B Z G Q l M j B T Z W F z b 2 4 8 L 0 l 0 Z W 1 Q Y X R o P j w v S X R l b U x v Y 2 F 0 a W 9 u P j x T d G F i b G V F b n R y a W V z I C 8 + P C 9 J d G V t P j x J d G V t P j x J d G V t T G 9 j Y X R p b 2 4 + P E l 0 Z W 1 U e X B l P k Z v c m 1 1 b G E 8 L 0 l 0 Z W 1 U e X B l P j x J d G V t U G F 0 a D 5 T Z W N 0 a W 9 u M S 9 B Z 3 J p R X h 0 c m F u Z W 9 1 c 0 R l b W F u Z F 9 S Z W Y v Q W R k J T I w R G F 5 V H l w Z T w v S X R l b V B h d G g + P C 9 J d G V t T G 9 j Y X R p b 2 4 + P F N 0 Y W J s Z U V u d H J p Z X M g L z 4 8 L 0 l 0 Z W 0 + P E l 0 Z W 0 + P E l 0 Z W 1 M b 2 N h d G l v b j 4 8 S X R l b V R 5 c G U + R m 9 y b X V s Y T w v S X R l b V R 5 c G U + P E l 0 Z W 1 Q Y X R o P l N l Y 3 R p b 2 4 x L 0 F n c m l F e H R y Y W 5 l b 3 V z R G V t Y W 5 k X 1 J l Z i 9 B Z G Q l M j B E Y X l T b G l j Z T w v S X R l b V B h d G g + P C 9 J d G V t T G 9 j Y X R p b 2 4 + P F N 0 Y W J s Z U V u d H J p Z X M g L z 4 8 L 0 l 0 Z W 0 + P E l 0 Z W 0 + P E l 0 Z W 1 M b 2 N h d G l v b j 4 8 S X R l b V R 5 c G U + R m 9 y b X V s Y T w v S X R l b V R 5 c G U + P E l 0 Z W 1 Q Y X R o P l N l Y 3 R p b 2 4 x L 0 F n c m l F e H R y Y W 5 l b 3 V z R G V t Y W 5 k X 1 J l Z i 9 S Z W 9 y Z G V y J T I w Q 2 9 s d W 1 u c z w v S X R l b V B h d G g + P C 9 J d G V t T G 9 j Y X R p b 2 4 + P F N 0 Y W J s Z U V u d H J p Z X M g L z 4 8 L 0 l 0 Z W 0 + P E l 0 Z W 0 + P E l 0 Z W 1 M b 2 N h d G l v b j 4 8 S X R l b V R 5 c G U + R m 9 y b X V s Y T w v S X R l b V R 5 c G U + P E l 0 Z W 1 Q Y X R o P l N l Y 3 R p b 2 4 x L 0 F n c m l F e H R y Y W 5 l b 3 V z R G V t Y W 5 k X 1 B S U z 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V G 9 E Y X R h T W 9 k Z W x F b m F i b G V k I i B W Y W x 1 Z T 0 i b D A i I C 8 + P E V u d H J 5 I F R 5 c G U 9 I k Z p b G x D b 2 x 1 b W 5 U e X B l c y I g V m F s d W U 9 I n N B Q U F B Q U F B Q U F 3 Q U F B Q U E 9 I i A v P j x F b n R y e S B U e X B l P S J G a W x s T G F z d F V w Z G F 0 Z W Q i I F Z h b H V l P S J k M j A y M S 0 x M S 0 x N V Q x M z o x M T o x M S 4 0 O D I y N D I 5 W i I g L z 4 8 R W 5 0 c n k g V H l w Z T 0 i R m l s b G V k Q 2 9 t c G x l d G V S Z X N 1 b H R U b 1 d v c m t z a G V l d C I g V m F s d W U 9 I m w x I i A v P j x F b n R y e S B U e X B l P S J G a W x s R X J y b 3 J D b 2 R l I i B W Y W x 1 Z T 0 i c 1 V u a 2 5 v d 2 4 i I C 8 + P E V u d H J 5 I F R 5 c G U 9 I l J l Y 2 9 2 Z X J 5 V G F y Z 2 V 0 U m 9 3 I i B W Y W x 1 Z T 0 i b D E i I C 8 + P E V u d H J 5 I F R 5 c G U 9 I l J l Y 2 9 2 Z X J 5 V G F y Z 2 V 0 Q 2 9 s d W 1 u I i B W Y W x 1 Z T 0 i b D E i I C 8 + P E V u d H J 5 I F R 5 c G U 9 I l J l Y 2 9 2 Z X J 5 V G F y Z 2 V 0 U 2 h l Z X Q i I F Z h b H V l P S J z U 2 h l Z X Q 0 I i A v P j x F b n R y e S B U e X B l P S J G a W x s R X J y b 3 J D b 3 V u d C I g V m F s d W U 9 I m w w I i A v P j x F b n R y e S B U e X B l P S J O Y W 1 l V X B k Y X R l Z E F m d G V y R m l s b C I g V m F s d W U 9 I m w w I i A v P j x F b n R y e S B U e X B l P S J R d W V y e U l E I i B W Y W x 1 Z T 0 i c 2 I 4 Z j M 2 N G J k L T U 4 M z A t N D A x M y 1 i Z W M 4 L T Y 1 M z I x M j g w N 2 I 4 M S I g L z 4 8 R W 5 0 c n k g V H l w Z T 0 i U X V l c n l H c m 9 1 c E l E I i B W Y W x 1 Z T 0 i c 2 J h Y z Q 5 O W Q 1 L T I 0 M T g t N D M 1 O C 1 h N T I 2 L T d i Y m I w Z W M z N j E y N i I g L z 4 8 R W 5 0 c n k g V H l w Z T 0 i T G 9 h Z G V k V G 9 B b m F s e X N p c 1 N l c n Z p Y 2 V z I i B W Y W x 1 Z T 0 i b D A i I C 8 + P E V u d H J 5 I F R 5 c G U 9 I k Z p b G x D b 2 x 1 b W 5 O Y W 1 l c y I g V m F s d W U 9 I n N b J n F 1 b 3 Q 7 R W 5 l c m d 5 U 2 V y d m l j Z S Z x d W 9 0 O y w m c X V v d D t F b m V y Z 3 l D Y X J y a W V y J n F 1 b 3 Q 7 L C Z x d W 9 0 O 0 N v b n N 1 b W V y V H l w Z T E m c X V v d D s s J n F 1 b 3 Q 7 T W 9 k Z W x H Z W 9 n c m F w a H k m c X V v d D s s J n F 1 b 3 Q 7 U 3 V i R 2 V v Z 3 J h c G h 5 M S Z x d W 9 0 O y w m c X V v d D t T d W J H Z W 9 n c m F w a H k y J n F 1 b 3 Q 7 L C Z x d W 9 0 O 1 l l Y X I m c X V v d D s s J n F 1 b 3 Q 7 U 2 V h c 2 9 u J n F 1 b 3 Q 7 L C Z x d W 9 0 O 0 R h e V R 5 c G U m c X V v d D s s J n F 1 b 3 Q 7 R G F 5 U 2 x p Y 2 U m c X V v d D s s J n F 1 b 3 Q 7 R W 5 l c m d 5 R G V t Y W 5 k J n F 1 b 3 Q 7 X S I g L z 4 8 R W 5 0 c n k g V H l w Z T 0 i R m l s b F R h c m d l d C I g V m F s d W U 9 I n N B Z 3 J p R X h 0 c m F u Z W 9 1 c 0 R l b W F u Z F 9 Q U l M i I C 8 + P E V u d H J 5 I F R 5 c G U 9 I k 5 h d m l n Y X R p b 2 5 T d G V w T m F t Z S I g V m F s d W U 9 I n N O Y X Z p Z 2 F 0 a W 9 u I i A v P j x F b n R y e S B U e X B l P S J G a W x s Q 2 9 1 b n Q i I F Z h b H V l P S J s M z M 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F n c m l F e H R y Y W 5 l b 3 V z R G V t Y W 5 k X 1 B S U y 9 B Z G Q g R W 5 l c m d 5 U 2 V y d m l j Z S 5 7 R W 5 l c m d 5 U 2 V y d m l j Z S w z f S Z x d W 9 0 O y w m c X V v d D t T Z W N 0 a W 9 u M S 9 B Z 3 J p R X h 0 c m F u Z W 9 1 c 0 R l b W F u Z F 9 Q U l M v V W 5 w a X Z v d C B Z Z W F y c y 5 7 R W 5 l c m d 5 Q 2 F y c m l l c i w w f S Z x d W 9 0 O y w m c X V v d D t T Z W N 0 a W 9 u M S 9 B Z 3 J p R X h 0 c m F u Z W 9 1 c 0 R l b W F u Z F 9 Q U l M v Q W R k I E N v b n N 1 b W V y V H l w Z S 5 7 Q 2 9 u c 3 V t Z X J U e X B l M S w 0 f S Z x d W 9 0 O y w m c X V v d D t T Z W N 0 a W 9 u M S 9 B Z 3 J p R X h 0 c m F u Z W 9 1 c 0 R l b W F u Z F 9 Q U l M v Q W R k I E 1 v Z G V s R 2 V v Z 3 J h c G h 5 L n t N b 2 R l b E d l b 2 d y Y X B o e S w 1 f S Z x d W 9 0 O y w m c X V v d D t T Z W N 0 a W 9 u M S 9 B Z 3 J p R X h 0 c m F u Z W 9 1 c 0 R l b W F u Z F 9 Q U l M v Q W R k I F N 1 Y k d l b 2 d y Y X B o e T E u e 1 N 1 Y k d l b 2 d y Y X B o e T E s N n 0 m c X V v d D s s J n F 1 b 3 Q 7 U 2 V j d G l v b j E v Q W d y a U V 4 d H J h b m V v d X N E Z W 1 h b m R f U F J T L 0 F k Z C B T d W J H Z W 9 n c m F w a H k y L n t T d W J H Z W 9 n c m F w a H k y L D d 9 J n F 1 b 3 Q 7 L C Z x d W 9 0 O 1 N l Y 3 R p b 2 4 x L 0 F n c m l F e H R y Y W 5 l b 3 V z R G V t Y W 5 k X 1 B S U y 9 D a G F u Z 2 U g V H l w Z S 5 7 W W V h c i w 2 f S Z x d W 9 0 O y w m c X V v d D t T Z W N 0 a W 9 u M S 9 B Z 3 J p R X h 0 c m F u Z W 9 1 c 0 R l b W F u Z F 9 Q U l M v Q W R k I F N l Y X N v b i 5 7 U 2 V h c 2 9 u L D h 9 J n F 1 b 3 Q 7 L C Z x d W 9 0 O 1 N l Y 3 R p b 2 4 x L 0 F n c m l F e H R y Y W 5 l b 3 V z R G V t Y W 5 k X 1 B S U y 9 B Z G Q g R G F 5 V H l w Z S 5 7 R G F 5 V H l w Z S w 5 f S Z x d W 9 0 O y w m c X V v d D t T Z W N 0 a W 9 u M S 9 B Z 3 J p R X h 0 c m F u Z W 9 1 c 0 R l b W F u Z F 9 Q U l M v Q W R k I E R h e V N s a W N l L n t E Y X l T b G l j Z S w x M H 0 m c X V v d D s s J n F 1 b 3 Q 7 U 2 V j d G l v b j E v Q W d y a U V 4 d H J h b m V v d X N E Z W 1 h b m R f U F J T L 1 V u c G l 2 b 3 Q g W W V h c n M u e 0 V u Z X J n e U R l b W F u Z C w y f S Z x d W 9 0 O 1 0 s J n F 1 b 3 Q 7 Q 2 9 s d W 1 u Q 2 9 1 b n Q m c X V v d D s 6 M T E s J n F 1 b 3 Q 7 S 2 V 5 Q 2 9 s d W 1 u T m F t Z X M m c X V v d D s 6 W 1 0 s J n F 1 b 3 Q 7 Q 2 9 s d W 1 u S W R l b n R p d G l l c y Z x d W 9 0 O z p b J n F 1 b 3 Q 7 U 2 V j d G l v b j E v Q W d y a U V 4 d H J h b m V v d X N E Z W 1 h b m R f U F J T L 0 F k Z C B F b m V y Z 3 l T Z X J 2 a W N l L n t F b m V y Z 3 l T Z X J 2 a W N l L D N 9 J n F 1 b 3 Q 7 L C Z x d W 9 0 O 1 N l Y 3 R p b 2 4 x L 0 F n c m l F e H R y Y W 5 l b 3 V z R G V t Y W 5 k X 1 B S U y 9 V b n B p d m 9 0 I F l l Y X J z L n t F b m V y Z 3 l D Y X J y a W V y L D B 9 J n F 1 b 3 Q 7 L C Z x d W 9 0 O 1 N l Y 3 R p b 2 4 x L 0 F n c m l F e H R y Y W 5 l b 3 V z R G V t Y W 5 k X 1 B S U y 9 B Z G Q g Q 2 9 u c 3 V t Z X J U e X B l L n t D b 2 5 z d W 1 l c l R 5 c G U x L D R 9 J n F 1 b 3 Q 7 L C Z x d W 9 0 O 1 N l Y 3 R p b 2 4 x L 0 F n c m l F e H R y Y W 5 l b 3 V z R G V t Y W 5 k X 1 B S U y 9 B Z G Q g T W 9 k Z W x H Z W 9 n c m F w a H k u e 0 1 v Z G V s R 2 V v Z 3 J h c G h 5 L D V 9 J n F 1 b 3 Q 7 L C Z x d W 9 0 O 1 N l Y 3 R p b 2 4 x L 0 F n c m l F e H R y Y W 5 l b 3 V z R G V t Y W 5 k X 1 B S U y 9 B Z G Q g U 3 V i R 2 V v Z 3 J h c G h 5 M S 5 7 U 3 V i R 2 V v Z 3 J h c G h 5 M S w 2 f S Z x d W 9 0 O y w m c X V v d D t T Z W N 0 a W 9 u M S 9 B Z 3 J p R X h 0 c m F u Z W 9 1 c 0 R l b W F u Z F 9 Q U l M v Q W R k I F N 1 Y k d l b 2 d y Y X B o e T I u e 1 N 1 Y k d l b 2 d y Y X B o e T I s N 3 0 m c X V v d D s s J n F 1 b 3 Q 7 U 2 V j d G l v b j E v Q W d y a U V 4 d H J h b m V v d X N E Z W 1 h b m R f U F J T L 0 N o Y W 5 n Z S B U e X B l L n t Z Z W F y L D Z 9 J n F 1 b 3 Q 7 L C Z x d W 9 0 O 1 N l Y 3 R p b 2 4 x L 0 F n c m l F e H R y Y W 5 l b 3 V z R G V t Y W 5 k X 1 B S U y 9 B Z G Q g U 2 V h c 2 9 u L n t T Z W F z b 2 4 s O H 0 m c X V v d D s s J n F 1 b 3 Q 7 U 2 V j d G l v b j E v Q W d y a U V 4 d H J h b m V v d X N E Z W 1 h b m R f U F J T L 0 F k Z C B E Y X l U e X B l L n t E Y X l U e X B l L D l 9 J n F 1 b 3 Q 7 L C Z x d W 9 0 O 1 N l Y 3 R p b 2 4 x L 0 F n c m l F e H R y Y W 5 l b 3 V z R G V t Y W 5 k X 1 B S U y 9 B Z G Q g R G F 5 U 2 x p Y 2 U u e 0 R h e V N s a W N l L D E w f S Z x d W 9 0 O y w m c X V v d D t T Z W N 0 a W 9 u M S 9 B Z 3 J p R X h 0 c m F u Z W 9 1 c 0 R l b W F u Z F 9 Q U l M v V W 5 w a X Z v d C B Z Z W F y c y 5 7 R W 5 l c m d 5 R G V t Y W 5 k L D J 9 J n F 1 b 3 Q 7 X S w m c X V v d D t S Z W x h d G l v b n N o a X B J b m Z v J n F 1 b 3 Q 7 O l t d f S I g L z 4 8 L 1 N 0 Y W J s Z U V u d H J p Z X M + P C 9 J d G V t P j x J d G V t P j x J d G V t T G 9 j Y X R p b 2 4 + P E l 0 Z W 1 U e X B l P k Z v c m 1 1 b G E 8 L 0 l 0 Z W 1 U e X B l P j x J d G V t U G F 0 a D 5 T Z W N 0 a W 9 u M S 9 B Z 3 J p R X h 0 c m F u Z W 9 1 c 0 R l b W F u Z F 9 Q U l M v U 2 9 1 c m N l P C 9 J d G V t U G F 0 a D 4 8 L 0 l 0 Z W 1 M b 2 N h d G l v b j 4 8 U 3 R h Y m x l R W 5 0 c m l l c y A v P j w v S X R l b T 4 8 S X R l b T 4 8 S X R l b U x v Y 2 F 0 a W 9 u P j x J d G V t V H l w Z T 5 G b 3 J t d W x h P C 9 J d G V t V H l w Z T 4 8 S X R l b V B h d G g + U 2 V j d G l v b j E v Q W d y a U V 4 d H J h b m V v d X N E Z W 1 h b m R f U F J T L 1 J l b W 9 2 Z S U y M F N j Z W 5 h c m l v P C 9 J d G V t U G F 0 a D 4 8 L 0 l 0 Z W 1 M b 2 N h d G l v b j 4 8 U 3 R h Y m x l R W 5 0 c m l l c y A v P j w v S X R l b T 4 8 S X R l b T 4 8 S X R l b U x v Y 2 F 0 a W 9 u P j x J d G V t V H l w Z T 5 G b 3 J t d W x h P C 9 J d G V t V H l w Z T 4 8 S X R l b V B h d G g + U 2 V j d G l v b j E v Q W d y a U V 4 d H J h b m V v d X N E Z W 1 h b m R f U F J T L 1 V u c G l 2 b 3 Q l M j B Z Z W F y c z w v S X R l b V B h d G g + P C 9 J d G V t T G 9 j Y X R p b 2 4 + P F N 0 Y W J s Z U V u d H J p Z X M g L z 4 8 L 0 l 0 Z W 0 + P E l 0 Z W 0 + P E l 0 Z W 1 M b 2 N h d G l v b j 4 8 S X R l b V R 5 c G U + R m 9 y b X V s Y T w v S X R l b V R 5 c G U + P E l 0 Z W 1 Q Y X R o P l N l Y 3 R p b 2 4 x L 0 F n c m l F e H R y Y W 5 l b 3 V z R G V t Y W 5 k X 1 B S U y 9 B Z G Q l M j B F b m V y Z 3 l T Z X J 2 a W N l P C 9 J d G V t U G F 0 a D 4 8 L 0 l 0 Z W 1 M b 2 N h d G l v b j 4 8 U 3 R h Y m x l R W 5 0 c m l l c y A v P j w v S X R l b T 4 8 S X R l b T 4 8 S X R l b U x v Y 2 F 0 a W 9 u P j x J d G V t V H l w Z T 5 G b 3 J t d W x h P C 9 J d G V t V H l w Z T 4 8 S X R l b V B h d G g + U 2 V j d G l v b j E v Q W d y a U V 4 d H J h b m V v d X N E Z W 1 h b m R f U F J T L 0 F k Z C U y M E N v b n N 1 b W V y V H l w Z T w v S X R l b V B h d G g + P C 9 J d G V t T G 9 j Y X R p b 2 4 + P F N 0 Y W J s Z U V u d H J p Z X M g L z 4 8 L 0 l 0 Z W 0 + P E l 0 Z W 0 + P E l 0 Z W 1 M b 2 N h d G l v b j 4 8 S X R l b V R 5 c G U + R m 9 y b X V s Y T w v S X R l b V R 5 c G U + P E l 0 Z W 1 Q Y X R o P l N l Y 3 R p b 2 4 x L 0 F n c m l F e H R y Y W 5 l b 3 V z R G V t Y W 5 k X 1 B S U y 9 B Z G Q l M j B N b 2 R l b E d l b 2 d y Y X B o e T w v S X R l b V B h d G g + P C 9 J d G V t T G 9 j Y X R p b 2 4 + P F N 0 Y W J s Z U V u d H J p Z X M g L z 4 8 L 0 l 0 Z W 0 + P E l 0 Z W 0 + P E l 0 Z W 1 M b 2 N h d G l v b j 4 8 S X R l b V R 5 c G U + R m 9 y b X V s Y T w v S X R l b V R 5 c G U + P E l 0 Z W 1 Q Y X R o P l N l Y 3 R p b 2 4 x L 0 F n c m l F e H R y Y W 5 l b 3 V z R G V t Y W 5 k X 1 B S U y 9 B Z G Q l M j B T d W J H Z W 9 n c m F w a H k x P C 9 J d G V t U G F 0 a D 4 8 L 0 l 0 Z W 1 M b 2 N h d G l v b j 4 8 U 3 R h Y m x l R W 5 0 c m l l c y A v P j w v S X R l b T 4 8 S X R l b T 4 8 S X R l b U x v Y 2 F 0 a W 9 u P j x J d G V t V H l w Z T 5 G b 3 J t d W x h P C 9 J d G V t V H l w Z T 4 8 S X R l b V B h d G g + U 2 V j d G l v b j E v Q W d y a U V 4 d H J h b m V v d X N E Z W 1 h b m R f U F J T L 0 F k Z C U y M F N 1 Y k d l b 2 d y Y X B o e T I 8 L 0 l 0 Z W 1 Q Y X R o P j w v S X R l b U x v Y 2 F 0 a W 9 u P j x T d G F i b G V F b n R y a W V z I C 8 + P C 9 J d G V t P j x J d G V t P j x J d G V t T G 9 j Y X R p b 2 4 + P E l 0 Z W 1 U e X B l P k Z v c m 1 1 b G E 8 L 0 l 0 Z W 1 U e X B l P j x J d G V t U G F 0 a D 5 T Z W N 0 a W 9 u M S 9 B Z 3 J p R X h 0 c m F u Z W 9 1 c 0 R l b W F u Z F 9 Q U l M v Q W R k J T I w U 2 V h c 2 9 u P C 9 J d G V t U G F 0 a D 4 8 L 0 l 0 Z W 1 M b 2 N h d G l v b j 4 8 U 3 R h Y m x l R W 5 0 c m l l c y A v P j w v S X R l b T 4 8 S X R l b T 4 8 S X R l b U x v Y 2 F 0 a W 9 u P j x J d G V t V H l w Z T 5 G b 3 J t d W x h P C 9 J d G V t V H l w Z T 4 8 S X R l b V B h d G g + U 2 V j d G l v b j E v Q W d y a U V 4 d H J h b m V v d X N E Z W 1 h b m R f U F J T L 0 F k Z C U y M E R h e V R 5 c G U 8 L 0 l 0 Z W 1 Q Y X R o P j w v S X R l b U x v Y 2 F 0 a W 9 u P j x T d G F i b G V F b n R y a W V z I C 8 + P C 9 J d G V t P j x J d G V t P j x J d G V t T G 9 j Y X R p b 2 4 + P E l 0 Z W 1 U e X B l P k Z v c m 1 1 b G E 8 L 0 l 0 Z W 1 U e X B l P j x J d G V t U G F 0 a D 5 T Z W N 0 a W 9 u M S 9 B Z 3 J p R X h 0 c m F u Z W 9 1 c 0 R l b W F u Z F 9 Q U l M v Q W R k J T I w R G F 5 U 2 x p Y 2 U 8 L 0 l 0 Z W 1 Q Y X R o P j w v S X R l b U x v Y 2 F 0 a W 9 u P j x T d G F i b G V F b n R y a W V z I C 8 + P C 9 J d G V t P j x J d G V t P j x J d G V t T G 9 j Y X R p b 2 4 + P E l 0 Z W 1 U e X B l P k Z v c m 1 1 b G E 8 L 0 l 0 Z W 1 U e X B l P j x J d G V t U G F 0 a D 5 T Z W N 0 a W 9 u M S 9 B Z 3 J p R X h 0 c m F u Z W 9 1 c 0 R l b W F u Z F 9 Q U l M v U m V v c m R l c i U y M E N v b H V t b n M 8 L 0 l 0 Z W 1 Q Y X R o P j w v S X R l b U x v Y 2 F 0 a W 9 u P j x T d G F i b G V F b n R y a W V z I C 8 + P C 9 J d G V t P j x J d G V t P j x J d G V t T G 9 j Y X R p b 2 4 + P E l 0 Z W 1 U e X B l P k Z v c m 1 1 b G E 8 L 0 l 0 Z W 1 U e X B l P j x J d G V t U G F 0 a D 5 T Z W N 0 a W 9 u M S 9 B Z 3 J p R X h 0 c m F u Z W 9 1 c 0 R l b W F u Z F 9 Q U l M v R m l s d G V y J T I w U F J T P C 9 J d G V t U G F 0 a D 4 8 L 0 l 0 Z W 1 M b 2 N h d G l v b j 4 8 U 3 R h Y m x l R W 5 0 c m l l c y A v P j w v S X R l b T 4 8 S X R l b T 4 8 S X R l b U x v Y 2 F 0 a W 9 u P j x J d G V t V H l w Z T 5 G b 3 J t d W x h P C 9 J d G V t V H l w Z T 4 8 S X R l b V B h d G g + U 2 V j d G l v b j E v Q W d y a U V 4 d H J h b m V v d X N E Z W 1 h b m R f T 1 J T 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U b 0 R h d G F N b 2 R l b E V u Y W J s Z W Q i I F Z h b H V l P S J s M C I g L z 4 8 R W 5 0 c n k g V H l w Z T 0 i R m l s b E V y c m 9 y Q 2 9 1 b n Q i I F Z h b H V l P S J s M C I g L z 4 8 R W 5 0 c n k g V H l w Z T 0 i R m l s b E N v b H V t b k 5 h b W V z I i B W Y W x 1 Z T 0 i c 1 s m c X V v d D t F b m V y Z 3 l T Z X J 2 a W N l J n F 1 b 3 Q 7 L C Z x d W 9 0 O 0 V u Z X J n e U N h c n J p Z X I m c X V v d D s s J n F 1 b 3 Q 7 Q 2 9 u c 3 V t Z X J U e X B l M S Z x d W 9 0 O y w m c X V v d D t N b 2 R l b E d l b 2 d y Y X B o e S Z x d W 9 0 O y w m c X V v d D t T d W J H Z W 9 n c m F w a H k x J n F 1 b 3 Q 7 L C Z x d W 9 0 O 1 N 1 Y k d l b 2 d y Y X B o e T I m c X V v d D s s J n F 1 b 3 Q 7 W W V h c i Z x d W 9 0 O y w m c X V v d D t T Z W F z b 2 4 m c X V v d D s s J n F 1 b 3 Q 7 R G F 5 V H l w Z S Z x d W 9 0 O y w m c X V v d D t E Y X l T b G l j Z S Z x d W 9 0 O y w m c X V v d D t F b m V y Z 3 l E Z W 1 h b m Q m c X V v d D t d I i A v P j x F b n R y e S B U e X B l P S J G a W x s T G F z d F V w Z G F 0 Z W Q i I F Z h b H V l P S J k M j A y M S 0 x M S 0 x N V Q x M z o x M j o x M C 4 z N z k 3 M T I 0 W i I g L z 4 8 R W 5 0 c n k g V H l w Z T 0 i R m l s b G V k Q 2 9 t c G x l d G V S Z X N 1 b H R U b 1 d v c m t z a G V l d C I g V m F s d W U 9 I m w x I i A v P j x F b n R y e S B U e X B l P S J G a W x s R X J y b 3 J D b 2 R l I i B W Y W x 1 Z T 0 i c 1 V u a 2 5 v d 2 4 i I C 8 + P E V u d H J 5 I F R 5 c G U 9 I l J l Y 2 9 2 Z X J 5 V G F y Z 2 V 0 U 2 h l Z X Q i I F Z h b H V l P S J z U 2 h l Z X Q 1 I i A v P j x F b n R y e S B U e X B l P S J S Z W N v d m V y e V R h c m d l d E N v b H V t b i I g V m F s d W U 9 I m w x I i A v P j x F b n R y e S B U e X B l P S J S Z W N v d m V y e V R h c m d l d F J v d y I g V m F s d W U 9 I m w x I i A v P j x F b n R y e S B U e X B l P S J O Y W 1 l V X B k Y X R l Z E F m d G V y R m l s b C I g V m F s d W U 9 I m w w I i A v P j x F b n R y e S B U e X B l P S J R d W V y e U l E I i B W Y W x 1 Z T 0 i c z d i M D Y 2 N G M 5 L W J h Z W E t N G E z N S 0 4 M j E 3 L W N l N m M 5 Z j V k O W F h N S I g L z 4 8 R W 5 0 c n k g V H l w Z T 0 i U X V l c n l H c m 9 1 c E l E I i B W Y W x 1 Z T 0 i c 2 J h Y z Q 5 O W Q 1 L T I 0 M T g t N D M 1 O C 1 h N T I 2 L T d i Y m I w Z W M z N j E y N i I g L z 4 8 R W 5 0 c n k g V H l w Z T 0 i T G 9 h Z G V k V G 9 B b m F s e X N p c 1 N l c n Z p Y 2 V z I i B W Y W x 1 Z T 0 i b D A i I C 8 + P E V u d H J 5 I F R 5 c G U 9 I k Z p b G x D b 2 x 1 b W 5 U e X B l c y I g V m F s d W U 9 I n N B Q U F B Q U F B Q U F 3 Q U F B Q U E 9 I i A v P j x F b n R y e S B U e X B l P S J G a W x s V G F y Z 2 V 0 I i B W Y W x 1 Z T 0 i c 0 F n c m l F e H R y Y W 5 l b 3 V z R G V t Y W 5 k X 0 9 S U y I g L z 4 8 R W 5 0 c n k g V H l w Z T 0 i T m F 2 a W d h d G l v b l N 0 Z X B O Y W 1 l I i B W Y W x 1 Z T 0 i c 0 5 h d m l n Y X R p b 2 4 i I C 8 + P E V u d H J 5 I F R 5 c G U 9 I k Z p b G x D b 3 V u d C I g V m F s d W U 9 I m w z M y 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Q W d y a U V 4 d H J h b m V v d X N E Z W 1 h b m R f T 1 J T L 0 F k Z C B F b m V y Z 3 l T Z X J 2 a W N l L n t F b m V y Z 3 l T Z X J 2 a W N l L D N 9 J n F 1 b 3 Q 7 L C Z x d W 9 0 O 1 N l Y 3 R p b 2 4 x L 0 F n c m l F e H R y Y W 5 l b 3 V z R G V t Y W 5 k X 0 9 S U y 9 V b n B p d m 9 0 I F l l Y X J z L n t F b m V y Z 3 l D Y X J y a W V y L D B 9 J n F 1 b 3 Q 7 L C Z x d W 9 0 O 1 N l Y 3 R p b 2 4 x L 0 F n c m l F e H R y Y W 5 l b 3 V z R G V t Y W 5 k X 0 9 S U y 9 B Z G Q g Q 2 9 u c 3 V t Z X J U e X B l L n t D b 2 5 z d W 1 l c l R 5 c G U x L D R 9 J n F 1 b 3 Q 7 L C Z x d W 9 0 O 1 N l Y 3 R p b 2 4 x L 0 F n c m l F e H R y Y W 5 l b 3 V z R G V t Y W 5 k X 0 9 S U y 9 B Z G Q g T W 9 k Z W x H Z W 9 n c m F w a H k u e 0 1 v Z G V s R 2 V v Z 3 J h c G h 5 L D V 9 J n F 1 b 3 Q 7 L C Z x d W 9 0 O 1 N l Y 3 R p b 2 4 x L 0 F n c m l F e H R y Y W 5 l b 3 V z R G V t Y W 5 k X 0 9 S U y 9 B Z G Q g U 3 V i R 2 V v Z 3 J h c G h 5 M S 5 7 U 3 V i R 2 V v Z 3 J h c G h 5 M S w 2 f S Z x d W 9 0 O y w m c X V v d D t T Z W N 0 a W 9 u M S 9 B Z 3 J p R X h 0 c m F u Z W 9 1 c 0 R l b W F u Z F 9 P U l M v Q W R k I F N 1 Y k d l b 2 d y Y X B o e T I u e 1 N 1 Y k d l b 2 d y Y X B o e T I s N 3 0 m c X V v d D s s J n F 1 b 3 Q 7 U 2 V j d G l v b j E v Q W d y a U V 4 d H J h b m V v d X N E Z W 1 h b m R f T 1 J T L 0 N o Y W 5 n Z S B U e X B l L n t Z Z W F y L D Z 9 J n F 1 b 3 Q 7 L C Z x d W 9 0 O 1 N l Y 3 R p b 2 4 x L 0 F n c m l F e H R y Y W 5 l b 3 V z R G V t Y W 5 k X 0 9 S U y 9 B Z G Q g U 2 V h c 2 9 u L n t T Z W F z b 2 4 s O H 0 m c X V v d D s s J n F 1 b 3 Q 7 U 2 V j d G l v b j E v Q W d y a U V 4 d H J h b m V v d X N E Z W 1 h b m R f T 1 J T L 0 F k Z C B E Y X l U e X B l L n t E Y X l U e X B l L D l 9 J n F 1 b 3 Q 7 L C Z x d W 9 0 O 1 N l Y 3 R p b 2 4 x L 0 F n c m l F e H R y Y W 5 l b 3 V z R G V t Y W 5 k X 0 9 S U y 9 B Z G Q g R G F 5 U 2 x p Y 2 U u e 0 R h e V N s a W N l L D E w f S Z x d W 9 0 O y w m c X V v d D t T Z W N 0 a W 9 u M S 9 B Z 3 J p R X h 0 c m F u Z W 9 1 c 0 R l b W F u Z F 9 P U l M v V W 5 w a X Z v d C B Z Z W F y c y 5 7 R W 5 l c m d 5 R G V t Y W 5 k L D J 9 J n F 1 b 3 Q 7 X S w m c X V v d D t D b 2 x 1 b W 5 D b 3 V u d C Z x d W 9 0 O z o x M S w m c X V v d D t L Z X l D b 2 x 1 b W 5 O Y W 1 l c y Z x d W 9 0 O z p b X S w m c X V v d D t D b 2 x 1 b W 5 J Z G V u d G l 0 a W V z J n F 1 b 3 Q 7 O l s m c X V v d D t T Z W N 0 a W 9 u M S 9 B Z 3 J p R X h 0 c m F u Z W 9 1 c 0 R l b W F u Z F 9 P U l M v Q W R k I E V u Z X J n e V N l c n Z p Y 2 U u e 0 V u Z X J n e V N l c n Z p Y 2 U s M 3 0 m c X V v d D s s J n F 1 b 3 Q 7 U 2 V j d G l v b j E v Q W d y a U V 4 d H J h b m V v d X N E Z W 1 h b m R f T 1 J T L 1 V u c G l 2 b 3 Q g W W V h c n M u e 0 V u Z X J n e U N h c n J p Z X I s M H 0 m c X V v d D s s J n F 1 b 3 Q 7 U 2 V j d G l v b j E v Q W d y a U V 4 d H J h b m V v d X N E Z W 1 h b m R f T 1 J T L 0 F k Z C B D b 2 5 z d W 1 l c l R 5 c G U u e 0 N v b n N 1 b W V y V H l w Z T E s N H 0 m c X V v d D s s J n F 1 b 3 Q 7 U 2 V j d G l v b j E v Q W d y a U V 4 d H J h b m V v d X N E Z W 1 h b m R f T 1 J T L 0 F k Z C B N b 2 R l b E d l b 2 d y Y X B o e S 5 7 T W 9 k Z W x H Z W 9 n c m F w a H k s N X 0 m c X V v d D s s J n F 1 b 3 Q 7 U 2 V j d G l v b j E v Q W d y a U V 4 d H J h b m V v d X N E Z W 1 h b m R f T 1 J T L 0 F k Z C B T d W J H Z W 9 n c m F w a H k x L n t T d W J H Z W 9 n c m F w a H k x L D Z 9 J n F 1 b 3 Q 7 L C Z x d W 9 0 O 1 N l Y 3 R p b 2 4 x L 0 F n c m l F e H R y Y W 5 l b 3 V z R G V t Y W 5 k X 0 9 S U y 9 B Z G Q g U 3 V i R 2 V v Z 3 J h c G h 5 M i 5 7 U 3 V i R 2 V v Z 3 J h c G h 5 M i w 3 f S Z x d W 9 0 O y w m c X V v d D t T Z W N 0 a W 9 u M S 9 B Z 3 J p R X h 0 c m F u Z W 9 1 c 0 R l b W F u Z F 9 P U l M v Q 2 h h b m d l I F R 5 c G U u e 1 l l Y X I s N n 0 m c X V v d D s s J n F 1 b 3 Q 7 U 2 V j d G l v b j E v Q W d y a U V 4 d H J h b m V v d X N E Z W 1 h b m R f T 1 J T L 0 F k Z C B T Z W F z b 2 4 u e 1 N l Y X N v b i w 4 f S Z x d W 9 0 O y w m c X V v d D t T Z W N 0 a W 9 u M S 9 B Z 3 J p R X h 0 c m F u Z W 9 1 c 0 R l b W F u Z F 9 P U l M v Q W R k I E R h e V R 5 c G U u e 0 R h e V R 5 c G U s O X 0 m c X V v d D s s J n F 1 b 3 Q 7 U 2 V j d G l v b j E v Q W d y a U V 4 d H J h b m V v d X N E Z W 1 h b m R f T 1 J T L 0 F k Z C B E Y X l T b G l j Z S 5 7 R G F 5 U 2 x p Y 2 U s M T B 9 J n F 1 b 3 Q 7 L C Z x d W 9 0 O 1 N l Y 3 R p b 2 4 x L 0 F n c m l F e H R y Y W 5 l b 3 V z R G V t Y W 5 k X 0 9 S U y 9 V b n B p d m 9 0 I F l l Y X J z L n t F b m V y Z 3 l E Z W 1 h b m Q s M n 0 m c X V v d D t d L C Z x d W 9 0 O 1 J l b G F 0 a W 9 u c 2 h p c E l u Z m 8 m c X V v d D s 6 W 1 1 9 I i A v P j w v U 3 R h Y m x l R W 5 0 c m l l c z 4 8 L 0 l 0 Z W 0 + P E l 0 Z W 0 + P E l 0 Z W 1 M b 2 N h d G l v b j 4 8 S X R l b V R 5 c G U + R m 9 y b X V s Y T w v S X R l b V R 5 c G U + P E l 0 Z W 1 Q Y X R o P l N l Y 3 R p b 2 4 x L 0 F n c m l F e H R y Y W 5 l b 3 V z R G V t Y W 5 k X 0 9 S U y 9 T b 3 V y Y 2 U 8 L 0 l 0 Z W 1 Q Y X R o P j w v S X R l b U x v Y 2 F 0 a W 9 u P j x T d G F i b G V F b n R y a W V z I C 8 + P C 9 J d G V t P j x J d G V t P j x J d G V t T G 9 j Y X R p b 2 4 + P E l 0 Z W 1 U e X B l P k Z v c m 1 1 b G E 8 L 0 l 0 Z W 1 U e X B l P j x J d G V t U G F 0 a D 5 T Z W N 0 a W 9 u M S 9 B Z 3 J p R X h 0 c m F u Z W 9 1 c 0 R l b W F u Z F 9 P U l M v U m V t b 3 Z l J T I w U 2 N l b m F y a W 8 8 L 0 l 0 Z W 1 Q Y X R o P j w v S X R l b U x v Y 2 F 0 a W 9 u P j x T d G F i b G V F b n R y a W V z I C 8 + P C 9 J d G V t P j x J d G V t P j x J d G V t T G 9 j Y X R p b 2 4 + P E l 0 Z W 1 U e X B l P k Z v c m 1 1 b G E 8 L 0 l 0 Z W 1 U e X B l P j x J d G V t U G F 0 a D 5 T Z W N 0 a W 9 u M S 9 B Z 3 J p R X h 0 c m F u Z W 9 1 c 0 R l b W F u Z F 9 P U l M v V W 5 w a X Z v d C U y M F l l Y X J z P C 9 J d G V t U G F 0 a D 4 8 L 0 l 0 Z W 1 M b 2 N h d G l v b j 4 8 U 3 R h Y m x l R W 5 0 c m l l c y A v P j w v S X R l b T 4 8 S X R l b T 4 8 S X R l b U x v Y 2 F 0 a W 9 u P j x J d G V t V H l w Z T 5 G b 3 J t d W x h P C 9 J d G V t V H l w Z T 4 8 S X R l b V B h d G g + U 2 V j d G l v b j E v Q W d y a U V 4 d H J h b m V v d X N E Z W 1 h b m R f T 1 J T L 0 F k Z C U y M E V u Z X J n e V N l c n Z p Y 2 U 8 L 0 l 0 Z W 1 Q Y X R o P j w v S X R l b U x v Y 2 F 0 a W 9 u P j x T d G F i b G V F b n R y a W V z I C 8 + P C 9 J d G V t P j x J d G V t P j x J d G V t T G 9 j Y X R p b 2 4 + P E l 0 Z W 1 U e X B l P k Z v c m 1 1 b G E 8 L 0 l 0 Z W 1 U e X B l P j x J d G V t U G F 0 a D 5 T Z W N 0 a W 9 u M S 9 B Z 3 J p R X h 0 c m F u Z W 9 1 c 0 R l b W F u Z F 9 P U l M v Q W R k J T I w Q 2 9 u c 3 V t Z X J U e X B l P C 9 J d G V t U G F 0 a D 4 8 L 0 l 0 Z W 1 M b 2 N h d G l v b j 4 8 U 3 R h Y m x l R W 5 0 c m l l c y A v P j w v S X R l b T 4 8 S X R l b T 4 8 S X R l b U x v Y 2 F 0 a W 9 u P j x J d G V t V H l w Z T 5 G b 3 J t d W x h P C 9 J d G V t V H l w Z T 4 8 S X R l b V B h d G g + U 2 V j d G l v b j E v Q W d y a U V 4 d H J h b m V v d X N E Z W 1 h b m R f T 1 J T L 0 F k Z C U y M E 1 v Z G V s R 2 V v Z 3 J h c G h 5 P C 9 J d G V t U G F 0 a D 4 8 L 0 l 0 Z W 1 M b 2 N h d G l v b j 4 8 U 3 R h Y m x l R W 5 0 c m l l c y A v P j w v S X R l b T 4 8 S X R l b T 4 8 S X R l b U x v Y 2 F 0 a W 9 u P j x J d G V t V H l w Z T 5 G b 3 J t d W x h P C 9 J d G V t V H l w Z T 4 8 S X R l b V B h d G g + U 2 V j d G l v b j E v Q W d y a U V 4 d H J h b m V v d X N E Z W 1 h b m R f T 1 J T L 0 F k Z C U y M F N 1 Y k d l b 2 d y Y X B o e T E 8 L 0 l 0 Z W 1 Q Y X R o P j w v S X R l b U x v Y 2 F 0 a W 9 u P j x T d G F i b G V F b n R y a W V z I C 8 + P C 9 J d G V t P j x J d G V t P j x J d G V t T G 9 j Y X R p b 2 4 + P E l 0 Z W 1 U e X B l P k Z v c m 1 1 b G E 8 L 0 l 0 Z W 1 U e X B l P j x J d G V t U G F 0 a D 5 T Z W N 0 a W 9 u M S 9 B Z 3 J p R X h 0 c m F u Z W 9 1 c 0 R l b W F u Z F 9 P U l M v Q W R k J T I w U 3 V i R 2 V v Z 3 J h c G h 5 M j w v S X R l b V B h d G g + P C 9 J d G V t T G 9 j Y X R p b 2 4 + P F N 0 Y W J s Z U V u d H J p Z X M g L z 4 8 L 0 l 0 Z W 0 + P E l 0 Z W 0 + P E l 0 Z W 1 M b 2 N h d G l v b j 4 8 S X R l b V R 5 c G U + R m 9 y b X V s Y T w v S X R l b V R 5 c G U + P E l 0 Z W 1 Q Y X R o P l N l Y 3 R p b 2 4 x L 0 F n c m l F e H R y Y W 5 l b 3 V z R G V t Y W 5 k X 0 9 S U y 9 B Z G Q l M j B T Z W F z b 2 4 8 L 0 l 0 Z W 1 Q Y X R o P j w v S X R l b U x v Y 2 F 0 a W 9 u P j x T d G F i b G V F b n R y a W V z I C 8 + P C 9 J d G V t P j x J d G V t P j x J d G V t T G 9 j Y X R p b 2 4 + P E l 0 Z W 1 U e X B l P k Z v c m 1 1 b G E 8 L 0 l 0 Z W 1 U e X B l P j x J d G V t U G F 0 a D 5 T Z W N 0 a W 9 u M S 9 B Z 3 J p R X h 0 c m F u Z W 9 1 c 0 R l b W F u Z F 9 P U l M v Q W R k J T I w R G F 5 V H l w Z T w v S X R l b V B h d G g + P C 9 J d G V t T G 9 j Y X R p b 2 4 + P F N 0 Y W J s Z U V u d H J p Z X M g L z 4 8 L 0 l 0 Z W 0 + P E l 0 Z W 0 + P E l 0 Z W 1 M b 2 N h d G l v b j 4 8 S X R l b V R 5 c G U + R m 9 y b X V s Y T w v S X R l b V R 5 c G U + P E l 0 Z W 1 Q Y X R o P l N l Y 3 R p b 2 4 x L 0 F n c m l F e H R y Y W 5 l b 3 V z R G V t Y W 5 k X 0 9 S U y 9 B Z G Q l M j B E Y X l T b G l j Z T w v S X R l b V B h d G g + P C 9 J d G V t T G 9 j Y X R p b 2 4 + P F N 0 Y W J s Z U V u d H J p Z X M g L z 4 8 L 0 l 0 Z W 0 + P E l 0 Z W 0 + P E l 0 Z W 1 M b 2 N h d G l v b j 4 8 S X R l b V R 5 c G U + R m 9 y b X V s Y T w v S X R l b V R 5 c G U + P E l 0 Z W 1 Q Y X R o P l N l Y 3 R p b 2 4 x L 0 F n c m l F e H R y Y W 5 l b 3 V z R G V t Y W 5 k X 0 9 S U y 9 S Z W 9 y Z G V y J T I w Q 2 9 s d W 1 u c z w v S X R l b V B h d G g + P C 9 J d G V t T G 9 j Y X R p b 2 4 + P F N 0 Y W J s Z U V u d H J p Z X M g L z 4 8 L 0 l 0 Z W 0 + P E l 0 Z W 0 + P E l 0 Z W 1 M b 2 N h d G l v b j 4 8 S X R l b V R 5 c G U + R m 9 y b X V s Y T w v S X R l b V R 5 c G U + P E l 0 Z W 1 Q Y X R o P l N l Y 3 R p b 2 4 x L 0 F n c m l F e H R y Y W 5 l b 3 V z R G V t Y W 5 k X 0 9 S U y 9 G a W x 0 Z X I l M j B P U l M 8 L 0 l 0 Z W 1 Q Y X R o P j w v S X R l b U x v Y 2 F 0 a W 9 u P j x T d G F i b G V F b n R y a W V z I C 8 + P C 9 J d G V t P j x J d G V t P j x J d G V t T G 9 j Y X R p b 2 4 + P E l 0 Z W 1 U e X B l P k Z v c m 1 1 b G E 8 L 0 l 0 Z W 1 U e X B l P j x J d G V t U G F 0 a D 5 T Z W N 0 a W 9 u M S 9 B Z 3 J p R X h 0 c m F u Z W 9 1 c 0 R l b W F u Z F 9 S Z W Y v Q 2 h h b m d l J T I w V H l w Z T w v S X R l b V B h d G g + P C 9 J d G V t T G 9 j Y X R p b 2 4 + P F N 0 Y W J s Z U V u d H J p Z X M g L z 4 8 L 0 l 0 Z W 0 + P E l 0 Z W 0 + P E l 0 Z W 1 M b 2 N h d G l v b j 4 8 S X R l b V R 5 c G U + R m 9 y b X V s Y T w v S X R l b V R 5 c G U + P E l 0 Z W 1 Q Y X R o P l N l Y 3 R p b 2 4 x L 0 F n c m l F e H R y Y W 5 l b 3 V z R G V t Y W 5 k X 1 B S U y 9 D a G F u Z 2 U l M j B U e X B l P C 9 J d G V t U G F 0 a D 4 8 L 0 l 0 Z W 1 M b 2 N h d G l v b j 4 8 U 3 R h Y m x l R W 5 0 c m l l c y A v P j w v S X R l b T 4 8 S X R l b T 4 8 S X R l b U x v Y 2 F 0 a W 9 u P j x J d G V t V H l w Z T 5 G b 3 J t d W x h P C 9 J d G V t V H l w Z T 4 8 S X R l b V B h d G g + U 2 V j d G l v b j E v Q W d y a U V 4 d H J h b m V v d X N E Z W 1 h b m R f T 1 J T L 0 N o Y W 5 n Z S U y M F R 5 c G U 8 L 0 l 0 Z W 1 Q Y X R o P j w v S X R l b U x v Y 2 F 0 a W 9 u P j x T d G F i b G V F b n R y a W V z I C 8 + P C 9 J d G V t P j x J d G V t P j x J d G V t T G 9 j Y X R p b 2 4 + P E l 0 Z W 1 U e X B l P k Z v c m 1 1 b G E 8 L 0 l 0 Z W 1 U e X B l P j x J d G V t U G F 0 a D 5 T Z W N 0 a W 9 u M S 9 B Z 3 J p R X h 0 c m F u Z W 9 1 c 0 R l b W F u Z F 9 S Z W Y v R m l s d G V y J T I w b 3 V 0 J T I w M j A y M D w v S X R l b V B h d G g + P C 9 J d G V t T G 9 j Y X R p b 2 4 + P F N 0 Y W J s Z U V u d H J p Z X M g L z 4 8 L 0 l 0 Z W 0 + P E l 0 Z W 0 + P E l 0 Z W 1 M b 2 N h d G l v b j 4 8 S X R l b V R 5 c G U + R m 9 y b X V s Y T w v S X R l b V R 5 c G U + P E l 0 Z W 1 Q Y X R o P l N l Y 3 R p b 2 4 x L 0 F n c m l F e H R y Y W 5 l b 3 V z R G V t Y W 5 k X 1 B S U y 9 G a W x 0 Z X J l Z C U y M F J v d 3 M 8 L 0 l 0 Z W 1 Q Y X R o P j w v S X R l b U x v Y 2 F 0 a W 9 u P j x T d G F i b G V F b n R y a W V z I C 8 + P C 9 J d G V t P j x J d G V t P j x J d G V t T G 9 j Y X R p b 2 4 + P E l 0 Z W 1 U e X B l P k Z v c m 1 1 b G E 8 L 0 l 0 Z W 1 U e X B l P j x J d G V t U G F 0 a D 5 T Z W N 0 a W 9 u M S 9 B Z 3 J p R X h 0 c m F u Z W 9 1 c 0 R l b W F u Z F 9 P U l M v R m l s d G V y Z W Q l M j B S b 3 d z P C 9 J d G V t U G F 0 a D 4 8 L 0 l 0 Z W 1 M b 2 N h d G l v b j 4 8 U 3 R h Y m x l R W 5 0 c m l l c y A v P j w v S X R l b T 4 8 L 0 l 0 Z W 1 z P j w v T G 9 j Y W x Q Y W N r Y W d l T W V 0 Y W R h d G F G a W x l P h Y A A A B Q S w U G A A A A A A A A A A A A A A A A A A A A A A A A J g E A A A E A A A D Q j J 3 f A R X R E Y x 6 A M B P w p f r A Q A A A M + d K c m D i 3 F E q 0 d M L C G L 7 F A A A A A A A g A A A A A A E G Y A A A A B A A A g A A A A w m O b R i D K v u R q s n + 3 x q i L C b J Y h v V U s G m M p V p 3 c l x 7 Y f E A A A A A D o A A A A A C A A A g A A A A S 3 g O O + a 2 4 9 D m Q P E b L X b k A k G M D d F 0 3 9 R 3 7 U Q 3 w / 5 G g 9 N Q A A A A B F K F G 5 h f T 7 V i A C C b 3 F U n t X f w v 3 h K v b c / p m 4 T N w V Z M I h 6 + 6 l w 4 Q 6 R 4 Y d D 3 s r D M W x 9 Z W A C / i D d 8 r 0 Z a q n / B V F 3 c q z w E o B 5 J v d 8 K b P b x R W a Q E p A A A A A 3 J L 4 b U 0 0 1 a 2 j A F 6 r P A R h W C J f X D q p k 8 l + W 3 i 8 9 q y F 3 O r H W T E 0 T C i n D p J l D S m D T 4 I V b I n P H / p B 9 f x f 1 9 f t Y g z N Q w = = < / D a t a M a s h u p > 
</file>

<file path=customXml/itemProps1.xml><?xml version="1.0" encoding="utf-8"?>
<ds:datastoreItem xmlns:ds="http://schemas.openxmlformats.org/officeDocument/2006/customXml" ds:itemID="{66E2DB7E-3882-4CBA-A6E2-CC45BF200D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vt:i4>
      </vt:variant>
    </vt:vector>
  </HeadingPairs>
  <TitlesOfParts>
    <vt:vector size="28" baseType="lpstr">
      <vt:lpstr>FileInfo</vt:lpstr>
      <vt:lpstr>Sets</vt:lpstr>
      <vt:lpstr>GDP Data and Info</vt:lpstr>
      <vt:lpstr>Oil gas data</vt:lpstr>
      <vt:lpstr>gas-consumption-FY20</vt:lpstr>
      <vt:lpstr>NaturalGasSales</vt:lpstr>
      <vt:lpstr>Statewise_Coal_Consumption</vt:lpstr>
      <vt:lpstr>CoalGCV</vt:lpstr>
      <vt:lpstr>Coal</vt:lpstr>
      <vt:lpstr>Biomass</vt:lpstr>
      <vt:lpstr>Elasticities</vt:lpstr>
      <vt:lpstr>2019-20 Fuel Demand</vt:lpstr>
      <vt:lpstr>AgriExtraneousDemand</vt:lpstr>
      <vt:lpstr>D_AGRI_ExtraneousDemand_Ref</vt:lpstr>
      <vt:lpstr>D_AGRI_ExtraneousDemand_PRS</vt:lpstr>
      <vt:lpstr>D_AGRI_ExtraneousDemand_ORS</vt:lpstr>
      <vt:lpstr>BaseYearDemandAll</vt:lpstr>
      <vt:lpstr>D_IND_BaseYearDemand</vt:lpstr>
      <vt:lpstr>D_TRANS_BaseYearDemand</vt:lpstr>
      <vt:lpstr>D_OTHER_BaseYearDemand</vt:lpstr>
      <vt:lpstr>DemandElasticityAll</vt:lpstr>
      <vt:lpstr>D_IND_Elasticity</vt:lpstr>
      <vt:lpstr>D_TRANS_Elasticity</vt:lpstr>
      <vt:lpstr>D_OTHER_Elasticity</vt:lpstr>
      <vt:lpstr>BaseYear</vt:lpstr>
      <vt:lpstr>Biomass_CV</vt:lpstr>
      <vt:lpstr>KCal_to_MJ</vt:lpstr>
      <vt:lpstr>toe_to_MJ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2021-11-16T10:13:10Z</dcterms:modified>
</cp:coreProperties>
</file>