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ayas\EnMo\Rumi-India\Global Data\Supply\Source\"/>
    </mc:Choice>
  </mc:AlternateContent>
  <bookViews>
    <workbookView xWindow="0" yWindow="0" windowWidth="19410" windowHeight="3255" tabRatio="770"/>
  </bookViews>
  <sheets>
    <sheet name="FileInfo" sheetId="17" r:id="rId1"/>
    <sheet name="CRUDE &amp; NATGAS" sheetId="12" r:id="rId2"/>
    <sheet name="STEAM_COAL" sheetId="3" r:id="rId3"/>
    <sheet name="COKING_COAL" sheetId="15" r:id="rId4"/>
    <sheet name="BIOMASS" sheetId="13" r:id="rId5"/>
    <sheet name="MaxDomesticProd" sheetId="6" r:id="rId6"/>
    <sheet name="ProdImpConstraints_Inputs" sheetId="8" r:id="rId7"/>
    <sheet name="PEC_ProdImpConstraints" sheetId="11" r:id="rId8"/>
  </sheets>
  <definedNames>
    <definedName name="ExternalData_1" localSheetId="7" hidden="1">PEC_ProdImpConstraints!$A$1:$F$155</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L8" i="13" l="1"/>
  <c r="K8" i="13"/>
  <c r="D8" i="13"/>
  <c r="E8" i="13"/>
  <c r="F8" i="13"/>
  <c r="G8" i="13"/>
  <c r="H8" i="13"/>
  <c r="I8" i="13"/>
  <c r="J8" i="13"/>
  <c r="C8" i="13"/>
  <c r="F61" i="15" l="1"/>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I4" i="15"/>
  <c r="F61" i="3"/>
  <c r="F59" i="3"/>
  <c r="F56" i="3"/>
  <c r="F54" i="3"/>
  <c r="F51" i="3"/>
  <c r="F49" i="3"/>
  <c r="F46" i="3"/>
  <c r="F44" i="3"/>
  <c r="F41" i="3"/>
  <c r="F39" i="3"/>
  <c r="F36" i="3"/>
  <c r="F34" i="3"/>
  <c r="F31" i="3"/>
  <c r="F29" i="3"/>
  <c r="F26" i="3"/>
  <c r="F24" i="3"/>
  <c r="F21" i="3"/>
  <c r="F19" i="3"/>
  <c r="F16" i="3"/>
  <c r="F14" i="3"/>
  <c r="F11" i="3"/>
  <c r="F9" i="3"/>
  <c r="F6" i="3"/>
  <c r="F4" i="3"/>
  <c r="I14" i="3"/>
  <c r="F57" i="3" s="1"/>
  <c r="P35" i="3"/>
  <c r="D11" i="15"/>
  <c r="D16" i="15" s="1"/>
  <c r="D21" i="15" s="1"/>
  <c r="D26" i="15" s="1"/>
  <c r="D31" i="15" s="1"/>
  <c r="D36" i="15" s="1"/>
  <c r="D41" i="15" s="1"/>
  <c r="D46" i="15" s="1"/>
  <c r="D51" i="15" s="1"/>
  <c r="D56" i="15" s="1"/>
  <c r="D61" i="15" s="1"/>
  <c r="D10" i="15"/>
  <c r="D15" i="15" s="1"/>
  <c r="D20" i="15" s="1"/>
  <c r="D25" i="15" s="1"/>
  <c r="D30" i="15" s="1"/>
  <c r="D35" i="15" s="1"/>
  <c r="D40" i="15" s="1"/>
  <c r="D45" i="15" s="1"/>
  <c r="D50" i="15" s="1"/>
  <c r="D55" i="15" s="1"/>
  <c r="D60" i="15" s="1"/>
  <c r="D9" i="15"/>
  <c r="D14" i="15" s="1"/>
  <c r="D19" i="15" s="1"/>
  <c r="D24" i="15" s="1"/>
  <c r="D29" i="15" s="1"/>
  <c r="D34" i="15" s="1"/>
  <c r="D39" i="15" s="1"/>
  <c r="D44" i="15" s="1"/>
  <c r="D49" i="15" s="1"/>
  <c r="D54" i="15" s="1"/>
  <c r="D59" i="15" s="1"/>
  <c r="D8" i="15"/>
  <c r="D13" i="15" s="1"/>
  <c r="D18" i="15" s="1"/>
  <c r="D23" i="15" s="1"/>
  <c r="D28" i="15" s="1"/>
  <c r="D33" i="15" s="1"/>
  <c r="D38" i="15" s="1"/>
  <c r="D43" i="15" s="1"/>
  <c r="D48" i="15" s="1"/>
  <c r="D53" i="15" s="1"/>
  <c r="D58" i="15" s="1"/>
  <c r="D7" i="15"/>
  <c r="D12" i="15" s="1"/>
  <c r="D17" i="15" s="1"/>
  <c r="D22" i="15" s="1"/>
  <c r="D27" i="15" s="1"/>
  <c r="D32" i="15" s="1"/>
  <c r="D37" i="15" s="1"/>
  <c r="D42" i="15" s="1"/>
  <c r="D47" i="15" s="1"/>
  <c r="D52" i="15" s="1"/>
  <c r="D57" i="15" s="1"/>
  <c r="F2" i="3" l="1"/>
  <c r="F8" i="3"/>
  <c r="F10" i="3"/>
  <c r="F12" i="3"/>
  <c r="F18" i="3"/>
  <c r="F20" i="3"/>
  <c r="F22" i="3"/>
  <c r="F28" i="3"/>
  <c r="F30" i="3"/>
  <c r="F32" i="3"/>
  <c r="F38" i="3"/>
  <c r="F40" i="3"/>
  <c r="F42" i="3"/>
  <c r="F48" i="3"/>
  <c r="F50" i="3"/>
  <c r="F52" i="3"/>
  <c r="F58" i="3"/>
  <c r="F60" i="3"/>
  <c r="F3" i="3"/>
  <c r="F5" i="3"/>
  <c r="F7" i="3"/>
  <c r="F13" i="3"/>
  <c r="F15" i="3"/>
  <c r="F17" i="3"/>
  <c r="F23" i="3"/>
  <c r="F25" i="3"/>
  <c r="F27" i="3"/>
  <c r="F33" i="3"/>
  <c r="F35" i="3"/>
  <c r="F37" i="3"/>
  <c r="F43" i="3"/>
  <c r="F45" i="3"/>
  <c r="F47" i="3"/>
  <c r="F53" i="3"/>
  <c r="F55" i="3"/>
  <c r="L13" i="12"/>
  <c r="E4" i="13"/>
  <c r="E27" i="6"/>
  <c r="B14" i="13" l="1"/>
  <c r="E26" i="6" s="1"/>
  <c r="G3" i="8" l="1"/>
  <c r="G4" i="8"/>
  <c r="G5" i="8"/>
  <c r="G6" i="8"/>
  <c r="G7" i="8"/>
  <c r="G8" i="8"/>
  <c r="G9" i="8"/>
  <c r="G10" i="8"/>
  <c r="G11" i="8"/>
  <c r="G12" i="8"/>
  <c r="G13" i="8"/>
  <c r="G14" i="8"/>
  <c r="G15" i="8"/>
  <c r="G16" i="8"/>
  <c r="G17" i="8"/>
  <c r="G18" i="8"/>
  <c r="G19" i="8"/>
  <c r="G20" i="8"/>
  <c r="G21" i="8"/>
  <c r="G22" i="8"/>
  <c r="G23" i="8"/>
  <c r="G24" i="8"/>
  <c r="G25" i="8"/>
  <c r="G38" i="8"/>
  <c r="G39" i="8"/>
  <c r="G40" i="8"/>
  <c r="G41" i="8"/>
  <c r="G42" i="8"/>
  <c r="G43" i="8"/>
  <c r="G44" i="8"/>
  <c r="G45" i="8"/>
  <c r="G46" i="8"/>
  <c r="G47" i="8"/>
  <c r="G48" i="8"/>
  <c r="G49" i="8"/>
  <c r="G2" i="8"/>
  <c r="F16" i="12"/>
  <c r="E2" i="6" s="1"/>
  <c r="E2" i="8" s="1"/>
  <c r="E27" i="8" l="1"/>
  <c r="E28" i="8"/>
  <c r="E29" i="8"/>
  <c r="E33" i="8"/>
  <c r="E37" i="8"/>
  <c r="E30" i="8"/>
  <c r="E34" i="8"/>
  <c r="E26" i="8"/>
  <c r="E31" i="8"/>
  <c r="E35" i="8"/>
  <c r="E32" i="8"/>
  <c r="E36" i="8"/>
  <c r="E3" i="6" l="1"/>
  <c r="E3" i="8" s="1"/>
  <c r="D31" i="12"/>
  <c r="F32" i="12" s="1"/>
  <c r="L27" i="12"/>
  <c r="K27" i="12"/>
  <c r="J27" i="12"/>
  <c r="I27" i="12"/>
  <c r="H27" i="12"/>
  <c r="G27" i="12"/>
  <c r="F27" i="12"/>
  <c r="E27" i="12"/>
  <c r="L26" i="12"/>
  <c r="K26" i="12"/>
  <c r="J26" i="12"/>
  <c r="I26" i="12"/>
  <c r="H26" i="12"/>
  <c r="G26" i="12"/>
  <c r="F26" i="12"/>
  <c r="E26" i="12"/>
  <c r="D26" i="12"/>
  <c r="L23" i="12"/>
  <c r="K23" i="12"/>
  <c r="J23" i="12"/>
  <c r="I23" i="12"/>
  <c r="H23" i="12"/>
  <c r="G23" i="12"/>
  <c r="F23" i="12"/>
  <c r="E23" i="12"/>
  <c r="L11" i="12"/>
  <c r="K11" i="12"/>
  <c r="J11" i="12"/>
  <c r="I11" i="12"/>
  <c r="H11" i="12"/>
  <c r="G11" i="12"/>
  <c r="F11" i="12"/>
  <c r="E11" i="12"/>
  <c r="L9" i="12"/>
  <c r="K9" i="12"/>
  <c r="J9" i="12"/>
  <c r="I9" i="12"/>
  <c r="H9" i="12"/>
  <c r="G9" i="12"/>
  <c r="F9" i="12"/>
  <c r="E9" i="12"/>
  <c r="D9" i="12"/>
  <c r="F33" i="12" l="1"/>
  <c r="E14" i="6" s="1"/>
  <c r="E15" i="6" s="1"/>
  <c r="E16" i="6" s="1"/>
  <c r="E17" i="6" s="1"/>
  <c r="E18" i="6" s="1"/>
  <c r="E19" i="6" s="1"/>
  <c r="E20" i="6" s="1"/>
  <c r="E21" i="6" s="1"/>
  <c r="E22" i="6" s="1"/>
  <c r="E23" i="6" s="1"/>
  <c r="E24" i="6" s="1"/>
  <c r="E25" i="6" s="1"/>
  <c r="E4" i="6"/>
  <c r="E4" i="8" s="1"/>
  <c r="H11" i="3"/>
  <c r="H10" i="3"/>
  <c r="H9" i="3"/>
  <c r="H8" i="3"/>
  <c r="H7" i="3"/>
  <c r="E5" i="6" l="1"/>
  <c r="E5" i="8" s="1"/>
  <c r="D8" i="3"/>
  <c r="D9" i="3"/>
  <c r="D14" i="3" s="1"/>
  <c r="D19" i="3" s="1"/>
  <c r="D24" i="3" s="1"/>
  <c r="D29" i="3" s="1"/>
  <c r="D34" i="3" s="1"/>
  <c r="D39" i="3" s="1"/>
  <c r="D44" i="3" s="1"/>
  <c r="D49" i="3" s="1"/>
  <c r="D54" i="3" s="1"/>
  <c r="D59" i="3" s="1"/>
  <c r="D10" i="3"/>
  <c r="D15" i="3" s="1"/>
  <c r="D20" i="3" s="1"/>
  <c r="D25" i="3" s="1"/>
  <c r="D30" i="3" s="1"/>
  <c r="D35" i="3" s="1"/>
  <c r="D40" i="3" s="1"/>
  <c r="D45" i="3" s="1"/>
  <c r="D50" i="3" s="1"/>
  <c r="D55" i="3" s="1"/>
  <c r="D60" i="3" s="1"/>
  <c r="D11" i="3"/>
  <c r="D16" i="3" s="1"/>
  <c r="D21" i="3" s="1"/>
  <c r="D26" i="3" s="1"/>
  <c r="D31" i="3" s="1"/>
  <c r="D36" i="3" s="1"/>
  <c r="D41" i="3" s="1"/>
  <c r="D46" i="3" s="1"/>
  <c r="D51" i="3" s="1"/>
  <c r="D56" i="3" s="1"/>
  <c r="D61" i="3" s="1"/>
  <c r="D13" i="3"/>
  <c r="D18" i="3" s="1"/>
  <c r="D23" i="3" s="1"/>
  <c r="D28" i="3" s="1"/>
  <c r="D33" i="3" s="1"/>
  <c r="D38" i="3" s="1"/>
  <c r="D43" i="3" s="1"/>
  <c r="D48" i="3" s="1"/>
  <c r="D53" i="3" s="1"/>
  <c r="D58" i="3" s="1"/>
  <c r="D7" i="3"/>
  <c r="D12" i="3" s="1"/>
  <c r="D17" i="3" s="1"/>
  <c r="D22" i="3" s="1"/>
  <c r="D27" i="3" s="1"/>
  <c r="D32" i="3" s="1"/>
  <c r="D37" i="3" s="1"/>
  <c r="D42" i="3" s="1"/>
  <c r="D47" i="3" s="1"/>
  <c r="D52" i="3" s="1"/>
  <c r="D57" i="3" s="1"/>
  <c r="E6" i="6" l="1"/>
  <c r="E6" i="8" s="1"/>
  <c r="E7" i="6" l="1"/>
  <c r="E7" i="8" s="1"/>
  <c r="X35" i="3"/>
  <c r="X36" i="3"/>
  <c r="X37" i="3"/>
  <c r="X38" i="3"/>
  <c r="X39" i="3"/>
  <c r="W35" i="3"/>
  <c r="Q35" i="3"/>
  <c r="R35" i="3"/>
  <c r="S35" i="3"/>
  <c r="T35" i="3"/>
  <c r="U35" i="3"/>
  <c r="V35" i="3"/>
  <c r="P36" i="3"/>
  <c r="Q36" i="3"/>
  <c r="R36" i="3"/>
  <c r="S36" i="3"/>
  <c r="T36" i="3"/>
  <c r="U36" i="3"/>
  <c r="V36" i="3"/>
  <c r="W36" i="3"/>
  <c r="P37" i="3"/>
  <c r="Q37" i="3"/>
  <c r="R37" i="3"/>
  <c r="S37" i="3"/>
  <c r="T37" i="3"/>
  <c r="U37" i="3"/>
  <c r="V37" i="3"/>
  <c r="W37" i="3"/>
  <c r="P38" i="3"/>
  <c r="Q38" i="3"/>
  <c r="R38" i="3"/>
  <c r="S38" i="3"/>
  <c r="T38" i="3"/>
  <c r="U38" i="3"/>
  <c r="V38" i="3"/>
  <c r="W38" i="3"/>
  <c r="P39" i="3"/>
  <c r="Q39" i="3"/>
  <c r="R39" i="3"/>
  <c r="S39" i="3"/>
  <c r="T39" i="3"/>
  <c r="U39" i="3"/>
  <c r="V39" i="3"/>
  <c r="W39" i="3"/>
  <c r="Y36" i="3"/>
  <c r="Z36" i="3"/>
  <c r="AA36" i="3"/>
  <c r="AB36" i="3"/>
  <c r="AC36" i="3"/>
  <c r="Y35" i="3"/>
  <c r="Z35" i="3"/>
  <c r="AA35" i="3"/>
  <c r="AB35" i="3"/>
  <c r="AC35" i="3"/>
  <c r="Z37" i="3"/>
  <c r="AA37" i="3"/>
  <c r="AB37" i="3"/>
  <c r="AC37" i="3"/>
  <c r="Z38" i="3"/>
  <c r="AA38" i="3"/>
  <c r="AB38" i="3"/>
  <c r="AC38" i="3"/>
  <c r="Z39" i="3"/>
  <c r="AA39" i="3"/>
  <c r="AB39" i="3"/>
  <c r="AC39" i="3"/>
  <c r="Y37" i="3"/>
  <c r="Y38" i="3"/>
  <c r="Y39" i="3"/>
  <c r="AD39" i="3" l="1"/>
  <c r="AD35" i="3"/>
  <c r="J7" i="3" s="1"/>
  <c r="I7" i="3"/>
  <c r="E2" i="3" s="1"/>
  <c r="E7" i="3" s="1"/>
  <c r="E8" i="6"/>
  <c r="E8" i="8" s="1"/>
  <c r="I11" i="3"/>
  <c r="E6" i="3" s="1"/>
  <c r="J11" i="3"/>
  <c r="AD38" i="3"/>
  <c r="J10" i="3" s="1"/>
  <c r="I10" i="3"/>
  <c r="E5" i="3" s="1"/>
  <c r="E10" i="3" s="1"/>
  <c r="AD37" i="3"/>
  <c r="J9" i="3" s="1"/>
  <c r="I9" i="3"/>
  <c r="E4" i="3" s="1"/>
  <c r="E9" i="3" s="1"/>
  <c r="AD36" i="3"/>
  <c r="J8" i="3" s="1"/>
  <c r="I8" i="3"/>
  <c r="E3" i="3" s="1"/>
  <c r="E9" i="6" l="1"/>
  <c r="E9" i="8" s="1"/>
  <c r="E14" i="3"/>
  <c r="E19" i="3" s="1"/>
  <c r="E24" i="3" s="1"/>
  <c r="E29" i="3" s="1"/>
  <c r="E34" i="3" s="1"/>
  <c r="E39" i="3" s="1"/>
  <c r="E44" i="3" s="1"/>
  <c r="E49" i="3" s="1"/>
  <c r="E54" i="3" s="1"/>
  <c r="E59" i="3" s="1"/>
  <c r="E15" i="3"/>
  <c r="E20" i="3" s="1"/>
  <c r="E25" i="3" s="1"/>
  <c r="E30" i="3" s="1"/>
  <c r="E35" i="3" s="1"/>
  <c r="E40" i="3" s="1"/>
  <c r="E45" i="3" s="1"/>
  <c r="E50" i="3" s="1"/>
  <c r="E55" i="3" s="1"/>
  <c r="E60" i="3" s="1"/>
  <c r="E11" i="3"/>
  <c r="E16" i="3" s="1"/>
  <c r="E21" i="3" s="1"/>
  <c r="E26" i="3" s="1"/>
  <c r="E31" i="3" s="1"/>
  <c r="E36" i="3" s="1"/>
  <c r="E41" i="3" s="1"/>
  <c r="E46" i="3" s="1"/>
  <c r="E51" i="3" s="1"/>
  <c r="E56" i="3" s="1"/>
  <c r="E61" i="3" s="1"/>
  <c r="E8" i="3"/>
  <c r="E13" i="3" s="1"/>
  <c r="E18" i="3" s="1"/>
  <c r="E23" i="3" s="1"/>
  <c r="E28" i="3" s="1"/>
  <c r="E33" i="3" s="1"/>
  <c r="E38" i="3" s="1"/>
  <c r="E43" i="3" s="1"/>
  <c r="E48" i="3" s="1"/>
  <c r="E53" i="3" s="1"/>
  <c r="E58" i="3" s="1"/>
  <c r="E12" i="3"/>
  <c r="E17" i="3" s="1"/>
  <c r="E22" i="3" s="1"/>
  <c r="E27" i="3" s="1"/>
  <c r="E32" i="3" s="1"/>
  <c r="E37" i="3" s="1"/>
  <c r="E42" i="3" s="1"/>
  <c r="E47" i="3" s="1"/>
  <c r="E52" i="3" s="1"/>
  <c r="E57" i="3" s="1"/>
  <c r="A49" i="8"/>
  <c r="F49" i="8" s="1"/>
  <c r="E48" i="8"/>
  <c r="A48" i="8"/>
  <c r="F48" i="8" s="1"/>
  <c r="E47" i="8"/>
  <c r="A47" i="8"/>
  <c r="F47" i="8" s="1"/>
  <c r="A46" i="8"/>
  <c r="F46" i="8" s="1"/>
  <c r="A45" i="8"/>
  <c r="F45" i="8" s="1"/>
  <c r="A44" i="8"/>
  <c r="F44" i="8" s="1"/>
  <c r="A43" i="8"/>
  <c r="F43" i="8" s="1"/>
  <c r="A42" i="8"/>
  <c r="F42" i="8" s="1"/>
  <c r="A41" i="8"/>
  <c r="F41" i="8" s="1"/>
  <c r="E40" i="8"/>
  <c r="A40" i="8"/>
  <c r="F40" i="8" s="1"/>
  <c r="E39" i="8"/>
  <c r="A39" i="8"/>
  <c r="F39" i="8" s="1"/>
  <c r="A38" i="8"/>
  <c r="F38" i="8" s="1"/>
  <c r="A37" i="8"/>
  <c r="F37" i="8" s="1"/>
  <c r="A36" i="8"/>
  <c r="F36" i="8" s="1"/>
  <c r="A35" i="8"/>
  <c r="F35" i="8" s="1"/>
  <c r="A34" i="8"/>
  <c r="F34" i="8" s="1"/>
  <c r="A33" i="8"/>
  <c r="F33" i="8" s="1"/>
  <c r="A32" i="8"/>
  <c r="F32" i="8" s="1"/>
  <c r="A31" i="8"/>
  <c r="F31" i="8" s="1"/>
  <c r="A30" i="8"/>
  <c r="F30" i="8" s="1"/>
  <c r="A29" i="8"/>
  <c r="F29" i="8" s="1"/>
  <c r="A28" i="8"/>
  <c r="F28" i="8" s="1"/>
  <c r="A27" i="8"/>
  <c r="F27" i="8" s="1"/>
  <c r="A26" i="8"/>
  <c r="F26" i="8" s="1"/>
  <c r="D25" i="8"/>
  <c r="A25" i="8"/>
  <c r="F25" i="8" s="1"/>
  <c r="D24" i="8"/>
  <c r="A24" i="8"/>
  <c r="F24" i="8" s="1"/>
  <c r="D23" i="8"/>
  <c r="A23" i="8"/>
  <c r="F23" i="8" s="1"/>
  <c r="D22" i="8"/>
  <c r="A22" i="8"/>
  <c r="F22" i="8" s="1"/>
  <c r="D21" i="8"/>
  <c r="A21" i="8"/>
  <c r="F21" i="8" s="1"/>
  <c r="D20" i="8"/>
  <c r="A20" i="8"/>
  <c r="F20" i="8" s="1"/>
  <c r="D19" i="8"/>
  <c r="A19" i="8"/>
  <c r="F19" i="8" s="1"/>
  <c r="D18" i="8"/>
  <c r="A18" i="8"/>
  <c r="F18" i="8" s="1"/>
  <c r="D17" i="8"/>
  <c r="A17" i="8"/>
  <c r="F17" i="8" s="1"/>
  <c r="D16" i="8"/>
  <c r="A16" i="8"/>
  <c r="F16" i="8" s="1"/>
  <c r="D15" i="8"/>
  <c r="A15" i="8"/>
  <c r="F15" i="8" s="1"/>
  <c r="D14" i="8"/>
  <c r="A14" i="8"/>
  <c r="F14" i="8" s="1"/>
  <c r="D13" i="8"/>
  <c r="A13" i="8"/>
  <c r="F13" i="8" s="1"/>
  <c r="D12" i="8"/>
  <c r="A12" i="8"/>
  <c r="F12" i="8" s="1"/>
  <c r="D11" i="8"/>
  <c r="A11" i="8"/>
  <c r="F11" i="8" s="1"/>
  <c r="D10" i="8"/>
  <c r="A10" i="8"/>
  <c r="F10" i="8" s="1"/>
  <c r="D9" i="8"/>
  <c r="A9" i="8"/>
  <c r="F9" i="8" s="1"/>
  <c r="D8" i="8"/>
  <c r="A8" i="8"/>
  <c r="F8" i="8" s="1"/>
  <c r="D7" i="8"/>
  <c r="A7" i="8"/>
  <c r="F7" i="8" s="1"/>
  <c r="D6" i="8"/>
  <c r="A6" i="8"/>
  <c r="F6" i="8" s="1"/>
  <c r="D5" i="8"/>
  <c r="A5" i="8"/>
  <c r="F5" i="8" s="1"/>
  <c r="D4" i="8"/>
  <c r="A4" i="8"/>
  <c r="F4" i="8" s="1"/>
  <c r="D3" i="8"/>
  <c r="A3" i="8"/>
  <c r="F3" i="8" s="1"/>
  <c r="D2" i="8"/>
  <c r="A2" i="8"/>
  <c r="F2" i="8" s="1"/>
  <c r="E49" i="8"/>
  <c r="E10" i="6" l="1"/>
  <c r="E10" i="8" s="1"/>
  <c r="E44" i="8"/>
  <c r="E43" i="8"/>
  <c r="E14" i="8"/>
  <c r="E38" i="8"/>
  <c r="E42" i="8"/>
  <c r="E46" i="8"/>
  <c r="E41" i="8"/>
  <c r="E45" i="8"/>
  <c r="E11" i="6" l="1"/>
  <c r="E11" i="8" s="1"/>
  <c r="E15" i="8"/>
  <c r="E12" i="6" l="1"/>
  <c r="E12" i="8" s="1"/>
  <c r="E16" i="8"/>
  <c r="E13" i="6" l="1"/>
  <c r="E13" i="8" s="1"/>
  <c r="E17" i="8"/>
  <c r="E18" i="8" l="1"/>
  <c r="E19" i="8" l="1"/>
  <c r="E20" i="8" l="1"/>
  <c r="E21" i="8" l="1"/>
  <c r="E22" i="8" l="1"/>
  <c r="E23" i="8" l="1"/>
  <c r="E25" i="8" l="1"/>
  <c r="E24" i="8"/>
</calcChain>
</file>

<file path=xl/connections.xml><?xml version="1.0" encoding="utf-8"?>
<connections xmlns="http://schemas.openxmlformats.org/spreadsheetml/2006/main">
  <connection id="1" keepAlive="1" name="Query - COKING_COAL" description="Connection to the 'COKING_COAL' query in the workbook." type="5" refreshedVersion="0" background="1">
    <dbPr connection="Provider=Microsoft.Mashup.OleDb.1;Data Source=$Workbook$;Location=COKING_COAL;Extended Properties=&quot;&quot;" command="SELECT * FROM [COKING_COAL]"/>
  </connection>
  <connection id="2" keepAlive="1" name="Query - PEC_ProdImpConstraints" description="Connection to the 'PEC_ProdImpConstraints' query in the workbook." type="5" refreshedVersion="6" background="1" saveData="1">
    <dbPr connection="Provider=Microsoft.Mashup.OleDb.1;Data Source=$Workbook$;Location=PEC_ProdImpConstraints;Extended Properties=&quot;&quot;" command="SELECT * FROM [PEC_ProdImpConstraints]"/>
  </connection>
  <connection id="3" keepAlive="1" name="Query - PEC_ProdImpConstraints(Non-coal)" description="Connection to the 'PEC_ProdImpConstraints(Non-coal)' query in the workbook." type="5" refreshedVersion="0" background="1">
    <dbPr connection="Provider=Microsoft.Mashup.OleDb.1;Data Source=$Workbook$;Location=PEC_ProdImpConstraints(Non-coal);Extended Properties=&quot;&quot;" command="SELECT * FROM [PEC_ProdImpConstraints(Non-coal)]"/>
  </connection>
  <connection id="4" keepAlive="1" name="Query - PEC_ProdImpConstraints-coal" description="Connection to the 'PEC_ProdImpConstraints-coal' query in the workbook." type="5" refreshedVersion="0" background="1">
    <dbPr connection="Provider=Microsoft.Mashup.OleDb.1;Data Source=$Workbook$;Location=PEC_ProdImpConstraints-coal;Extended Properties=&quot;&quot;" command="SELECT * FROM [PEC_ProdImpConstraints-coal]"/>
  </connection>
</connections>
</file>

<file path=xl/sharedStrings.xml><?xml version="1.0" encoding="utf-8"?>
<sst xmlns="http://schemas.openxmlformats.org/spreadsheetml/2006/main" count="1137" uniqueCount="151">
  <si>
    <t>MaxDomesticProd</t>
  </si>
  <si>
    <t>Year</t>
  </si>
  <si>
    <t>2010-11</t>
  </si>
  <si>
    <t>2011-12</t>
  </si>
  <si>
    <t>2012-13</t>
  </si>
  <si>
    <t>2013-14</t>
  </si>
  <si>
    <t>2014-15</t>
  </si>
  <si>
    <t>2015-16</t>
  </si>
  <si>
    <t>2016-17</t>
  </si>
  <si>
    <t>2017-18</t>
  </si>
  <si>
    <t>2018-19</t>
  </si>
  <si>
    <t>Crude Oil Production</t>
  </si>
  <si>
    <t>Table II.12, II.13</t>
  </si>
  <si>
    <t>000 tons crude</t>
  </si>
  <si>
    <t>Growth</t>
  </si>
  <si>
    <t>000 tons crude+condensate</t>
  </si>
  <si>
    <t>Ratio of crude in total</t>
  </si>
  <si>
    <t>Crude+condensate production in FY20</t>
  </si>
  <si>
    <t>Assumed growth rate</t>
  </si>
  <si>
    <t>Natural Gas Usable Production and use</t>
  </si>
  <si>
    <t>Table II.15/16 (Net Availability) and II.16/17 (sector-wise use)</t>
  </si>
  <si>
    <t>MMSCM</t>
  </si>
  <si>
    <t>Gross production</t>
  </si>
  <si>
    <t>Production (Net availability)</t>
  </si>
  <si>
    <t>Non energy use</t>
  </si>
  <si>
    <t>Non energy share</t>
  </si>
  <si>
    <t>Net-gross ratio</t>
  </si>
  <si>
    <t>Gross production in FY20</t>
  </si>
  <si>
    <t>2008-09</t>
  </si>
  <si>
    <t>2009-10</t>
  </si>
  <si>
    <t>Parameter</t>
  </si>
  <si>
    <t>Index 1</t>
  </si>
  <si>
    <t>Index 2</t>
  </si>
  <si>
    <t>Index 3</t>
  </si>
  <si>
    <t>Value</t>
  </si>
  <si>
    <t>Unit</t>
  </si>
  <si>
    <t>Remarks</t>
  </si>
  <si>
    <t>CRUDE</t>
  </si>
  <si>
    <t>NATGAS</t>
  </si>
  <si>
    <t>MT</t>
  </si>
  <si>
    <t>BIOMASS</t>
  </si>
  <si>
    <t>[All years]</t>
  </si>
  <si>
    <t>BIOGAS</t>
  </si>
  <si>
    <t>Chhattisgarh</t>
  </si>
  <si>
    <t>Jharkhand</t>
  </si>
  <si>
    <t>Madhya Pradesh</t>
  </si>
  <si>
    <t>West Bengal</t>
  </si>
  <si>
    <t>Arunachal Pradesh</t>
  </si>
  <si>
    <t>Assam</t>
  </si>
  <si>
    <t>Jammu &amp; Kashmir</t>
  </si>
  <si>
    <t>Maharashtra</t>
  </si>
  <si>
    <t>Meghalaya</t>
  </si>
  <si>
    <t>Odisha</t>
  </si>
  <si>
    <t>Telangana</t>
  </si>
  <si>
    <t>Uttar Pradesh</t>
  </si>
  <si>
    <t xml:space="preserve">COKING </t>
  </si>
  <si>
    <t>NON-COKING</t>
  </si>
  <si>
    <t xml:space="preserve">2015-16 </t>
  </si>
  <si>
    <t xml:space="preserve">2016-17 </t>
  </si>
  <si>
    <t xml:space="preserve">2017-18 </t>
  </si>
  <si>
    <t xml:space="preserve">2018-19 </t>
  </si>
  <si>
    <t>2019-20</t>
  </si>
  <si>
    <t>TABLE 3.12: STATEWISE PRODUCTION OF LIGNITE IN LAST FIVE YEARS
( Quantity in Million Tonnes )</t>
  </si>
  <si>
    <t>Gujarat</t>
  </si>
  <si>
    <t>Rajasthan</t>
  </si>
  <si>
    <t>Tamilnadu</t>
  </si>
  <si>
    <t>WR</t>
  </si>
  <si>
    <t>ER</t>
  </si>
  <si>
    <t>NR</t>
  </si>
  <si>
    <t>SR</t>
  </si>
  <si>
    <t>NER</t>
  </si>
  <si>
    <t>2006-07</t>
  </si>
  <si>
    <t xml:space="preserve">Andhra Pradesh </t>
  </si>
  <si>
    <t>007-08</t>
  </si>
  <si>
    <t>TABLE 3.11: STATEWISE PRODUCTION OF RAW COAL BY TYPES IN LAST FIVE YEARS (Table 3.9 in older directories)
( Quantity in Million Tonnes )</t>
  </si>
  <si>
    <t>EnergyCarrier</t>
  </si>
  <si>
    <t>STEAM_COAL</t>
  </si>
  <si>
    <t>ModelGeography</t>
  </si>
  <si>
    <t>SubGeography1</t>
  </si>
  <si>
    <t>INDIA</t>
  </si>
  <si>
    <t>MaxImport</t>
  </si>
  <si>
    <t>13 year CAGR</t>
  </si>
  <si>
    <t xml:space="preserve">Regional base and 13 year CAGR  </t>
  </si>
  <si>
    <t xml:space="preserve">Region </t>
  </si>
  <si>
    <t xml:space="preserve">CAGR </t>
  </si>
  <si>
    <t>Production (MT) FY 20</t>
  </si>
  <si>
    <t>Source: Petroleum Statistics 2016-17, 2017-18 and 2018-19 &amp; 2019-20</t>
  </si>
  <si>
    <t>Consumption (Total sectoral sales)</t>
  </si>
  <si>
    <t xml:space="preserve">MT </t>
  </si>
  <si>
    <t>https://www.iea.org/data-and-statistics/data-tables?country=WORLD?country=INDIA</t>
  </si>
  <si>
    <t>BCM</t>
  </si>
  <si>
    <t xml:space="preserve">Assumptions for Maximum Import </t>
  </si>
  <si>
    <t xml:space="preserve">BCM </t>
  </si>
  <si>
    <t xml:space="preserve">Biomass </t>
  </si>
  <si>
    <t>MJ / kg</t>
  </si>
  <si>
    <t>Source: CEFTI</t>
  </si>
  <si>
    <t>MJ / toe</t>
  </si>
  <si>
    <t>toe/ton</t>
  </si>
  <si>
    <t>[Calendar years]</t>
  </si>
  <si>
    <t>CAGR</t>
  </si>
  <si>
    <t>Assumption for MaxImport (MODELGEOGRAPHY)</t>
  </si>
  <si>
    <t>SubGeopgraphy1</t>
  </si>
  <si>
    <t>COKING_COAL</t>
  </si>
  <si>
    <t>PEC_ProdImpConstraints.csv</t>
  </si>
  <si>
    <t>Actual crude prodn in FY20</t>
  </si>
  <si>
    <t>Sea imports are only possible in SR, ER, WR.</t>
  </si>
  <si>
    <t xml:space="preserve">NR and NER do not have a sea-port. </t>
  </si>
  <si>
    <t xml:space="preserve">Land imports of coal are unrealistic. </t>
  </si>
  <si>
    <t>Hence, spreading imports over 3 regions only.</t>
  </si>
  <si>
    <t xml:space="preserve">Coal Directory of India,  Coal Cotroller's Organisation, Ministry of Coal, Government of India </t>
  </si>
  <si>
    <t>Prayas (Energy Group)</t>
  </si>
  <si>
    <t>Release date:</t>
  </si>
  <si>
    <t xml:space="preserve">Contact: </t>
  </si>
  <si>
    <t>energy.model@prayaspune.org</t>
  </si>
  <si>
    <t xml:space="preserve">Suggested Citations </t>
  </si>
  <si>
    <t>PIER Git repo:</t>
  </si>
  <si>
    <t xml:space="preserve">Link to PIER Git </t>
  </si>
  <si>
    <t>PIER report:</t>
  </si>
  <si>
    <t xml:space="preserve">Link to PIER Report </t>
  </si>
  <si>
    <t>Rumi Git repo:</t>
  </si>
  <si>
    <t xml:space="preserve">Link to Rumi Git </t>
  </si>
  <si>
    <t xml:space="preserve">Source Workbook </t>
  </si>
  <si>
    <t>Parameter files</t>
  </si>
  <si>
    <t xml:space="preserve">Documentation </t>
  </si>
  <si>
    <t>This workbook contains PowerQueries, please refresh them in the order they appear in 'Data-&gt;Show Queries'</t>
  </si>
  <si>
    <t xml:space="preserve">Sources </t>
  </si>
  <si>
    <t xml:space="preserve">Indian Petroleum and Natural Gas Statistics, Ministry of Petroleum and Natural Gas, Government of India </t>
  </si>
  <si>
    <r>
      <t>Rao, P.V., Baral, S.S., Dey, R. and Mutnuri, S., 2010. Biogas generation potential by anaerobic digestion for sustainable energy development in India. </t>
    </r>
    <r>
      <rPr>
        <i/>
        <sz val="10"/>
        <color rgb="FF222222"/>
        <rFont val="Arial"/>
        <family val="2"/>
      </rPr>
      <t>Renewable and sustainable energy reviews</t>
    </r>
    <r>
      <rPr>
        <sz val="10"/>
        <color rgb="FF222222"/>
        <rFont val="Arial"/>
        <family val="2"/>
      </rPr>
      <t>, </t>
    </r>
    <r>
      <rPr>
        <i/>
        <sz val="10"/>
        <color rgb="FF222222"/>
        <rFont val="Arial"/>
        <family val="2"/>
      </rPr>
      <t>14</t>
    </r>
    <r>
      <rPr>
        <sz val="10"/>
        <color rgb="FF222222"/>
        <rFont val="Arial"/>
        <family val="2"/>
      </rPr>
      <t>(7), pp.2086-2094.  https://www.sciencedirect.com/science/article/pii/S1364032110000936</t>
    </r>
  </si>
  <si>
    <t>IEA Energy Balances, https://www.iea.org/data-and-statistics/data-tables?country=WORLD?country=INDIA</t>
  </si>
  <si>
    <t>CEFTI Model: Fuelling the Transition: Costs and Benefits of using Modern Cooking Fuels as a Health Intervention in India https://www.prayaspune.org/peg/publications/item/376-fuelling-the-transition-costs-and-benefits-of-using-modern-cooking-fuels-as-a-health-intervention-in-india.html</t>
  </si>
  <si>
    <t>PEC_ProdImpConstraints.xlsx</t>
  </si>
  <si>
    <t>This workbook creates input data for Production and Import constraints for relevant Energy carriers</t>
  </si>
  <si>
    <t>Perspectives on Indian Energy based on Rumi (PIER)</t>
  </si>
  <si>
    <r>
      <t xml:space="preserve">Prayas (Energy Group). (2021, October). PIER: Modelling the Indian energy system through the 2020s. </t>
    </r>
    <r>
      <rPr>
        <i/>
        <sz val="11"/>
        <color rgb="FF000000"/>
        <rFont val="Arial"/>
        <family val="2"/>
      </rPr>
      <t>Perspectives on Indian Energy based on Rumi (PIER)</t>
    </r>
    <r>
      <rPr>
        <sz val="11"/>
        <color rgb="FF000000"/>
        <rFont val="Arial"/>
        <family val="2"/>
      </rPr>
      <t>. https://www.prayaspune.org/peg/publications/item/512</t>
    </r>
  </si>
  <si>
    <t>Prayas (Energy Group). (2021, October). Rumi: An open-source energy systems modelling platform developed by Prayas (Energy Group). https://github.com/prayas-energy/Rumi</t>
  </si>
  <si>
    <t>Folder</t>
  </si>
  <si>
    <t>Sl No</t>
  </si>
  <si>
    <t>Global Data/Supply/Parameters/Carriers</t>
  </si>
  <si>
    <t xml:space="preserve">As explained in the PIER report, all coal produced in India is assumed to be steam coal (including what is classified as "coking coal"). Hence, all coking coal required is, by definition, imported. </t>
  </si>
  <si>
    <t>So, for all years, the amount of domestic biomass production will be limited by</t>
  </si>
  <si>
    <t>Since the growth rate in production is about -0.6%, assuming that it will remain constant through the model period.</t>
  </si>
  <si>
    <t>Production (ktoe)</t>
  </si>
  <si>
    <t>Production (000 tons)</t>
  </si>
  <si>
    <t xml:space="preserve">2019 est </t>
  </si>
  <si>
    <t>Though production growth has been consistently negative except in the last 1-2 years, assuming ~2% annual increase in possible domestic production</t>
  </si>
  <si>
    <t xml:space="preserve">Start year (FY 20) gross production </t>
  </si>
  <si>
    <t xml:space="preserve">Start year (FY20) net availability </t>
  </si>
  <si>
    <t>Despite negative growth trend in recent years, assuming a small positive growth rate</t>
  </si>
  <si>
    <t xml:space="preserve">Start year (FY 20) crude production </t>
  </si>
  <si>
    <t>Source: https://www.sciencedirect.com/science/article/pii/S1364032110000936</t>
  </si>
  <si>
    <t>Biogas generation potential by anaerobic digestion for sustainable energy development in India, Rao et al,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</si>
</sst>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_(* #,##0.00000_);_(* \(#,##0.00000\);_(* &quot;-&quot;??_);_(@_)"/>
    <numFmt numFmtId="166" formatCode="0.000"/>
    <numFmt numFmtId="167" formatCode="mmmm\ yyyy"/>
  </numFmts>
  <fonts count="31"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sz val="11"/>
      <color rgb="FF000000"/>
      <name val="Calibri"/>
      <family val="2"/>
      <charset val="1"/>
    </font>
    <font>
      <b/>
      <sz val="11"/>
      <color rgb="FF000000"/>
      <name val="Calibri"/>
      <family val="2"/>
    </font>
    <font>
      <b/>
      <sz val="11"/>
      <color theme="0"/>
      <name val="Calibri"/>
      <family val="2"/>
      <charset val="1"/>
    </font>
    <font>
      <sz val="11"/>
      <color rgb="FF000000"/>
      <name val="Calibri"/>
      <family val="2"/>
    </font>
    <font>
      <b/>
      <sz val="11"/>
      <color theme="0"/>
      <name val="Calibri"/>
      <family val="2"/>
    </font>
    <font>
      <i/>
      <sz val="11"/>
      <color rgb="FF000000"/>
      <name val="Calibri"/>
      <family val="2"/>
    </font>
    <font>
      <sz val="9"/>
      <color rgb="FF000000"/>
      <name val="Calibri"/>
      <family val="2"/>
    </font>
    <font>
      <sz val="11"/>
      <name val="Calibri"/>
      <family val="2"/>
      <charset val="1"/>
    </font>
    <font>
      <u/>
      <sz val="11"/>
      <color theme="10"/>
      <name val="Calibri"/>
      <family val="2"/>
      <charset val="1"/>
    </font>
    <font>
      <sz val="10"/>
      <color rgb="FF000000"/>
      <name val="Arial"/>
      <family val="2"/>
    </font>
    <font>
      <b/>
      <sz val="15"/>
      <name val="Arial"/>
      <family val="2"/>
    </font>
    <font>
      <sz val="10"/>
      <color rgb="FFFF0000"/>
      <name val="Arial"/>
      <family val="2"/>
    </font>
    <font>
      <b/>
      <sz val="13"/>
      <color theme="1"/>
      <name val="Arial"/>
      <family val="2"/>
    </font>
    <font>
      <b/>
      <sz val="12"/>
      <color theme="1"/>
      <name val="Arial"/>
      <family val="2"/>
    </font>
    <font>
      <b/>
      <sz val="10"/>
      <color theme="1"/>
      <name val="Arial"/>
      <family val="2"/>
    </font>
    <font>
      <sz val="10"/>
      <name val="Arial"/>
      <family val="2"/>
    </font>
    <font>
      <b/>
      <sz val="10"/>
      <name val="Arial"/>
      <family val="2"/>
    </font>
    <font>
      <u/>
      <sz val="10"/>
      <color rgb="FF1155CC"/>
      <name val="Arial"/>
      <family val="2"/>
    </font>
    <font>
      <u/>
      <sz val="11"/>
      <color theme="10"/>
      <name val="Calibri"/>
      <family val="2"/>
      <scheme val="minor"/>
    </font>
    <font>
      <sz val="10"/>
      <color rgb="FF222222"/>
      <name val="Arial"/>
      <family val="2"/>
    </font>
    <font>
      <i/>
      <sz val="10"/>
      <color rgb="FF222222"/>
      <name val="Arial"/>
      <family val="2"/>
    </font>
    <font>
      <b/>
      <i/>
      <sz val="10"/>
      <color rgb="FF000000"/>
      <name val="Arial"/>
      <family val="2"/>
    </font>
    <font>
      <u/>
      <sz val="10"/>
      <color theme="10"/>
      <name val="Arial"/>
      <family val="2"/>
    </font>
    <font>
      <sz val="11"/>
      <color rgb="FF000000"/>
      <name val="Arial"/>
      <family val="2"/>
    </font>
    <font>
      <i/>
      <sz val="11"/>
      <color rgb="FF000000"/>
      <name val="Arial"/>
      <family val="2"/>
    </font>
  </fonts>
  <fills count="5">
    <fill>
      <patternFill patternType="none"/>
    </fill>
    <fill>
      <patternFill patternType="gray125"/>
    </fill>
    <fill>
      <patternFill patternType="solid">
        <fgColor theme="4"/>
        <bgColor theme="4"/>
      </patternFill>
    </fill>
    <fill>
      <patternFill patternType="solid">
        <fgColor rgb="FF92D050"/>
        <bgColor indexed="64"/>
      </patternFill>
    </fill>
    <fill>
      <patternFill patternType="solid">
        <fgColor rgb="FF92D050"/>
        <bgColor rgb="FFCCCCFF"/>
      </patternFill>
    </fill>
  </fills>
  <borders count="25">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9">
    <xf numFmtId="0" fontId="0" fillId="0" borderId="0"/>
    <xf numFmtId="9" fontId="6" fillId="0" borderId="0" applyBorder="0" applyProtection="0"/>
    <xf numFmtId="43" fontId="6" fillId="0" borderId="0" applyFont="0" applyFill="0" applyBorder="0" applyAlignment="0" applyProtection="0"/>
    <xf numFmtId="0" fontId="4" fillId="0" borderId="0"/>
    <xf numFmtId="0" fontId="14" fillId="0" borderId="0" applyNumberFormat="0" applyFill="0" applyBorder="0" applyAlignment="0" applyProtection="0"/>
    <xf numFmtId="0" fontId="15" fillId="0" borderId="0"/>
    <xf numFmtId="0" fontId="3" fillId="0" borderId="0"/>
    <xf numFmtId="0" fontId="24" fillId="0" borderId="0" applyNumberFormat="0" applyFill="0" applyBorder="0" applyAlignment="0" applyProtection="0"/>
    <xf numFmtId="0" fontId="2" fillId="0" borderId="0"/>
  </cellStyleXfs>
  <cellXfs count="101">
    <xf numFmtId="0" fontId="0" fillId="0" borderId="0" xfId="0"/>
    <xf numFmtId="1" fontId="0" fillId="0" borderId="0" xfId="0" applyNumberFormat="1"/>
    <xf numFmtId="2" fontId="0" fillId="0" borderId="0" xfId="0" applyNumberFormat="1"/>
    <xf numFmtId="0" fontId="0" fillId="0" borderId="0" xfId="0"/>
    <xf numFmtId="0" fontId="7" fillId="0" borderId="0" xfId="0" applyFont="1"/>
    <xf numFmtId="164" fontId="6" fillId="0" borderId="0" xfId="1" applyNumberFormat="1"/>
    <xf numFmtId="0" fontId="8" fillId="2" borderId="1" xfId="0" applyFont="1" applyFill="1" applyBorder="1"/>
    <xf numFmtId="0" fontId="8" fillId="2" borderId="2" xfId="0" applyFont="1" applyFill="1" applyBorder="1"/>
    <xf numFmtId="0" fontId="0" fillId="0" borderId="0" xfId="0" applyNumberFormat="1"/>
    <xf numFmtId="0" fontId="0" fillId="0" borderId="3" xfId="0" applyBorder="1"/>
    <xf numFmtId="0" fontId="7" fillId="0" borderId="3" xfId="0" applyFont="1" applyBorder="1"/>
    <xf numFmtId="165" fontId="0" fillId="0" borderId="0" xfId="2" applyNumberFormat="1" applyFont="1"/>
    <xf numFmtId="0" fontId="7" fillId="0" borderId="3" xfId="0" applyFont="1" applyBorder="1" applyAlignment="1"/>
    <xf numFmtId="0" fontId="0" fillId="0" borderId="3" xfId="0" applyBorder="1" applyAlignment="1"/>
    <xf numFmtId="0" fontId="12" fillId="0" borderId="0" xfId="0" applyFont="1"/>
    <xf numFmtId="0" fontId="7" fillId="0" borderId="4" xfId="0" applyFont="1" applyBorder="1"/>
    <xf numFmtId="0" fontId="7" fillId="0" borderId="5" xfId="0" applyFont="1" applyBorder="1"/>
    <xf numFmtId="0" fontId="0" fillId="0" borderId="5" xfId="0" applyBorder="1"/>
    <xf numFmtId="0" fontId="7" fillId="0" borderId="7" xfId="0" applyFont="1" applyBorder="1"/>
    <xf numFmtId="0" fontId="7" fillId="0" borderId="0" xfId="0" applyFont="1" applyBorder="1"/>
    <xf numFmtId="0" fontId="0" fillId="0" borderId="0" xfId="0" applyBorder="1"/>
    <xf numFmtId="0" fontId="7" fillId="0" borderId="9" xfId="0" applyFont="1" applyBorder="1"/>
    <xf numFmtId="0" fontId="7" fillId="0" borderId="10" xfId="0" applyFont="1" applyBorder="1"/>
    <xf numFmtId="0" fontId="0" fillId="0" borderId="10" xfId="0" applyBorder="1"/>
    <xf numFmtId="164" fontId="6" fillId="3" borderId="6" xfId="1" applyNumberFormat="1" applyFill="1" applyBorder="1"/>
    <xf numFmtId="164" fontId="6" fillId="3" borderId="8" xfId="1" applyNumberFormat="1" applyFill="1" applyBorder="1"/>
    <xf numFmtId="164" fontId="6" fillId="3" borderId="11" xfId="1" applyNumberFormat="1" applyFill="1" applyBorder="1"/>
    <xf numFmtId="0" fontId="7" fillId="0" borderId="12" xfId="0" applyFont="1" applyBorder="1"/>
    <xf numFmtId="0" fontId="0" fillId="0" borderId="13" xfId="0" applyBorder="1"/>
    <xf numFmtId="0" fontId="0" fillId="0" borderId="14" xfId="0" applyBorder="1"/>
    <xf numFmtId="0" fontId="7" fillId="0" borderId="15" xfId="0" applyFont="1" applyBorder="1"/>
    <xf numFmtId="0" fontId="7" fillId="0" borderId="16" xfId="0" applyFont="1" applyBorder="1"/>
    <xf numFmtId="0" fontId="0" fillId="0" borderId="15" xfId="0" applyBorder="1"/>
    <xf numFmtId="0" fontId="0" fillId="0" borderId="17" xfId="0" applyBorder="1"/>
    <xf numFmtId="0" fontId="0" fillId="0" borderId="18" xfId="0" applyBorder="1"/>
    <xf numFmtId="0" fontId="7" fillId="0" borderId="0" xfId="0" applyFont="1" applyAlignment="1">
      <alignment wrapText="1"/>
    </xf>
    <xf numFmtId="43" fontId="0" fillId="0" borderId="0" xfId="2" applyFont="1"/>
    <xf numFmtId="166" fontId="0" fillId="0" borderId="0" xfId="0" applyNumberFormat="1"/>
    <xf numFmtId="2" fontId="9" fillId="0" borderId="0" xfId="0" applyNumberFormat="1" applyFont="1"/>
    <xf numFmtId="2" fontId="13" fillId="0" borderId="0" xfId="2" applyNumberFormat="1" applyFont="1"/>
    <xf numFmtId="0" fontId="4" fillId="0" borderId="0" xfId="3" applyAlignment="1">
      <alignment vertical="center" wrapText="1"/>
    </xf>
    <xf numFmtId="0" fontId="4" fillId="0" borderId="0" xfId="3" applyFill="1"/>
    <xf numFmtId="0" fontId="0" fillId="0" borderId="0" xfId="0" applyAlignment="1"/>
    <xf numFmtId="2" fontId="10" fillId="2" borderId="2" xfId="0" applyNumberFormat="1" applyFont="1" applyFill="1" applyBorder="1"/>
    <xf numFmtId="2" fontId="0" fillId="3" borderId="0" xfId="0" applyNumberFormat="1" applyFill="1"/>
    <xf numFmtId="2" fontId="0" fillId="0" borderId="0" xfId="2" applyNumberFormat="1" applyFont="1"/>
    <xf numFmtId="2" fontId="13" fillId="0" borderId="0" xfId="0" applyNumberFormat="1" applyFont="1"/>
    <xf numFmtId="0" fontId="0" fillId="0" borderId="0" xfId="0" applyFill="1" applyBorder="1"/>
    <xf numFmtId="0" fontId="0" fillId="0" borderId="0" xfId="0" applyFill="1"/>
    <xf numFmtId="0" fontId="5" fillId="0" borderId="0" xfId="0" applyFont="1" applyFill="1"/>
    <xf numFmtId="9" fontId="0" fillId="0" borderId="0" xfId="1" applyFont="1" applyFill="1" applyBorder="1" applyAlignment="1" applyProtection="1"/>
    <xf numFmtId="0" fontId="0" fillId="0" borderId="0" xfId="0" applyFont="1" applyFill="1"/>
    <xf numFmtId="0" fontId="0" fillId="0" borderId="0" xfId="0" applyFill="1" applyAlignment="1">
      <alignment horizontal="right"/>
    </xf>
    <xf numFmtId="164" fontId="0" fillId="0" borderId="0" xfId="1" applyNumberFormat="1" applyFont="1" applyFill="1" applyBorder="1" applyAlignment="1" applyProtection="1"/>
    <xf numFmtId="164" fontId="6" fillId="0" borderId="0" xfId="1" applyNumberFormat="1" applyFill="1"/>
    <xf numFmtId="1" fontId="0" fillId="0" borderId="0" xfId="1" applyNumberFormat="1" applyFont="1" applyFill="1" applyBorder="1" applyAlignment="1" applyProtection="1"/>
    <xf numFmtId="2" fontId="0" fillId="0" borderId="0" xfId="1" applyNumberFormat="1" applyFont="1" applyFill="1" applyBorder="1" applyAlignment="1" applyProtection="1"/>
    <xf numFmtId="2" fontId="0" fillId="0" borderId="0" xfId="0" applyNumberFormat="1" applyFill="1"/>
    <xf numFmtId="9" fontId="0" fillId="0" borderId="0" xfId="0" applyNumberFormat="1" applyFill="1"/>
    <xf numFmtId="1" fontId="0" fillId="0" borderId="0" xfId="0" applyNumberFormat="1" applyFill="1"/>
    <xf numFmtId="0" fontId="11" fillId="0" borderId="0" xfId="0" applyFont="1" applyFill="1"/>
    <xf numFmtId="9" fontId="11" fillId="0" borderId="0" xfId="1" applyFont="1" applyFill="1" applyBorder="1" applyAlignment="1" applyProtection="1"/>
    <xf numFmtId="9" fontId="6" fillId="0" borderId="0" xfId="1" applyFill="1"/>
    <xf numFmtId="164" fontId="11" fillId="0" borderId="0" xfId="1" applyNumberFormat="1" applyFont="1" applyFill="1" applyBorder="1" applyAlignment="1" applyProtection="1"/>
    <xf numFmtId="9" fontId="11" fillId="0" borderId="0" xfId="1" applyFont="1" applyFill="1" applyBorder="1" applyProtection="1"/>
    <xf numFmtId="9" fontId="11" fillId="0" borderId="0" xfId="1" applyFont="1" applyFill="1"/>
    <xf numFmtId="0" fontId="4" fillId="0" borderId="0" xfId="3" applyFill="1" applyAlignment="1"/>
    <xf numFmtId="0" fontId="4" fillId="0" borderId="0" xfId="3" applyFill="1" applyAlignment="1">
      <alignment wrapText="1"/>
    </xf>
    <xf numFmtId="0" fontId="16" fillId="0" borderId="0" xfId="5" applyFont="1" applyAlignment="1">
      <alignment horizontal="left"/>
    </xf>
    <xf numFmtId="0" fontId="15" fillId="0" borderId="0" xfId="5" applyFont="1" applyAlignment="1"/>
    <xf numFmtId="0" fontId="17" fillId="0" borderId="0" xfId="5" applyFont="1" applyAlignment="1"/>
    <xf numFmtId="0" fontId="18" fillId="0" borderId="0" xfId="5" applyFont="1" applyAlignment="1">
      <alignment horizontal="left"/>
    </xf>
    <xf numFmtId="0" fontId="19" fillId="0" borderId="0" xfId="5" applyFont="1" applyAlignment="1">
      <alignment horizontal="left"/>
    </xf>
    <xf numFmtId="0" fontId="20" fillId="0" borderId="0" xfId="5" applyFont="1" applyAlignment="1"/>
    <xf numFmtId="167" fontId="21" fillId="0" borderId="0" xfId="5" applyNumberFormat="1" applyFont="1" applyAlignment="1">
      <alignment horizontal="left"/>
    </xf>
    <xf numFmtId="0" fontId="17" fillId="0" borderId="0" xfId="5" applyFont="1"/>
    <xf numFmtId="0" fontId="22" fillId="0" borderId="0" xfId="5" applyFont="1" applyAlignment="1"/>
    <xf numFmtId="0" fontId="21" fillId="0" borderId="0" xfId="5" applyFont="1" applyAlignment="1">
      <alignment horizontal="left"/>
    </xf>
    <xf numFmtId="0" fontId="20" fillId="0" borderId="0" xfId="5" applyFont="1" applyAlignment="1">
      <alignment horizontal="center"/>
    </xf>
    <xf numFmtId="0" fontId="20" fillId="0" borderId="23" xfId="5" applyFont="1" applyBorder="1" applyAlignment="1"/>
    <xf numFmtId="0" fontId="23" fillId="0" borderId="24" xfId="5" applyFont="1" applyBorder="1" applyAlignment="1"/>
    <xf numFmtId="0" fontId="25" fillId="0" borderId="0" xfId="0" applyFont="1" applyAlignment="1"/>
    <xf numFmtId="0" fontId="3" fillId="0" borderId="0" xfId="3" applyFont="1" applyFill="1"/>
    <xf numFmtId="0" fontId="15" fillId="0" borderId="0" xfId="5" applyFont="1" applyAlignment="1">
      <alignment horizontal="center"/>
    </xf>
    <xf numFmtId="0" fontId="22" fillId="0" borderId="0" xfId="5" applyFont="1" applyAlignment="1">
      <alignment horizontal="center"/>
    </xf>
    <xf numFmtId="0" fontId="27" fillId="0" borderId="0" xfId="0" applyFont="1"/>
    <xf numFmtId="0" fontId="22" fillId="0" borderId="3" xfId="5" applyFont="1" applyBorder="1" applyAlignment="1"/>
    <xf numFmtId="0" fontId="21" fillId="0" borderId="3" xfId="5" applyFont="1" applyBorder="1" applyAlignment="1"/>
    <xf numFmtId="0" fontId="28" fillId="0" borderId="3" xfId="4" applyFont="1" applyBorder="1" applyAlignment="1"/>
    <xf numFmtId="0" fontId="0" fillId="3" borderId="0" xfId="0" applyFill="1"/>
    <xf numFmtId="164" fontId="0" fillId="3" borderId="16" xfId="0" applyNumberFormat="1" applyFill="1" applyBorder="1"/>
    <xf numFmtId="164" fontId="0" fillId="3" borderId="19" xfId="0" applyNumberFormat="1" applyFill="1" applyBorder="1"/>
    <xf numFmtId="43" fontId="0" fillId="4" borderId="0" xfId="2" applyFont="1" applyFill="1"/>
    <xf numFmtId="0" fontId="21" fillId="0" borderId="3" xfId="5" applyFont="1" applyBorder="1" applyAlignment="1">
      <alignment wrapText="1"/>
    </xf>
    <xf numFmtId="10" fontId="6" fillId="0" borderId="0" xfId="1" applyNumberFormat="1"/>
    <xf numFmtId="0" fontId="1" fillId="0" borderId="0" xfId="3" applyFont="1" applyFill="1"/>
    <xf numFmtId="0" fontId="1" fillId="0" borderId="0" xfId="3" applyFont="1" applyFill="1" applyAlignment="1">
      <alignment wrapText="1"/>
    </xf>
    <xf numFmtId="0" fontId="20" fillId="0" borderId="20" xfId="5" applyFont="1" applyBorder="1" applyAlignment="1">
      <alignment horizontal="center"/>
    </xf>
    <xf numFmtId="0" fontId="21" fillId="0" borderId="21" xfId="5" applyFont="1" applyBorder="1"/>
    <xf numFmtId="0" fontId="21" fillId="0" borderId="22" xfId="5" applyFont="1" applyBorder="1"/>
    <xf numFmtId="0" fontId="29" fillId="0" borderId="3" xfId="0" applyFont="1" applyBorder="1" applyAlignment="1">
      <alignment horizontal="left" vertical="center" wrapText="1"/>
    </xf>
  </cellXfs>
  <cellStyles count="9">
    <cellStyle name="Comma" xfId="2" builtinId="3"/>
    <cellStyle name="Hyperlink" xfId="4" builtinId="8"/>
    <cellStyle name="Hyperlink 2" xfId="7"/>
    <cellStyle name="Normal" xfId="0" builtinId="0"/>
    <cellStyle name="Normal 2" xfId="3"/>
    <cellStyle name="Normal 2 2" xfId="5"/>
    <cellStyle name="Normal 3" xfId="6"/>
    <cellStyle name="Normal 6" xfId="8"/>
    <cellStyle name="Percent" xfId="1" builtinId="5"/>
  </cellStyles>
  <dxfs count="18">
    <dxf>
      <font>
        <b val="0"/>
        <i val="0"/>
        <strike val="0"/>
        <condense val="0"/>
        <extend val="0"/>
        <outline val="0"/>
        <shadow val="0"/>
        <u val="none"/>
        <vertAlign val="baseline"/>
        <sz val="11"/>
        <color auto="1"/>
        <name val="Calibri"/>
        <scheme val="none"/>
      </font>
      <numFmt numFmtId="2" formatCode="0.00"/>
    </dxf>
    <dxf>
      <numFmt numFmtId="2" formatCode="0.00"/>
    </dxf>
    <dxf>
      <numFmt numFmtId="0" formatCode="General"/>
    </dxf>
    <dxf>
      <numFmt numFmtId="0" formatCode="General"/>
    </dxf>
    <dxf>
      <numFmt numFmtId="0" formatCode="General"/>
    </dxf>
    <dxf>
      <numFmt numFmtId="0" formatCode="General"/>
    </dxf>
    <dxf>
      <numFmt numFmtId="2" formatCode="0.00"/>
    </dxf>
    <dxf>
      <numFmt numFmtId="1" formatCode="0"/>
    </dxf>
    <dxf>
      <numFmt numFmtId="2" formatCode="0.00"/>
    </dxf>
    <dxf>
      <numFmt numFmtId="2" formatCode="0.00"/>
    </dxf>
    <dxf>
      <border outline="0">
        <top style="thin">
          <color rgb="FF9BC2E6"/>
        </top>
      </border>
    </dxf>
    <dxf>
      <border outline="0">
        <bottom style="thin">
          <color rgb="FF9BC2E6"/>
        </bottom>
      </border>
    </dxf>
    <dxf>
      <font>
        <b/>
        <i val="0"/>
        <strike val="0"/>
        <condense val="0"/>
        <extend val="0"/>
        <outline val="0"/>
        <shadow val="0"/>
        <u val="none"/>
        <vertAlign val="baseline"/>
        <sz val="11"/>
        <color theme="0"/>
        <name val="Calibri"/>
        <scheme val="none"/>
      </font>
      <fill>
        <patternFill patternType="solid">
          <fgColor theme="4"/>
          <bgColor theme="4"/>
        </patternFill>
      </fill>
    </dxf>
    <dxf>
      <numFmt numFmtId="2" formatCode="0.00"/>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solid">
          <fgColor theme="4"/>
          <bgColor theme="4"/>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6">
      <queryTableField id="1" name="EnergyCarrier" tableColumnId="1"/>
      <queryTableField id="2" name="ModelGeography" tableColumnId="2"/>
      <queryTableField id="3" name="SubGeography1" tableColumnId="3"/>
      <queryTableField id="4" name="Year" tableColumnId="4"/>
      <queryTableField id="5" name="MaxDomesticProd" tableColumnId="5"/>
      <queryTableField id="6" name="MaxImport" tableColumnId="6"/>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STEAM_COAL" displayName="STEAM_COAL" ref="A1:F61" totalsRowShown="0" headerRowDxfId="17" headerRowBorderDxfId="16" tableBorderDxfId="15">
  <autoFilter ref="A1:F61"/>
  <tableColumns count="6">
    <tableColumn id="1" name="EnergyCarrier"/>
    <tableColumn id="2" name="ModelGeography"/>
    <tableColumn id="3" name="SubGeography1"/>
    <tableColumn id="4" name="Year"/>
    <tableColumn id="5" name="MaxDomesticProd" dataDxfId="14">
      <calculatedColumnFormula>#REF!*#REF!</calculatedColumnFormula>
    </tableColumn>
    <tableColumn id="6" name="MaxImport" dataDxfId="13">
      <calculatedColumnFormula>I13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COKING_COAL" displayName="COKING_COAL" ref="A1:F61" totalsRowShown="0" headerRowDxfId="12" headerRowBorderDxfId="11" tableBorderDxfId="10">
  <autoFilter ref="A1:F61"/>
  <tableColumns count="6">
    <tableColumn id="1" name="EnergyCarrier"/>
    <tableColumn id="2" name="ModelGeography"/>
    <tableColumn id="3" name="SubGeography1"/>
    <tableColumn id="4" name="Year"/>
    <tableColumn id="5" name="MaxDomesticProd" dataDxfId="9">
      <calculatedColumnFormula>#REF!*#REF!</calculatedColumnFormula>
    </tableColumn>
    <tableColumn id="6" name="MaxImport" dataDxfId="8">
      <calculatedColumnFormula>I3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G49" totalsRowShown="0">
  <autoFilter ref="A1:G49"/>
  <tableColumns count="7">
    <tableColumn id="1" name="EnergyCarrier">
      <calculatedColumnFormula>MaxDomesticProd!$B$27</calculatedColumnFormula>
    </tableColumn>
    <tableColumn id="5" name="ModelGeography"/>
    <tableColumn id="6" name="SubGeography1"/>
    <tableColumn id="2" name="Year"/>
    <tableColumn id="3" name="MaxDomesticProd" dataDxfId="7">
      <calculatedColumnFormula>MaxDomesticProd!$E$27</calculatedColumnFormula>
    </tableColumn>
    <tableColumn id="7" name="MaxImport" dataDxfId="6">
      <calculatedColumnFormula>SUMIF($J$3:$J$6,A2,$K$3:$K$6)</calculatedColumnFormula>
    </tableColumn>
    <tableColumn id="4" name="Unit">
      <calculatedColumnFormula>MaxDomesticProd!$F$27</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PEC_ProdImpConstraints" displayName="PEC_ProdImpConstraints" ref="A1:F155" tableType="queryTable" totalsRowShown="0">
  <autoFilter ref="A1:F155"/>
  <tableColumns count="6">
    <tableColumn id="1" uniqueName="1" name="EnergyCarrier" queryTableFieldId="1" dataDxfId="5"/>
    <tableColumn id="2" uniqueName="2" name="ModelGeography" queryTableFieldId="2" dataDxfId="4"/>
    <tableColumn id="3" uniqueName="3" name="SubGeography1" queryTableFieldId="3" dataDxfId="3"/>
    <tableColumn id="4" uniqueName="4" name="Year" queryTableFieldId="4" dataDxfId="2"/>
    <tableColumn id="5" uniqueName="5" name="MaxDomesticProd" queryTableFieldId="5" dataDxfId="1"/>
    <tableColumn id="6" uniqueName="6" name="MaxImport"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77"/>
  <sheetViews>
    <sheetView showGridLines="0" tabSelected="1" zoomScale="98" zoomScaleNormal="98" workbookViewId="0"/>
  </sheetViews>
  <sheetFormatPr defaultColWidth="14.42578125" defaultRowHeight="15.75" customHeight="1" x14ac:dyDescent="0.2"/>
  <cols>
    <col min="1" max="1" width="24.85546875" style="69" customWidth="1"/>
    <col min="2" max="2" width="31" style="69" customWidth="1"/>
    <col min="3" max="3" width="14.42578125" style="69"/>
    <col min="4" max="4" width="26.7109375" style="69" bestFit="1" customWidth="1"/>
    <col min="5" max="16384" width="14.42578125" style="69"/>
  </cols>
  <sheetData>
    <row r="1" spans="1:10" ht="19.5" x14ac:dyDescent="0.3">
      <c r="A1" s="68" t="s">
        <v>132</v>
      </c>
      <c r="J1" s="70"/>
    </row>
    <row r="2" spans="1:10" ht="16.5" x14ac:dyDescent="0.25">
      <c r="A2" s="71" t="s">
        <v>110</v>
      </c>
      <c r="J2" s="70"/>
    </row>
    <row r="3" spans="1:10" x14ac:dyDescent="0.25">
      <c r="A3" s="72">
        <v>2021</v>
      </c>
      <c r="J3" s="70"/>
    </row>
    <row r="4" spans="1:10" ht="12.75" x14ac:dyDescent="0.2">
      <c r="A4" s="73" t="s">
        <v>111</v>
      </c>
      <c r="B4" s="74">
        <v>44470</v>
      </c>
      <c r="J4" s="75"/>
    </row>
    <row r="5" spans="1:10" ht="12.75" x14ac:dyDescent="0.2">
      <c r="A5" s="76" t="s">
        <v>112</v>
      </c>
      <c r="B5" s="77" t="s">
        <v>113</v>
      </c>
      <c r="C5" s="78"/>
      <c r="D5" s="78"/>
      <c r="E5" s="78"/>
      <c r="F5" s="78"/>
      <c r="G5" s="78"/>
      <c r="H5" s="78"/>
      <c r="I5" s="78"/>
      <c r="J5" s="75"/>
    </row>
    <row r="6" spans="1:10" ht="12.75" x14ac:dyDescent="0.2">
      <c r="C6" s="78"/>
      <c r="D6" s="78"/>
      <c r="E6" s="78"/>
      <c r="F6" s="78"/>
      <c r="G6" s="78"/>
      <c r="H6" s="78"/>
      <c r="I6" s="78"/>
      <c r="J6" s="75"/>
    </row>
    <row r="7" spans="1:10" ht="12.75" x14ac:dyDescent="0.2">
      <c r="C7" s="97" t="s">
        <v>114</v>
      </c>
      <c r="D7" s="98"/>
      <c r="E7" s="98"/>
      <c r="F7" s="98"/>
      <c r="G7" s="98"/>
      <c r="H7" s="98"/>
      <c r="I7" s="99"/>
      <c r="J7" s="75"/>
    </row>
    <row r="8" spans="1:10" ht="30" customHeight="1" x14ac:dyDescent="0.2">
      <c r="A8" s="79" t="s">
        <v>115</v>
      </c>
      <c r="B8" s="80" t="s">
        <v>116</v>
      </c>
      <c r="C8" s="100" t="s">
        <v>133</v>
      </c>
      <c r="D8" s="100"/>
      <c r="E8" s="100"/>
      <c r="F8" s="100"/>
      <c r="G8" s="100"/>
      <c r="H8" s="100"/>
      <c r="I8" s="100"/>
      <c r="J8" s="75"/>
    </row>
    <row r="9" spans="1:10" ht="30" customHeight="1" x14ac:dyDescent="0.2">
      <c r="A9" s="79" t="s">
        <v>117</v>
      </c>
      <c r="B9" s="80" t="s">
        <v>118</v>
      </c>
      <c r="C9" s="100"/>
      <c r="D9" s="100"/>
      <c r="E9" s="100"/>
      <c r="F9" s="100"/>
      <c r="G9" s="100"/>
      <c r="H9" s="100"/>
      <c r="I9" s="100"/>
      <c r="J9" s="75"/>
    </row>
    <row r="10" spans="1:10" ht="30" customHeight="1" x14ac:dyDescent="0.2">
      <c r="A10" s="79" t="s">
        <v>119</v>
      </c>
      <c r="B10" s="80" t="s">
        <v>120</v>
      </c>
      <c r="C10" s="100" t="s">
        <v>134</v>
      </c>
      <c r="D10" s="100"/>
      <c r="E10" s="100"/>
      <c r="F10" s="100"/>
      <c r="G10" s="100"/>
      <c r="H10" s="100"/>
      <c r="I10" s="100"/>
      <c r="J10" s="75"/>
    </row>
    <row r="11" spans="1:10" ht="12.75" x14ac:dyDescent="0.2">
      <c r="J11" s="75"/>
    </row>
    <row r="12" spans="1:10" ht="12.75" x14ac:dyDescent="0.2">
      <c r="J12" s="75"/>
    </row>
    <row r="13" spans="1:10" ht="12.75" x14ac:dyDescent="0.2">
      <c r="A13" s="85"/>
      <c r="J13" s="75"/>
    </row>
    <row r="14" spans="1:10" ht="12.75" x14ac:dyDescent="0.2">
      <c r="A14" s="86" t="s">
        <v>121</v>
      </c>
      <c r="B14" s="86" t="s">
        <v>135</v>
      </c>
      <c r="C14" s="86" t="s">
        <v>136</v>
      </c>
      <c r="D14" s="86" t="s">
        <v>122</v>
      </c>
      <c r="J14" s="75"/>
    </row>
    <row r="15" spans="1:10" ht="25.5" x14ac:dyDescent="0.2">
      <c r="A15" s="93" t="s">
        <v>130</v>
      </c>
      <c r="B15" s="93" t="s">
        <v>137</v>
      </c>
      <c r="C15" s="87">
        <v>1</v>
      </c>
      <c r="D15" s="88" t="s">
        <v>103</v>
      </c>
      <c r="J15" s="75"/>
    </row>
    <row r="16" spans="1:10" ht="12.75" x14ac:dyDescent="0.2">
      <c r="J16" s="75"/>
    </row>
    <row r="17" spans="1:10" ht="12.75" x14ac:dyDescent="0.2">
      <c r="A17" s="84" t="s">
        <v>123</v>
      </c>
      <c r="J17" s="75"/>
    </row>
    <row r="18" spans="1:10" ht="12.75" x14ac:dyDescent="0.2">
      <c r="A18" s="83"/>
      <c r="J18" s="75"/>
    </row>
    <row r="19" spans="1:10" ht="12.75" x14ac:dyDescent="0.2">
      <c r="A19" s="83">
        <v>1</v>
      </c>
      <c r="B19" s="69" t="s">
        <v>131</v>
      </c>
      <c r="J19" s="75"/>
    </row>
    <row r="20" spans="1:10" ht="12.75" x14ac:dyDescent="0.2">
      <c r="A20" s="83">
        <v>2</v>
      </c>
      <c r="B20" s="69" t="s">
        <v>138</v>
      </c>
      <c r="J20" s="75"/>
    </row>
    <row r="21" spans="1:10" ht="12.75" x14ac:dyDescent="0.2">
      <c r="A21" s="83">
        <v>3</v>
      </c>
      <c r="B21" s="69" t="s">
        <v>124</v>
      </c>
      <c r="J21" s="75"/>
    </row>
    <row r="22" spans="1:10" ht="12.75" x14ac:dyDescent="0.2">
      <c r="A22" s="83"/>
      <c r="J22" s="75"/>
    </row>
    <row r="23" spans="1:10" ht="12.75" x14ac:dyDescent="0.2">
      <c r="A23" s="84" t="s">
        <v>125</v>
      </c>
      <c r="J23" s="75"/>
    </row>
    <row r="24" spans="1:10" ht="12.75" x14ac:dyDescent="0.2">
      <c r="A24" s="83">
        <v>1</v>
      </c>
      <c r="B24" s="69" t="s">
        <v>109</v>
      </c>
      <c r="J24" s="70"/>
    </row>
    <row r="25" spans="1:10" ht="12.75" x14ac:dyDescent="0.2">
      <c r="A25" s="83">
        <v>2</v>
      </c>
      <c r="B25" s="69" t="s">
        <v>126</v>
      </c>
      <c r="J25" s="70"/>
    </row>
    <row r="26" spans="1:10" ht="12.75" x14ac:dyDescent="0.2">
      <c r="A26" s="83">
        <v>3</v>
      </c>
      <c r="B26" s="69" t="s">
        <v>128</v>
      </c>
      <c r="J26" s="70"/>
    </row>
    <row r="27" spans="1:10" ht="12.75" x14ac:dyDescent="0.2">
      <c r="A27" s="83">
        <v>4</v>
      </c>
      <c r="B27" s="69" t="s">
        <v>129</v>
      </c>
      <c r="J27" s="75"/>
    </row>
    <row r="28" spans="1:10" ht="12.75" x14ac:dyDescent="0.2">
      <c r="A28" s="83">
        <v>5</v>
      </c>
      <c r="B28" s="81" t="s">
        <v>127</v>
      </c>
      <c r="J28" s="75"/>
    </row>
    <row r="29" spans="1:10" ht="12.75" x14ac:dyDescent="0.2">
      <c r="J29" s="75"/>
    </row>
    <row r="30" spans="1:10" ht="12.75" x14ac:dyDescent="0.2">
      <c r="J30" s="75"/>
    </row>
    <row r="31" spans="1:10" ht="12.75" x14ac:dyDescent="0.2">
      <c r="J31" s="75"/>
    </row>
    <row r="32" spans="1:10" ht="12.75" x14ac:dyDescent="0.2">
      <c r="J32" s="75"/>
    </row>
    <row r="33" spans="10:10" ht="12.75" x14ac:dyDescent="0.2">
      <c r="J33" s="75"/>
    </row>
    <row r="34" spans="10:10" ht="12.75" x14ac:dyDescent="0.2">
      <c r="J34" s="75"/>
    </row>
    <row r="35" spans="10:10" ht="12.75" x14ac:dyDescent="0.2">
      <c r="J35" s="75"/>
    </row>
    <row r="36" spans="10:10" ht="12.75" x14ac:dyDescent="0.2">
      <c r="J36" s="75"/>
    </row>
    <row r="37" spans="10:10" ht="12.75" x14ac:dyDescent="0.2">
      <c r="J37" s="75"/>
    </row>
    <row r="38" spans="10:10" ht="12.75" x14ac:dyDescent="0.2">
      <c r="J38" s="75"/>
    </row>
    <row r="39" spans="10:10" ht="12.75" x14ac:dyDescent="0.2">
      <c r="J39" s="75"/>
    </row>
    <row r="40" spans="10:10" ht="12.75" x14ac:dyDescent="0.2">
      <c r="J40" s="75"/>
    </row>
    <row r="41" spans="10:10" ht="12.75" x14ac:dyDescent="0.2">
      <c r="J41" s="75"/>
    </row>
    <row r="42" spans="10:10" ht="12.75" x14ac:dyDescent="0.2">
      <c r="J42" s="75"/>
    </row>
    <row r="43" spans="10:10" ht="12.75" x14ac:dyDescent="0.2">
      <c r="J43" s="75"/>
    </row>
    <row r="44" spans="10:10" ht="12.75" x14ac:dyDescent="0.2">
      <c r="J44" s="75"/>
    </row>
    <row r="45" spans="10:10" ht="12.75" x14ac:dyDescent="0.2">
      <c r="J45" s="75"/>
    </row>
    <row r="46" spans="10:10" ht="12.75" x14ac:dyDescent="0.2">
      <c r="J46" s="75"/>
    </row>
    <row r="47" spans="10:10" ht="12.75" x14ac:dyDescent="0.2">
      <c r="J47" s="75"/>
    </row>
    <row r="48" spans="10:10" ht="12.75" x14ac:dyDescent="0.2">
      <c r="J48" s="75"/>
    </row>
    <row r="49" spans="10:10" ht="12.75" x14ac:dyDescent="0.2">
      <c r="J49" s="75"/>
    </row>
    <row r="50" spans="10:10" ht="12.75" x14ac:dyDescent="0.2">
      <c r="J50" s="75"/>
    </row>
    <row r="51" spans="10:10" ht="12.75" x14ac:dyDescent="0.2">
      <c r="J51" s="75"/>
    </row>
    <row r="52" spans="10:10" ht="12.75" x14ac:dyDescent="0.2">
      <c r="J52" s="75"/>
    </row>
    <row r="53" spans="10:10" ht="12.75" x14ac:dyDescent="0.2">
      <c r="J53" s="75"/>
    </row>
    <row r="54" spans="10:10" ht="12.75" x14ac:dyDescent="0.2">
      <c r="J54" s="75"/>
    </row>
    <row r="55" spans="10:10" ht="12.75" x14ac:dyDescent="0.2">
      <c r="J55" s="75"/>
    </row>
    <row r="56" spans="10:10" ht="12.75" x14ac:dyDescent="0.2">
      <c r="J56" s="75"/>
    </row>
    <row r="57" spans="10:10" ht="12.75" x14ac:dyDescent="0.2">
      <c r="J57" s="75"/>
    </row>
    <row r="58" spans="10:10" ht="12.75" x14ac:dyDescent="0.2">
      <c r="J58" s="75"/>
    </row>
    <row r="59" spans="10:10" ht="12.75" x14ac:dyDescent="0.2">
      <c r="J59" s="75"/>
    </row>
    <row r="60" spans="10:10" ht="12.75" x14ac:dyDescent="0.2">
      <c r="J60" s="75"/>
    </row>
    <row r="61" spans="10:10" ht="12.75" x14ac:dyDescent="0.2">
      <c r="J61" s="75"/>
    </row>
    <row r="62" spans="10:10" ht="12.75" x14ac:dyDescent="0.2">
      <c r="J62" s="75"/>
    </row>
    <row r="63" spans="10:10" ht="12.75" x14ac:dyDescent="0.2">
      <c r="J63" s="75"/>
    </row>
    <row r="64" spans="10:10" ht="12.75" x14ac:dyDescent="0.2">
      <c r="J64" s="75"/>
    </row>
    <row r="65" spans="10:10" ht="12.75" x14ac:dyDescent="0.2">
      <c r="J65" s="75"/>
    </row>
    <row r="66" spans="10:10" ht="12.75" x14ac:dyDescent="0.2">
      <c r="J66" s="75"/>
    </row>
    <row r="67" spans="10:10" ht="12.75" x14ac:dyDescent="0.2">
      <c r="J67" s="75"/>
    </row>
    <row r="68" spans="10:10" ht="12.75" x14ac:dyDescent="0.2">
      <c r="J68" s="75"/>
    </row>
    <row r="69" spans="10:10" ht="12.75" x14ac:dyDescent="0.2">
      <c r="J69" s="75"/>
    </row>
    <row r="70" spans="10:10" ht="12.75" x14ac:dyDescent="0.2">
      <c r="J70" s="75"/>
    </row>
    <row r="71" spans="10:10" ht="12.75" x14ac:dyDescent="0.2">
      <c r="J71" s="75"/>
    </row>
    <row r="72" spans="10:10" ht="12.75" x14ac:dyDescent="0.2">
      <c r="J72" s="75"/>
    </row>
    <row r="73" spans="10:10" ht="12.75" x14ac:dyDescent="0.2">
      <c r="J73" s="75"/>
    </row>
    <row r="74" spans="10:10" ht="12.75" x14ac:dyDescent="0.2">
      <c r="J74" s="75"/>
    </row>
    <row r="75" spans="10:10" ht="12.75" x14ac:dyDescent="0.2">
      <c r="J75" s="75"/>
    </row>
    <row r="76" spans="10:10" ht="12.75" x14ac:dyDescent="0.2">
      <c r="J76" s="75"/>
    </row>
    <row r="77" spans="10:10" ht="12.75" x14ac:dyDescent="0.2">
      <c r="J77" s="75"/>
    </row>
    <row r="78" spans="10:10" ht="12.75" x14ac:dyDescent="0.2">
      <c r="J78" s="75"/>
    </row>
    <row r="79" spans="10:10" ht="12.75" x14ac:dyDescent="0.2">
      <c r="J79" s="75"/>
    </row>
    <row r="80" spans="10:10" ht="12.75" x14ac:dyDescent="0.2">
      <c r="J80" s="75"/>
    </row>
    <row r="81" spans="10:10" ht="12.75" x14ac:dyDescent="0.2">
      <c r="J81" s="75"/>
    </row>
    <row r="82" spans="10:10" ht="12.75" x14ac:dyDescent="0.2">
      <c r="J82" s="75"/>
    </row>
    <row r="83" spans="10:10" ht="12.75" x14ac:dyDescent="0.2">
      <c r="J83" s="75"/>
    </row>
    <row r="84" spans="10:10" ht="12.75" x14ac:dyDescent="0.2">
      <c r="J84" s="75"/>
    </row>
    <row r="85" spans="10:10" ht="12.75" x14ac:dyDescent="0.2">
      <c r="J85" s="75"/>
    </row>
    <row r="86" spans="10:10" ht="12.75" x14ac:dyDescent="0.2">
      <c r="J86" s="75"/>
    </row>
    <row r="87" spans="10:10" ht="12.75" x14ac:dyDescent="0.2">
      <c r="J87" s="75"/>
    </row>
    <row r="88" spans="10:10" ht="12.75" x14ac:dyDescent="0.2">
      <c r="J88" s="75"/>
    </row>
    <row r="89" spans="10:10" ht="12.75" x14ac:dyDescent="0.2">
      <c r="J89" s="75"/>
    </row>
    <row r="90" spans="10:10" ht="12.75" x14ac:dyDescent="0.2">
      <c r="J90" s="75"/>
    </row>
    <row r="91" spans="10:10" ht="12.75" x14ac:dyDescent="0.2">
      <c r="J91" s="75"/>
    </row>
    <row r="92" spans="10:10" ht="12.75" x14ac:dyDescent="0.2">
      <c r="J92" s="75"/>
    </row>
    <row r="93" spans="10:10" ht="12.75" x14ac:dyDescent="0.2">
      <c r="J93" s="75"/>
    </row>
    <row r="94" spans="10:10" ht="12.75" x14ac:dyDescent="0.2">
      <c r="J94" s="75"/>
    </row>
    <row r="95" spans="10:10" ht="12.75" x14ac:dyDescent="0.2">
      <c r="J95" s="75"/>
    </row>
    <row r="96" spans="10:10" ht="12.75" x14ac:dyDescent="0.2">
      <c r="J96" s="75"/>
    </row>
    <row r="97" spans="10:10" ht="12.75" x14ac:dyDescent="0.2">
      <c r="J97" s="75"/>
    </row>
    <row r="98" spans="10:10" ht="12.75" x14ac:dyDescent="0.2">
      <c r="J98" s="75"/>
    </row>
    <row r="99" spans="10:10" ht="12.75" x14ac:dyDescent="0.2">
      <c r="J99" s="75"/>
    </row>
    <row r="100" spans="10:10" ht="12.75" x14ac:dyDescent="0.2">
      <c r="J100" s="75"/>
    </row>
    <row r="101" spans="10:10" ht="12.75" x14ac:dyDescent="0.2">
      <c r="J101" s="75"/>
    </row>
    <row r="102" spans="10:10" ht="12.75" x14ac:dyDescent="0.2">
      <c r="J102" s="75"/>
    </row>
    <row r="103" spans="10:10" ht="12.75" x14ac:dyDescent="0.2">
      <c r="J103" s="75"/>
    </row>
    <row r="104" spans="10:10" ht="12.75" x14ac:dyDescent="0.2">
      <c r="J104" s="75"/>
    </row>
    <row r="105" spans="10:10" ht="12.75" x14ac:dyDescent="0.2">
      <c r="J105" s="75"/>
    </row>
    <row r="106" spans="10:10" ht="12.75" x14ac:dyDescent="0.2">
      <c r="J106" s="75"/>
    </row>
    <row r="107" spans="10:10" ht="12.75" x14ac:dyDescent="0.2">
      <c r="J107" s="75"/>
    </row>
    <row r="108" spans="10:10" ht="12.75" x14ac:dyDescent="0.2">
      <c r="J108" s="75"/>
    </row>
    <row r="109" spans="10:10" ht="12.75" x14ac:dyDescent="0.2">
      <c r="J109" s="75"/>
    </row>
    <row r="110" spans="10:10" ht="12.75" x14ac:dyDescent="0.2">
      <c r="J110" s="75"/>
    </row>
    <row r="111" spans="10:10" ht="12.75" x14ac:dyDescent="0.2">
      <c r="J111" s="75"/>
    </row>
    <row r="112" spans="10:10" ht="12.75" x14ac:dyDescent="0.2">
      <c r="J112" s="75"/>
    </row>
    <row r="113" spans="10:10" ht="12.75" x14ac:dyDescent="0.2">
      <c r="J113" s="75"/>
    </row>
    <row r="114" spans="10:10" ht="12.75" x14ac:dyDescent="0.2">
      <c r="J114" s="75"/>
    </row>
    <row r="115" spans="10:10" ht="12.75" x14ac:dyDescent="0.2">
      <c r="J115" s="75"/>
    </row>
    <row r="116" spans="10:10" ht="12.75" x14ac:dyDescent="0.2">
      <c r="J116" s="75"/>
    </row>
    <row r="117" spans="10:10" ht="12.75" x14ac:dyDescent="0.2">
      <c r="J117" s="75"/>
    </row>
    <row r="118" spans="10:10" ht="12.75" x14ac:dyDescent="0.2">
      <c r="J118" s="75"/>
    </row>
    <row r="119" spans="10:10" ht="12.75" x14ac:dyDescent="0.2">
      <c r="J119" s="75"/>
    </row>
    <row r="120" spans="10:10" ht="12.75" x14ac:dyDescent="0.2">
      <c r="J120" s="75"/>
    </row>
    <row r="121" spans="10:10" ht="12.75" x14ac:dyDescent="0.2">
      <c r="J121" s="75"/>
    </row>
    <row r="122" spans="10:10" ht="12.75" x14ac:dyDescent="0.2">
      <c r="J122" s="75"/>
    </row>
    <row r="123" spans="10:10" ht="12.75" x14ac:dyDescent="0.2">
      <c r="J123" s="75"/>
    </row>
    <row r="124" spans="10:10" ht="12.75" x14ac:dyDescent="0.2">
      <c r="J124" s="75"/>
    </row>
    <row r="125" spans="10:10" ht="12.75" x14ac:dyDescent="0.2">
      <c r="J125" s="75"/>
    </row>
    <row r="126" spans="10:10" ht="12.75" x14ac:dyDescent="0.2">
      <c r="J126" s="75"/>
    </row>
    <row r="127" spans="10:10" ht="12.75" x14ac:dyDescent="0.2">
      <c r="J127" s="75"/>
    </row>
    <row r="128" spans="10:10" ht="12.75" x14ac:dyDescent="0.2">
      <c r="J128" s="75"/>
    </row>
    <row r="129" spans="10:10" ht="12.75" x14ac:dyDescent="0.2">
      <c r="J129" s="75"/>
    </row>
    <row r="130" spans="10:10" ht="12.75" x14ac:dyDescent="0.2">
      <c r="J130" s="75"/>
    </row>
    <row r="131" spans="10:10" ht="12.75" x14ac:dyDescent="0.2">
      <c r="J131" s="75"/>
    </row>
    <row r="132" spans="10:10" ht="12.75" x14ac:dyDescent="0.2">
      <c r="J132" s="75"/>
    </row>
    <row r="133" spans="10:10" ht="12.75" x14ac:dyDescent="0.2">
      <c r="J133" s="75"/>
    </row>
    <row r="134" spans="10:10" ht="12.75" x14ac:dyDescent="0.2">
      <c r="J134" s="75"/>
    </row>
    <row r="135" spans="10:10" ht="12.75" x14ac:dyDescent="0.2">
      <c r="J135" s="75"/>
    </row>
    <row r="136" spans="10:10" ht="12.75" x14ac:dyDescent="0.2">
      <c r="J136" s="75"/>
    </row>
    <row r="137" spans="10:10" ht="12.75" x14ac:dyDescent="0.2">
      <c r="J137" s="75"/>
    </row>
    <row r="138" spans="10:10" ht="12.75" x14ac:dyDescent="0.2">
      <c r="J138" s="75"/>
    </row>
    <row r="139" spans="10:10" ht="12.75" x14ac:dyDescent="0.2">
      <c r="J139" s="75"/>
    </row>
    <row r="140" spans="10:10" ht="12.75" x14ac:dyDescent="0.2">
      <c r="J140" s="75"/>
    </row>
    <row r="141" spans="10:10" ht="12.75" x14ac:dyDescent="0.2">
      <c r="J141" s="75"/>
    </row>
    <row r="142" spans="10:10" ht="12.75" x14ac:dyDescent="0.2">
      <c r="J142" s="75"/>
    </row>
    <row r="143" spans="10:10" ht="12.75" x14ac:dyDescent="0.2">
      <c r="J143" s="75"/>
    </row>
    <row r="144" spans="10:10" ht="12.75" x14ac:dyDescent="0.2">
      <c r="J144" s="75"/>
    </row>
    <row r="145" spans="10:10" ht="12.75" x14ac:dyDescent="0.2">
      <c r="J145" s="75"/>
    </row>
    <row r="146" spans="10:10" ht="12.75" x14ac:dyDescent="0.2">
      <c r="J146" s="75"/>
    </row>
    <row r="147" spans="10:10" ht="12.75" x14ac:dyDescent="0.2">
      <c r="J147" s="75"/>
    </row>
    <row r="148" spans="10:10" ht="12.75" x14ac:dyDescent="0.2">
      <c r="J148" s="75"/>
    </row>
    <row r="149" spans="10:10" ht="12.75" x14ac:dyDescent="0.2">
      <c r="J149" s="75"/>
    </row>
    <row r="150" spans="10:10" ht="12.75" x14ac:dyDescent="0.2">
      <c r="J150" s="75"/>
    </row>
    <row r="151" spans="10:10" ht="12.75" x14ac:dyDescent="0.2">
      <c r="J151" s="75"/>
    </row>
    <row r="152" spans="10:10" ht="12.75" x14ac:dyDescent="0.2">
      <c r="J152" s="75"/>
    </row>
    <row r="153" spans="10:10" ht="12.75" x14ac:dyDescent="0.2">
      <c r="J153" s="75"/>
    </row>
    <row r="154" spans="10:10" ht="12.75" x14ac:dyDescent="0.2">
      <c r="J154" s="75"/>
    </row>
    <row r="155" spans="10:10" ht="12.75" x14ac:dyDescent="0.2">
      <c r="J155" s="75"/>
    </row>
    <row r="156" spans="10:10" ht="12.75" x14ac:dyDescent="0.2">
      <c r="J156" s="75"/>
    </row>
    <row r="157" spans="10:10" ht="12.75" x14ac:dyDescent="0.2">
      <c r="J157" s="75"/>
    </row>
    <row r="158" spans="10:10" ht="12.75" x14ac:dyDescent="0.2">
      <c r="J158" s="75"/>
    </row>
    <row r="159" spans="10:10" ht="12.75" x14ac:dyDescent="0.2">
      <c r="J159" s="75"/>
    </row>
    <row r="160" spans="10:10" ht="12.75" x14ac:dyDescent="0.2">
      <c r="J160" s="75"/>
    </row>
    <row r="161" spans="10:10" ht="12.75" x14ac:dyDescent="0.2">
      <c r="J161" s="75"/>
    </row>
    <row r="162" spans="10:10" ht="12.75" x14ac:dyDescent="0.2">
      <c r="J162" s="75"/>
    </row>
    <row r="163" spans="10:10" ht="12.75" x14ac:dyDescent="0.2">
      <c r="J163" s="75"/>
    </row>
    <row r="164" spans="10:10" ht="12.75" x14ac:dyDescent="0.2">
      <c r="J164" s="75"/>
    </row>
    <row r="165" spans="10:10" ht="12.75" x14ac:dyDescent="0.2">
      <c r="J165" s="75"/>
    </row>
    <row r="166" spans="10:10" ht="12.75" x14ac:dyDescent="0.2">
      <c r="J166" s="75"/>
    </row>
    <row r="167" spans="10:10" ht="12.75" x14ac:dyDescent="0.2">
      <c r="J167" s="75"/>
    </row>
    <row r="168" spans="10:10" ht="12.75" x14ac:dyDescent="0.2">
      <c r="J168" s="75"/>
    </row>
    <row r="169" spans="10:10" ht="12.75" x14ac:dyDescent="0.2">
      <c r="J169" s="75"/>
    </row>
    <row r="170" spans="10:10" ht="12.75" x14ac:dyDescent="0.2">
      <c r="J170" s="75"/>
    </row>
    <row r="171" spans="10:10" ht="12.75" x14ac:dyDescent="0.2">
      <c r="J171" s="75"/>
    </row>
    <row r="172" spans="10:10" ht="12.75" x14ac:dyDescent="0.2">
      <c r="J172" s="75"/>
    </row>
    <row r="173" spans="10:10" ht="12.75" x14ac:dyDescent="0.2">
      <c r="J173" s="75"/>
    </row>
    <row r="174" spans="10:10" ht="12.75" x14ac:dyDescent="0.2">
      <c r="J174" s="75"/>
    </row>
    <row r="175" spans="10:10" ht="12.75" x14ac:dyDescent="0.2">
      <c r="J175" s="75"/>
    </row>
    <row r="176" spans="10:10" ht="12.75" x14ac:dyDescent="0.2">
      <c r="J176" s="75"/>
    </row>
    <row r="177" spans="10:10" ht="12.75" x14ac:dyDescent="0.2">
      <c r="J177" s="75"/>
    </row>
    <row r="178" spans="10:10" ht="12.75" x14ac:dyDescent="0.2">
      <c r="J178" s="75"/>
    </row>
    <row r="179" spans="10:10" ht="12.75" x14ac:dyDescent="0.2">
      <c r="J179" s="75"/>
    </row>
    <row r="180" spans="10:10" ht="12.75" x14ac:dyDescent="0.2">
      <c r="J180" s="75"/>
    </row>
    <row r="181" spans="10:10" ht="12.75" x14ac:dyDescent="0.2">
      <c r="J181" s="75"/>
    </row>
    <row r="182" spans="10:10" ht="12.75" x14ac:dyDescent="0.2">
      <c r="J182" s="75"/>
    </row>
    <row r="183" spans="10:10" ht="12.75" x14ac:dyDescent="0.2">
      <c r="J183" s="75"/>
    </row>
    <row r="184" spans="10:10" ht="12.75" x14ac:dyDescent="0.2">
      <c r="J184" s="75"/>
    </row>
    <row r="185" spans="10:10" ht="12.75" x14ac:dyDescent="0.2">
      <c r="J185" s="75"/>
    </row>
    <row r="186" spans="10:10" ht="12.75" x14ac:dyDescent="0.2">
      <c r="J186" s="75"/>
    </row>
    <row r="187" spans="10:10" ht="12.75" x14ac:dyDescent="0.2">
      <c r="J187" s="75"/>
    </row>
    <row r="188" spans="10:10" ht="12.75" x14ac:dyDescent="0.2">
      <c r="J188" s="75"/>
    </row>
    <row r="189" spans="10:10" ht="12.75" x14ac:dyDescent="0.2">
      <c r="J189" s="75"/>
    </row>
    <row r="190" spans="10:10" ht="12.75" x14ac:dyDescent="0.2">
      <c r="J190" s="75"/>
    </row>
    <row r="191" spans="10:10" ht="12.75" x14ac:dyDescent="0.2">
      <c r="J191" s="75"/>
    </row>
    <row r="192" spans="10:10" ht="12.75" x14ac:dyDescent="0.2">
      <c r="J192" s="75"/>
    </row>
    <row r="193" spans="10:10" ht="12.75" x14ac:dyDescent="0.2">
      <c r="J193" s="75"/>
    </row>
    <row r="194" spans="10:10" ht="12.75" x14ac:dyDescent="0.2">
      <c r="J194" s="75"/>
    </row>
    <row r="195" spans="10:10" ht="12.75" x14ac:dyDescent="0.2">
      <c r="J195" s="75"/>
    </row>
    <row r="196" spans="10:10" ht="12.75" x14ac:dyDescent="0.2">
      <c r="J196" s="75"/>
    </row>
    <row r="197" spans="10:10" ht="12.75" x14ac:dyDescent="0.2">
      <c r="J197" s="75"/>
    </row>
    <row r="198" spans="10:10" ht="12.75" x14ac:dyDescent="0.2">
      <c r="J198" s="75"/>
    </row>
    <row r="199" spans="10:10" ht="12.75" x14ac:dyDescent="0.2">
      <c r="J199" s="75"/>
    </row>
    <row r="200" spans="10:10" ht="12.75" x14ac:dyDescent="0.2">
      <c r="J200" s="75"/>
    </row>
    <row r="201" spans="10:10" ht="12.75" x14ac:dyDescent="0.2">
      <c r="J201" s="75"/>
    </row>
    <row r="202" spans="10:10" ht="12.75" x14ac:dyDescent="0.2">
      <c r="J202" s="75"/>
    </row>
    <row r="203" spans="10:10" ht="12.75" x14ac:dyDescent="0.2">
      <c r="J203" s="75"/>
    </row>
    <row r="204" spans="10:10" ht="12.75" x14ac:dyDescent="0.2">
      <c r="J204" s="75"/>
    </row>
    <row r="205" spans="10:10" ht="12.75" x14ac:dyDescent="0.2">
      <c r="J205" s="75"/>
    </row>
    <row r="206" spans="10:10" ht="12.75" x14ac:dyDescent="0.2">
      <c r="J206" s="75"/>
    </row>
    <row r="207" spans="10:10" ht="12.75" x14ac:dyDescent="0.2">
      <c r="J207" s="75"/>
    </row>
    <row r="208" spans="10:10" ht="12.75" x14ac:dyDescent="0.2">
      <c r="J208" s="75"/>
    </row>
    <row r="209" spans="10:10" ht="12.75" x14ac:dyDescent="0.2">
      <c r="J209" s="75"/>
    </row>
    <row r="210" spans="10:10" ht="12.75" x14ac:dyDescent="0.2">
      <c r="J210" s="75"/>
    </row>
    <row r="211" spans="10:10" ht="12.75" x14ac:dyDescent="0.2">
      <c r="J211" s="75"/>
    </row>
    <row r="212" spans="10:10" ht="12.75" x14ac:dyDescent="0.2">
      <c r="J212" s="75"/>
    </row>
    <row r="213" spans="10:10" ht="12.75" x14ac:dyDescent="0.2">
      <c r="J213" s="75"/>
    </row>
    <row r="214" spans="10:10" ht="12.75" x14ac:dyDescent="0.2">
      <c r="J214" s="75"/>
    </row>
    <row r="215" spans="10:10" ht="12.75" x14ac:dyDescent="0.2">
      <c r="J215" s="75"/>
    </row>
    <row r="216" spans="10:10" ht="12.75" x14ac:dyDescent="0.2">
      <c r="J216" s="75"/>
    </row>
    <row r="217" spans="10:10" ht="12.75" x14ac:dyDescent="0.2">
      <c r="J217" s="75"/>
    </row>
    <row r="218" spans="10:10" ht="12.75" x14ac:dyDescent="0.2">
      <c r="J218" s="75"/>
    </row>
    <row r="219" spans="10:10" ht="12.75" x14ac:dyDescent="0.2">
      <c r="J219" s="75"/>
    </row>
    <row r="220" spans="10:10" ht="12.75" x14ac:dyDescent="0.2">
      <c r="J220" s="75"/>
    </row>
    <row r="221" spans="10:10" ht="12.75" x14ac:dyDescent="0.2">
      <c r="J221" s="75"/>
    </row>
    <row r="222" spans="10:10" ht="12.75" x14ac:dyDescent="0.2">
      <c r="J222" s="75"/>
    </row>
    <row r="223" spans="10:10" ht="12.75" x14ac:dyDescent="0.2">
      <c r="J223" s="75"/>
    </row>
    <row r="224" spans="10:10" ht="12.75" x14ac:dyDescent="0.2">
      <c r="J224" s="75"/>
    </row>
    <row r="225" spans="10:10" ht="12.75" x14ac:dyDescent="0.2">
      <c r="J225" s="75"/>
    </row>
    <row r="226" spans="10:10" ht="12.75" x14ac:dyDescent="0.2">
      <c r="J226" s="75"/>
    </row>
    <row r="227" spans="10:10" ht="12.75" x14ac:dyDescent="0.2">
      <c r="J227" s="75"/>
    </row>
    <row r="228" spans="10:10" ht="12.75" x14ac:dyDescent="0.2">
      <c r="J228" s="75"/>
    </row>
    <row r="229" spans="10:10" ht="12.75" x14ac:dyDescent="0.2">
      <c r="J229" s="75"/>
    </row>
    <row r="230" spans="10:10" ht="12.75" x14ac:dyDescent="0.2">
      <c r="J230" s="75"/>
    </row>
    <row r="231" spans="10:10" ht="12.75" x14ac:dyDescent="0.2">
      <c r="J231" s="75"/>
    </row>
    <row r="232" spans="10:10" ht="12.75" x14ac:dyDescent="0.2">
      <c r="J232" s="75"/>
    </row>
    <row r="233" spans="10:10" ht="12.75" x14ac:dyDescent="0.2">
      <c r="J233" s="75"/>
    </row>
    <row r="234" spans="10:10" ht="12.75" x14ac:dyDescent="0.2">
      <c r="J234" s="75"/>
    </row>
    <row r="235" spans="10:10" ht="12.75" x14ac:dyDescent="0.2">
      <c r="J235" s="75"/>
    </row>
    <row r="236" spans="10:10" ht="12.75" x14ac:dyDescent="0.2">
      <c r="J236" s="75"/>
    </row>
    <row r="237" spans="10:10" ht="12.75" x14ac:dyDescent="0.2">
      <c r="J237" s="75"/>
    </row>
    <row r="238" spans="10:10" ht="12.75" x14ac:dyDescent="0.2">
      <c r="J238" s="75"/>
    </row>
    <row r="239" spans="10:10" ht="12.75" x14ac:dyDescent="0.2">
      <c r="J239" s="75"/>
    </row>
    <row r="240" spans="10:10" ht="12.75" x14ac:dyDescent="0.2">
      <c r="J240" s="75"/>
    </row>
    <row r="241" spans="10:10" ht="12.75" x14ac:dyDescent="0.2">
      <c r="J241" s="75"/>
    </row>
    <row r="242" spans="10:10" ht="12.75" x14ac:dyDescent="0.2">
      <c r="J242" s="75"/>
    </row>
    <row r="243" spans="10:10" ht="12.75" x14ac:dyDescent="0.2">
      <c r="J243" s="75"/>
    </row>
    <row r="244" spans="10:10" ht="12.75" x14ac:dyDescent="0.2">
      <c r="J244" s="75"/>
    </row>
    <row r="245" spans="10:10" ht="12.75" x14ac:dyDescent="0.2">
      <c r="J245" s="75"/>
    </row>
    <row r="246" spans="10:10" ht="12.75" x14ac:dyDescent="0.2">
      <c r="J246" s="75"/>
    </row>
    <row r="247" spans="10:10" ht="12.75" x14ac:dyDescent="0.2">
      <c r="J247" s="75"/>
    </row>
    <row r="248" spans="10:10" ht="12.75" x14ac:dyDescent="0.2">
      <c r="J248" s="75"/>
    </row>
    <row r="249" spans="10:10" ht="12.75" x14ac:dyDescent="0.2">
      <c r="J249" s="75"/>
    </row>
    <row r="250" spans="10:10" ht="12.75" x14ac:dyDescent="0.2">
      <c r="J250" s="75"/>
    </row>
    <row r="251" spans="10:10" ht="12.75" x14ac:dyDescent="0.2">
      <c r="J251" s="75"/>
    </row>
    <row r="252" spans="10:10" ht="12.75" x14ac:dyDescent="0.2">
      <c r="J252" s="75"/>
    </row>
    <row r="253" spans="10:10" ht="12.75" x14ac:dyDescent="0.2">
      <c r="J253" s="75"/>
    </row>
    <row r="254" spans="10:10" ht="12.75" x14ac:dyDescent="0.2">
      <c r="J254" s="75"/>
    </row>
    <row r="255" spans="10:10" ht="12.75" x14ac:dyDescent="0.2">
      <c r="J255" s="75"/>
    </row>
    <row r="256" spans="10:10" ht="12.75" x14ac:dyDescent="0.2">
      <c r="J256" s="75"/>
    </row>
    <row r="257" spans="10:10" ht="12.75" x14ac:dyDescent="0.2">
      <c r="J257" s="75"/>
    </row>
    <row r="258" spans="10:10" ht="12.75" x14ac:dyDescent="0.2">
      <c r="J258" s="75"/>
    </row>
    <row r="259" spans="10:10" ht="12.75" x14ac:dyDescent="0.2">
      <c r="J259" s="75"/>
    </row>
    <row r="260" spans="10:10" ht="12.75" x14ac:dyDescent="0.2">
      <c r="J260" s="75"/>
    </row>
    <row r="261" spans="10:10" ht="12.75" x14ac:dyDescent="0.2">
      <c r="J261" s="75"/>
    </row>
    <row r="262" spans="10:10" ht="12.75" x14ac:dyDescent="0.2">
      <c r="J262" s="75"/>
    </row>
    <row r="263" spans="10:10" ht="12.75" x14ac:dyDescent="0.2">
      <c r="J263" s="75"/>
    </row>
    <row r="264" spans="10:10" ht="12.75" x14ac:dyDescent="0.2">
      <c r="J264" s="75"/>
    </row>
    <row r="265" spans="10:10" ht="12.75" x14ac:dyDescent="0.2">
      <c r="J265" s="75"/>
    </row>
    <row r="266" spans="10:10" ht="12.75" x14ac:dyDescent="0.2">
      <c r="J266" s="75"/>
    </row>
    <row r="267" spans="10:10" ht="12.75" x14ac:dyDescent="0.2">
      <c r="J267" s="75"/>
    </row>
    <row r="268" spans="10:10" ht="12.75" x14ac:dyDescent="0.2">
      <c r="J268" s="75"/>
    </row>
    <row r="269" spans="10:10" ht="12.75" x14ac:dyDescent="0.2">
      <c r="J269" s="75"/>
    </row>
    <row r="270" spans="10:10" ht="12.75" x14ac:dyDescent="0.2">
      <c r="J270" s="75"/>
    </row>
    <row r="271" spans="10:10" ht="12.75" x14ac:dyDescent="0.2">
      <c r="J271" s="75"/>
    </row>
    <row r="272" spans="10:10" ht="12.75" x14ac:dyDescent="0.2">
      <c r="J272" s="75"/>
    </row>
    <row r="273" spans="10:10" ht="12.75" x14ac:dyDescent="0.2">
      <c r="J273" s="75"/>
    </row>
    <row r="274" spans="10:10" ht="12.75" x14ac:dyDescent="0.2">
      <c r="J274" s="75"/>
    </row>
    <row r="275" spans="10:10" ht="12.75" x14ac:dyDescent="0.2">
      <c r="J275" s="75"/>
    </row>
    <row r="276" spans="10:10" ht="12.75" x14ac:dyDescent="0.2">
      <c r="J276" s="75"/>
    </row>
    <row r="277" spans="10:10" ht="12.75" x14ac:dyDescent="0.2">
      <c r="J277" s="75"/>
    </row>
    <row r="278" spans="10:10" ht="12.75" x14ac:dyDescent="0.2">
      <c r="J278" s="75"/>
    </row>
    <row r="279" spans="10:10" ht="12.75" x14ac:dyDescent="0.2">
      <c r="J279" s="75"/>
    </row>
    <row r="280" spans="10:10" ht="12.75" x14ac:dyDescent="0.2">
      <c r="J280" s="75"/>
    </row>
    <row r="281" spans="10:10" ht="12.75" x14ac:dyDescent="0.2">
      <c r="J281" s="75"/>
    </row>
    <row r="282" spans="10:10" ht="12.75" x14ac:dyDescent="0.2">
      <c r="J282" s="75"/>
    </row>
    <row r="283" spans="10:10" ht="12.75" x14ac:dyDescent="0.2">
      <c r="J283" s="75"/>
    </row>
    <row r="284" spans="10:10" ht="12.75" x14ac:dyDescent="0.2">
      <c r="J284" s="75"/>
    </row>
    <row r="285" spans="10:10" ht="12.75" x14ac:dyDescent="0.2">
      <c r="J285" s="75"/>
    </row>
    <row r="286" spans="10:10" ht="12.75" x14ac:dyDescent="0.2">
      <c r="J286" s="75"/>
    </row>
    <row r="287" spans="10:10" ht="12.75" x14ac:dyDescent="0.2">
      <c r="J287" s="75"/>
    </row>
    <row r="288" spans="10:10" ht="12.75" x14ac:dyDescent="0.2">
      <c r="J288" s="75"/>
    </row>
    <row r="289" spans="10:10" ht="12.75" x14ac:dyDescent="0.2">
      <c r="J289" s="75"/>
    </row>
    <row r="290" spans="10:10" ht="12.75" x14ac:dyDescent="0.2">
      <c r="J290" s="75"/>
    </row>
    <row r="291" spans="10:10" ht="12.75" x14ac:dyDescent="0.2">
      <c r="J291" s="75"/>
    </row>
    <row r="292" spans="10:10" ht="12.75" x14ac:dyDescent="0.2">
      <c r="J292" s="75"/>
    </row>
    <row r="293" spans="10:10" ht="12.75" x14ac:dyDescent="0.2">
      <c r="J293" s="75"/>
    </row>
    <row r="294" spans="10:10" ht="12.75" x14ac:dyDescent="0.2">
      <c r="J294" s="75"/>
    </row>
    <row r="295" spans="10:10" ht="12.75" x14ac:dyDescent="0.2">
      <c r="J295" s="75"/>
    </row>
    <row r="296" spans="10:10" ht="12.75" x14ac:dyDescent="0.2">
      <c r="J296" s="75"/>
    </row>
    <row r="297" spans="10:10" ht="12.75" x14ac:dyDescent="0.2">
      <c r="J297" s="75"/>
    </row>
    <row r="298" spans="10:10" ht="12.75" x14ac:dyDescent="0.2">
      <c r="J298" s="75"/>
    </row>
    <row r="299" spans="10:10" ht="12.75" x14ac:dyDescent="0.2">
      <c r="J299" s="75"/>
    </row>
    <row r="300" spans="10:10" ht="12.75" x14ac:dyDescent="0.2">
      <c r="J300" s="75"/>
    </row>
    <row r="301" spans="10:10" ht="12.75" x14ac:dyDescent="0.2">
      <c r="J301" s="75"/>
    </row>
    <row r="302" spans="10:10" ht="12.75" x14ac:dyDescent="0.2">
      <c r="J302" s="75"/>
    </row>
    <row r="303" spans="10:10" ht="12.75" x14ac:dyDescent="0.2">
      <c r="J303" s="75"/>
    </row>
    <row r="304" spans="10:10" ht="12.75" x14ac:dyDescent="0.2">
      <c r="J304" s="75"/>
    </row>
    <row r="305" spans="10:10" ht="12.75" x14ac:dyDescent="0.2">
      <c r="J305" s="75"/>
    </row>
    <row r="306" spans="10:10" ht="12.75" x14ac:dyDescent="0.2">
      <c r="J306" s="75"/>
    </row>
    <row r="307" spans="10:10" ht="12.75" x14ac:dyDescent="0.2">
      <c r="J307" s="75"/>
    </row>
    <row r="308" spans="10:10" ht="12.75" x14ac:dyDescent="0.2">
      <c r="J308" s="75"/>
    </row>
    <row r="309" spans="10:10" ht="12.75" x14ac:dyDescent="0.2">
      <c r="J309" s="75"/>
    </row>
    <row r="310" spans="10:10" ht="12.75" x14ac:dyDescent="0.2">
      <c r="J310" s="75"/>
    </row>
    <row r="311" spans="10:10" ht="12.75" x14ac:dyDescent="0.2">
      <c r="J311" s="75"/>
    </row>
    <row r="312" spans="10:10" ht="12.75" x14ac:dyDescent="0.2">
      <c r="J312" s="75"/>
    </row>
    <row r="313" spans="10:10" ht="12.75" x14ac:dyDescent="0.2">
      <c r="J313" s="75"/>
    </row>
    <row r="314" spans="10:10" ht="12.75" x14ac:dyDescent="0.2">
      <c r="J314" s="75"/>
    </row>
    <row r="315" spans="10:10" ht="12.75" x14ac:dyDescent="0.2">
      <c r="J315" s="75"/>
    </row>
    <row r="316" spans="10:10" ht="12.75" x14ac:dyDescent="0.2">
      <c r="J316" s="75"/>
    </row>
    <row r="317" spans="10:10" ht="12.75" x14ac:dyDescent="0.2">
      <c r="J317" s="75"/>
    </row>
    <row r="318" spans="10:10" ht="12.75" x14ac:dyDescent="0.2">
      <c r="J318" s="75"/>
    </row>
    <row r="319" spans="10:10" ht="12.75" x14ac:dyDescent="0.2">
      <c r="J319" s="75"/>
    </row>
    <row r="320" spans="10:10" ht="12.75" x14ac:dyDescent="0.2">
      <c r="J320" s="75"/>
    </row>
    <row r="321" spans="10:10" ht="12.75" x14ac:dyDescent="0.2">
      <c r="J321" s="75"/>
    </row>
    <row r="322" spans="10:10" ht="12.75" x14ac:dyDescent="0.2">
      <c r="J322" s="75"/>
    </row>
    <row r="323" spans="10:10" ht="12.75" x14ac:dyDescent="0.2">
      <c r="J323" s="75"/>
    </row>
    <row r="324" spans="10:10" ht="12.75" x14ac:dyDescent="0.2">
      <c r="J324" s="75"/>
    </row>
    <row r="325" spans="10:10" ht="12.75" x14ac:dyDescent="0.2">
      <c r="J325" s="75"/>
    </row>
    <row r="326" spans="10:10" ht="12.75" x14ac:dyDescent="0.2">
      <c r="J326" s="75"/>
    </row>
    <row r="327" spans="10:10" ht="12.75" x14ac:dyDescent="0.2">
      <c r="J327" s="75"/>
    </row>
    <row r="328" spans="10:10" ht="12.75" x14ac:dyDescent="0.2">
      <c r="J328" s="75"/>
    </row>
    <row r="329" spans="10:10" ht="12.75" x14ac:dyDescent="0.2">
      <c r="J329" s="75"/>
    </row>
    <row r="330" spans="10:10" ht="12.75" x14ac:dyDescent="0.2">
      <c r="J330" s="75"/>
    </row>
    <row r="331" spans="10:10" ht="12.75" x14ac:dyDescent="0.2">
      <c r="J331" s="75"/>
    </row>
    <row r="332" spans="10:10" ht="12.75" x14ac:dyDescent="0.2">
      <c r="J332" s="75"/>
    </row>
    <row r="333" spans="10:10" ht="12.75" x14ac:dyDescent="0.2">
      <c r="J333" s="75"/>
    </row>
    <row r="334" spans="10:10" ht="12.75" x14ac:dyDescent="0.2">
      <c r="J334" s="75"/>
    </row>
    <row r="335" spans="10:10" ht="12.75" x14ac:dyDescent="0.2">
      <c r="J335" s="75"/>
    </row>
    <row r="336" spans="10:10" ht="12.75" x14ac:dyDescent="0.2">
      <c r="J336" s="75"/>
    </row>
    <row r="337" spans="10:10" ht="12.75" x14ac:dyDescent="0.2">
      <c r="J337" s="75"/>
    </row>
    <row r="338" spans="10:10" ht="12.75" x14ac:dyDescent="0.2">
      <c r="J338" s="75"/>
    </row>
    <row r="339" spans="10:10" ht="12.75" x14ac:dyDescent="0.2">
      <c r="J339" s="75"/>
    </row>
    <row r="340" spans="10:10" ht="12.75" x14ac:dyDescent="0.2">
      <c r="J340" s="75"/>
    </row>
    <row r="341" spans="10:10" ht="12.75" x14ac:dyDescent="0.2">
      <c r="J341" s="75"/>
    </row>
    <row r="342" spans="10:10" ht="12.75" x14ac:dyDescent="0.2">
      <c r="J342" s="75"/>
    </row>
    <row r="343" spans="10:10" ht="12.75" x14ac:dyDescent="0.2">
      <c r="J343" s="75"/>
    </row>
    <row r="344" spans="10:10" ht="12.75" x14ac:dyDescent="0.2">
      <c r="J344" s="75"/>
    </row>
    <row r="345" spans="10:10" ht="12.75" x14ac:dyDescent="0.2">
      <c r="J345" s="75"/>
    </row>
    <row r="346" spans="10:10" ht="12.75" x14ac:dyDescent="0.2">
      <c r="J346" s="75"/>
    </row>
    <row r="347" spans="10:10" ht="12.75" x14ac:dyDescent="0.2">
      <c r="J347" s="75"/>
    </row>
    <row r="348" spans="10:10" ht="12.75" x14ac:dyDescent="0.2">
      <c r="J348" s="75"/>
    </row>
    <row r="349" spans="10:10" ht="12.75" x14ac:dyDescent="0.2">
      <c r="J349" s="75"/>
    </row>
    <row r="350" spans="10:10" ht="12.75" x14ac:dyDescent="0.2">
      <c r="J350" s="75"/>
    </row>
    <row r="351" spans="10:10" ht="12.75" x14ac:dyDescent="0.2">
      <c r="J351" s="75"/>
    </row>
    <row r="352" spans="10:10" ht="12.75" x14ac:dyDescent="0.2">
      <c r="J352" s="75"/>
    </row>
    <row r="353" spans="10:10" ht="12.75" x14ac:dyDescent="0.2">
      <c r="J353" s="75"/>
    </row>
    <row r="354" spans="10:10" ht="12.75" x14ac:dyDescent="0.2">
      <c r="J354" s="75"/>
    </row>
    <row r="355" spans="10:10" ht="12.75" x14ac:dyDescent="0.2">
      <c r="J355" s="75"/>
    </row>
    <row r="356" spans="10:10" ht="12.75" x14ac:dyDescent="0.2">
      <c r="J356" s="75"/>
    </row>
    <row r="357" spans="10:10" ht="12.75" x14ac:dyDescent="0.2">
      <c r="J357" s="75"/>
    </row>
    <row r="358" spans="10:10" ht="12.75" x14ac:dyDescent="0.2">
      <c r="J358" s="75"/>
    </row>
    <row r="359" spans="10:10" ht="12.75" x14ac:dyDescent="0.2">
      <c r="J359" s="75"/>
    </row>
    <row r="360" spans="10:10" ht="12.75" x14ac:dyDescent="0.2">
      <c r="J360" s="75"/>
    </row>
    <row r="361" spans="10:10" ht="12.75" x14ac:dyDescent="0.2">
      <c r="J361" s="75"/>
    </row>
    <row r="362" spans="10:10" ht="12.75" x14ac:dyDescent="0.2">
      <c r="J362" s="75"/>
    </row>
    <row r="363" spans="10:10" ht="12.75" x14ac:dyDescent="0.2">
      <c r="J363" s="75"/>
    </row>
    <row r="364" spans="10:10" ht="12.75" x14ac:dyDescent="0.2">
      <c r="J364" s="75"/>
    </row>
    <row r="365" spans="10:10" ht="12.75" x14ac:dyDescent="0.2">
      <c r="J365" s="75"/>
    </row>
    <row r="366" spans="10:10" ht="12.75" x14ac:dyDescent="0.2">
      <c r="J366" s="75"/>
    </row>
    <row r="367" spans="10:10" ht="12.75" x14ac:dyDescent="0.2">
      <c r="J367" s="75"/>
    </row>
    <row r="368" spans="10:10" ht="12.75" x14ac:dyDescent="0.2">
      <c r="J368" s="75"/>
    </row>
    <row r="369" spans="10:10" ht="12.75" x14ac:dyDescent="0.2">
      <c r="J369" s="75"/>
    </row>
    <row r="370" spans="10:10" ht="12.75" x14ac:dyDescent="0.2">
      <c r="J370" s="75"/>
    </row>
    <row r="371" spans="10:10" ht="12.75" x14ac:dyDescent="0.2">
      <c r="J371" s="75"/>
    </row>
    <row r="372" spans="10:10" ht="12.75" x14ac:dyDescent="0.2">
      <c r="J372" s="75"/>
    </row>
    <row r="373" spans="10:10" ht="12.75" x14ac:dyDescent="0.2">
      <c r="J373" s="75"/>
    </row>
    <row r="374" spans="10:10" ht="12.75" x14ac:dyDescent="0.2">
      <c r="J374" s="75"/>
    </row>
    <row r="375" spans="10:10" ht="12.75" x14ac:dyDescent="0.2">
      <c r="J375" s="75"/>
    </row>
    <row r="376" spans="10:10" ht="12.75" x14ac:dyDescent="0.2">
      <c r="J376" s="75"/>
    </row>
    <row r="377" spans="10:10" ht="12.75" x14ac:dyDescent="0.2">
      <c r="J377" s="75"/>
    </row>
    <row r="378" spans="10:10" ht="12.75" x14ac:dyDescent="0.2">
      <c r="J378" s="75"/>
    </row>
    <row r="379" spans="10:10" ht="12.75" x14ac:dyDescent="0.2">
      <c r="J379" s="75"/>
    </row>
    <row r="380" spans="10:10" ht="12.75" x14ac:dyDescent="0.2">
      <c r="J380" s="75"/>
    </row>
    <row r="381" spans="10:10" ht="12.75" x14ac:dyDescent="0.2">
      <c r="J381" s="75"/>
    </row>
    <row r="382" spans="10:10" ht="12.75" x14ac:dyDescent="0.2">
      <c r="J382" s="75"/>
    </row>
    <row r="383" spans="10:10" ht="12.75" x14ac:dyDescent="0.2">
      <c r="J383" s="75"/>
    </row>
    <row r="384" spans="10:10" ht="12.75" x14ac:dyDescent="0.2">
      <c r="J384" s="75"/>
    </row>
    <row r="385" spans="10:10" ht="12.75" x14ac:dyDescent="0.2">
      <c r="J385" s="75"/>
    </row>
    <row r="386" spans="10:10" ht="12.75" x14ac:dyDescent="0.2">
      <c r="J386" s="75"/>
    </row>
    <row r="387" spans="10:10" ht="12.75" x14ac:dyDescent="0.2">
      <c r="J387" s="75"/>
    </row>
    <row r="388" spans="10:10" ht="12.75" x14ac:dyDescent="0.2">
      <c r="J388" s="75"/>
    </row>
    <row r="389" spans="10:10" ht="12.75" x14ac:dyDescent="0.2">
      <c r="J389" s="75"/>
    </row>
    <row r="390" spans="10:10" ht="12.75" x14ac:dyDescent="0.2">
      <c r="J390" s="75"/>
    </row>
    <row r="391" spans="10:10" ht="12.75" x14ac:dyDescent="0.2">
      <c r="J391" s="75"/>
    </row>
    <row r="392" spans="10:10" ht="12.75" x14ac:dyDescent="0.2">
      <c r="J392" s="75"/>
    </row>
    <row r="393" spans="10:10" ht="12.75" x14ac:dyDescent="0.2">
      <c r="J393" s="75"/>
    </row>
    <row r="394" spans="10:10" ht="12.75" x14ac:dyDescent="0.2">
      <c r="J394" s="75"/>
    </row>
    <row r="395" spans="10:10" ht="12.75" x14ac:dyDescent="0.2">
      <c r="J395" s="75"/>
    </row>
    <row r="396" spans="10:10" ht="12.75" x14ac:dyDescent="0.2">
      <c r="J396" s="75"/>
    </row>
    <row r="397" spans="10:10" ht="12.75" x14ac:dyDescent="0.2">
      <c r="J397" s="75"/>
    </row>
    <row r="398" spans="10:10" ht="12.75" x14ac:dyDescent="0.2">
      <c r="J398" s="75"/>
    </row>
    <row r="399" spans="10:10" ht="12.75" x14ac:dyDescent="0.2">
      <c r="J399" s="75"/>
    </row>
    <row r="400" spans="10:10" ht="12.75" x14ac:dyDescent="0.2">
      <c r="J400" s="75"/>
    </row>
    <row r="401" spans="10:10" ht="12.75" x14ac:dyDescent="0.2">
      <c r="J401" s="75"/>
    </row>
    <row r="402" spans="10:10" ht="12.75" x14ac:dyDescent="0.2">
      <c r="J402" s="75"/>
    </row>
    <row r="403" spans="10:10" ht="12.75" x14ac:dyDescent="0.2">
      <c r="J403" s="75"/>
    </row>
    <row r="404" spans="10:10" ht="12.75" x14ac:dyDescent="0.2">
      <c r="J404" s="75"/>
    </row>
    <row r="405" spans="10:10" ht="12.75" x14ac:dyDescent="0.2">
      <c r="J405" s="75"/>
    </row>
    <row r="406" spans="10:10" ht="12.75" x14ac:dyDescent="0.2">
      <c r="J406" s="75"/>
    </row>
    <row r="407" spans="10:10" ht="12.75" x14ac:dyDescent="0.2">
      <c r="J407" s="75"/>
    </row>
    <row r="408" spans="10:10" ht="12.75" x14ac:dyDescent="0.2">
      <c r="J408" s="75"/>
    </row>
    <row r="409" spans="10:10" ht="12.75" x14ac:dyDescent="0.2">
      <c r="J409" s="75"/>
    </row>
    <row r="410" spans="10:10" ht="12.75" x14ac:dyDescent="0.2">
      <c r="J410" s="75"/>
    </row>
    <row r="411" spans="10:10" ht="12.75" x14ac:dyDescent="0.2">
      <c r="J411" s="75"/>
    </row>
    <row r="412" spans="10:10" ht="12.75" x14ac:dyDescent="0.2">
      <c r="J412" s="75"/>
    </row>
    <row r="413" spans="10:10" ht="12.75" x14ac:dyDescent="0.2">
      <c r="J413" s="75"/>
    </row>
    <row r="414" spans="10:10" ht="12.75" x14ac:dyDescent="0.2">
      <c r="J414" s="75"/>
    </row>
    <row r="415" spans="10:10" ht="12.75" x14ac:dyDescent="0.2">
      <c r="J415" s="75"/>
    </row>
    <row r="416" spans="10:10" ht="12.75" x14ac:dyDescent="0.2">
      <c r="J416" s="75"/>
    </row>
    <row r="417" spans="10:10" ht="12.75" x14ac:dyDescent="0.2">
      <c r="J417" s="75"/>
    </row>
    <row r="418" spans="10:10" ht="12.75" x14ac:dyDescent="0.2">
      <c r="J418" s="75"/>
    </row>
    <row r="419" spans="10:10" ht="12.75" x14ac:dyDescent="0.2">
      <c r="J419" s="75"/>
    </row>
    <row r="420" spans="10:10" ht="12.75" x14ac:dyDescent="0.2">
      <c r="J420" s="75"/>
    </row>
    <row r="421" spans="10:10" ht="12.75" x14ac:dyDescent="0.2">
      <c r="J421" s="75"/>
    </row>
    <row r="422" spans="10:10" ht="12.75" x14ac:dyDescent="0.2">
      <c r="J422" s="75"/>
    </row>
    <row r="423" spans="10:10" ht="12.75" x14ac:dyDescent="0.2">
      <c r="J423" s="75"/>
    </row>
    <row r="424" spans="10:10" ht="12.75" x14ac:dyDescent="0.2">
      <c r="J424" s="75"/>
    </row>
    <row r="425" spans="10:10" ht="12.75" x14ac:dyDescent="0.2">
      <c r="J425" s="75"/>
    </row>
    <row r="426" spans="10:10" ht="12.75" x14ac:dyDescent="0.2">
      <c r="J426" s="75"/>
    </row>
    <row r="427" spans="10:10" ht="12.75" x14ac:dyDescent="0.2">
      <c r="J427" s="75"/>
    </row>
    <row r="428" spans="10:10" ht="12.75" x14ac:dyDescent="0.2">
      <c r="J428" s="75"/>
    </row>
    <row r="429" spans="10:10" ht="12.75" x14ac:dyDescent="0.2">
      <c r="J429" s="75"/>
    </row>
    <row r="430" spans="10:10" ht="12.75" x14ac:dyDescent="0.2">
      <c r="J430" s="75"/>
    </row>
    <row r="431" spans="10:10" ht="12.75" x14ac:dyDescent="0.2">
      <c r="J431" s="75"/>
    </row>
    <row r="432" spans="10:10" ht="12.75" x14ac:dyDescent="0.2">
      <c r="J432" s="75"/>
    </row>
    <row r="433" spans="10:10" ht="12.75" x14ac:dyDescent="0.2">
      <c r="J433" s="75"/>
    </row>
    <row r="434" spans="10:10" ht="12.75" x14ac:dyDescent="0.2">
      <c r="J434" s="75"/>
    </row>
    <row r="435" spans="10:10" ht="12.75" x14ac:dyDescent="0.2">
      <c r="J435" s="75"/>
    </row>
    <row r="436" spans="10:10" ht="12.75" x14ac:dyDescent="0.2">
      <c r="J436" s="75"/>
    </row>
    <row r="437" spans="10:10" ht="12.75" x14ac:dyDescent="0.2">
      <c r="J437" s="75"/>
    </row>
    <row r="438" spans="10:10" ht="12.75" x14ac:dyDescent="0.2">
      <c r="J438" s="75"/>
    </row>
    <row r="439" spans="10:10" ht="12.75" x14ac:dyDescent="0.2">
      <c r="J439" s="75"/>
    </row>
    <row r="440" spans="10:10" ht="12.75" x14ac:dyDescent="0.2">
      <c r="J440" s="75"/>
    </row>
    <row r="441" spans="10:10" ht="12.75" x14ac:dyDescent="0.2">
      <c r="J441" s="75"/>
    </row>
    <row r="442" spans="10:10" ht="12.75" x14ac:dyDescent="0.2">
      <c r="J442" s="75"/>
    </row>
    <row r="443" spans="10:10" ht="12.75" x14ac:dyDescent="0.2">
      <c r="J443" s="75"/>
    </row>
    <row r="444" spans="10:10" ht="12.75" x14ac:dyDescent="0.2">
      <c r="J444" s="75"/>
    </row>
    <row r="445" spans="10:10" ht="12.75" x14ac:dyDescent="0.2">
      <c r="J445" s="75"/>
    </row>
    <row r="446" spans="10:10" ht="12.75" x14ac:dyDescent="0.2">
      <c r="J446" s="75"/>
    </row>
    <row r="447" spans="10:10" ht="12.75" x14ac:dyDescent="0.2">
      <c r="J447" s="75"/>
    </row>
    <row r="448" spans="10:10" ht="12.75" x14ac:dyDescent="0.2">
      <c r="J448" s="75"/>
    </row>
    <row r="449" spans="10:10" ht="12.75" x14ac:dyDescent="0.2">
      <c r="J449" s="75"/>
    </row>
    <row r="450" spans="10:10" ht="12.75" x14ac:dyDescent="0.2">
      <c r="J450" s="75"/>
    </row>
    <row r="451" spans="10:10" ht="12.75" x14ac:dyDescent="0.2">
      <c r="J451" s="75"/>
    </row>
    <row r="452" spans="10:10" ht="12.75" x14ac:dyDescent="0.2">
      <c r="J452" s="75"/>
    </row>
    <row r="453" spans="10:10" ht="12.75" x14ac:dyDescent="0.2">
      <c r="J453" s="75"/>
    </row>
    <row r="454" spans="10:10" ht="12.75" x14ac:dyDescent="0.2">
      <c r="J454" s="75"/>
    </row>
    <row r="455" spans="10:10" ht="12.75" x14ac:dyDescent="0.2">
      <c r="J455" s="75"/>
    </row>
    <row r="456" spans="10:10" ht="12.75" x14ac:dyDescent="0.2">
      <c r="J456" s="75"/>
    </row>
    <row r="457" spans="10:10" ht="12.75" x14ac:dyDescent="0.2">
      <c r="J457" s="75"/>
    </row>
    <row r="458" spans="10:10" ht="12.75" x14ac:dyDescent="0.2">
      <c r="J458" s="75"/>
    </row>
    <row r="459" spans="10:10" ht="12.75" x14ac:dyDescent="0.2">
      <c r="J459" s="75"/>
    </row>
    <row r="460" spans="10:10" ht="12.75" x14ac:dyDescent="0.2">
      <c r="J460" s="75"/>
    </row>
    <row r="461" spans="10:10" ht="12.75" x14ac:dyDescent="0.2">
      <c r="J461" s="75"/>
    </row>
    <row r="462" spans="10:10" ht="12.75" x14ac:dyDescent="0.2">
      <c r="J462" s="75"/>
    </row>
    <row r="463" spans="10:10" ht="12.75" x14ac:dyDescent="0.2">
      <c r="J463" s="75"/>
    </row>
    <row r="464" spans="10:10" ht="12.75" x14ac:dyDescent="0.2">
      <c r="J464" s="75"/>
    </row>
    <row r="465" spans="10:10" ht="12.75" x14ac:dyDescent="0.2">
      <c r="J465" s="75"/>
    </row>
    <row r="466" spans="10:10" ht="12.75" x14ac:dyDescent="0.2">
      <c r="J466" s="75"/>
    </row>
    <row r="467" spans="10:10" ht="12.75" x14ac:dyDescent="0.2">
      <c r="J467" s="75"/>
    </row>
    <row r="468" spans="10:10" ht="12.75" x14ac:dyDescent="0.2">
      <c r="J468" s="75"/>
    </row>
    <row r="469" spans="10:10" ht="12.75" x14ac:dyDescent="0.2">
      <c r="J469" s="75"/>
    </row>
    <row r="470" spans="10:10" ht="12.75" x14ac:dyDescent="0.2">
      <c r="J470" s="75"/>
    </row>
    <row r="471" spans="10:10" ht="12.75" x14ac:dyDescent="0.2">
      <c r="J471" s="75"/>
    </row>
    <row r="472" spans="10:10" ht="12.75" x14ac:dyDescent="0.2">
      <c r="J472" s="75"/>
    </row>
    <row r="473" spans="10:10" ht="12.75" x14ac:dyDescent="0.2">
      <c r="J473" s="75"/>
    </row>
    <row r="474" spans="10:10" ht="12.75" x14ac:dyDescent="0.2">
      <c r="J474" s="75"/>
    </row>
    <row r="475" spans="10:10" ht="12.75" x14ac:dyDescent="0.2">
      <c r="J475" s="75"/>
    </row>
    <row r="476" spans="10:10" ht="12.75" x14ac:dyDescent="0.2">
      <c r="J476" s="75"/>
    </row>
    <row r="477" spans="10:10" ht="12.75" x14ac:dyDescent="0.2">
      <c r="J477" s="75"/>
    </row>
    <row r="478" spans="10:10" ht="12.75" x14ac:dyDescent="0.2">
      <c r="J478" s="75"/>
    </row>
    <row r="479" spans="10:10" ht="12.75" x14ac:dyDescent="0.2">
      <c r="J479" s="75"/>
    </row>
    <row r="480" spans="10:10" ht="12.75" x14ac:dyDescent="0.2">
      <c r="J480" s="75"/>
    </row>
    <row r="481" spans="10:10" ht="12.75" x14ac:dyDescent="0.2">
      <c r="J481" s="75"/>
    </row>
    <row r="482" spans="10:10" ht="12.75" x14ac:dyDescent="0.2">
      <c r="J482" s="75"/>
    </row>
    <row r="483" spans="10:10" ht="12.75" x14ac:dyDescent="0.2">
      <c r="J483" s="75"/>
    </row>
    <row r="484" spans="10:10" ht="12.75" x14ac:dyDescent="0.2">
      <c r="J484" s="75"/>
    </row>
    <row r="485" spans="10:10" ht="12.75" x14ac:dyDescent="0.2">
      <c r="J485" s="75"/>
    </row>
    <row r="486" spans="10:10" ht="12.75" x14ac:dyDescent="0.2">
      <c r="J486" s="75"/>
    </row>
    <row r="487" spans="10:10" ht="12.75" x14ac:dyDescent="0.2">
      <c r="J487" s="75"/>
    </row>
    <row r="488" spans="10:10" ht="12.75" x14ac:dyDescent="0.2">
      <c r="J488" s="75"/>
    </row>
    <row r="489" spans="10:10" ht="12.75" x14ac:dyDescent="0.2">
      <c r="J489" s="75"/>
    </row>
    <row r="490" spans="10:10" ht="12.75" x14ac:dyDescent="0.2">
      <c r="J490" s="75"/>
    </row>
    <row r="491" spans="10:10" ht="12.75" x14ac:dyDescent="0.2">
      <c r="J491" s="75"/>
    </row>
    <row r="492" spans="10:10" ht="12.75" x14ac:dyDescent="0.2">
      <c r="J492" s="75"/>
    </row>
    <row r="493" spans="10:10" ht="12.75" x14ac:dyDescent="0.2">
      <c r="J493" s="75"/>
    </row>
    <row r="494" spans="10:10" ht="12.75" x14ac:dyDescent="0.2">
      <c r="J494" s="75"/>
    </row>
    <row r="495" spans="10:10" ht="12.75" x14ac:dyDescent="0.2">
      <c r="J495" s="75"/>
    </row>
    <row r="496" spans="10:10" ht="12.75" x14ac:dyDescent="0.2">
      <c r="J496" s="75"/>
    </row>
    <row r="497" spans="10:10" ht="12.75" x14ac:dyDescent="0.2">
      <c r="J497" s="75"/>
    </row>
    <row r="498" spans="10:10" ht="12.75" x14ac:dyDescent="0.2">
      <c r="J498" s="75"/>
    </row>
    <row r="499" spans="10:10" ht="12.75" x14ac:dyDescent="0.2">
      <c r="J499" s="75"/>
    </row>
    <row r="500" spans="10:10" ht="12.75" x14ac:dyDescent="0.2">
      <c r="J500" s="75"/>
    </row>
    <row r="501" spans="10:10" ht="12.75" x14ac:dyDescent="0.2">
      <c r="J501" s="75"/>
    </row>
    <row r="502" spans="10:10" ht="12.75" x14ac:dyDescent="0.2">
      <c r="J502" s="75"/>
    </row>
    <row r="503" spans="10:10" ht="12.75" x14ac:dyDescent="0.2">
      <c r="J503" s="75"/>
    </row>
    <row r="504" spans="10:10" ht="12.75" x14ac:dyDescent="0.2">
      <c r="J504" s="75"/>
    </row>
    <row r="505" spans="10:10" ht="12.75" x14ac:dyDescent="0.2">
      <c r="J505" s="75"/>
    </row>
    <row r="506" spans="10:10" ht="12.75" x14ac:dyDescent="0.2">
      <c r="J506" s="75"/>
    </row>
    <row r="507" spans="10:10" ht="12.75" x14ac:dyDescent="0.2">
      <c r="J507" s="75"/>
    </row>
    <row r="508" spans="10:10" ht="12.75" x14ac:dyDescent="0.2">
      <c r="J508" s="75"/>
    </row>
    <row r="509" spans="10:10" ht="12.75" x14ac:dyDescent="0.2">
      <c r="J509" s="75"/>
    </row>
    <row r="510" spans="10:10" ht="12.75" x14ac:dyDescent="0.2">
      <c r="J510" s="75"/>
    </row>
    <row r="511" spans="10:10" ht="12.75" x14ac:dyDescent="0.2">
      <c r="J511" s="75"/>
    </row>
    <row r="512" spans="10:10" ht="12.75" x14ac:dyDescent="0.2">
      <c r="J512" s="75"/>
    </row>
    <row r="513" spans="10:10" ht="12.75" x14ac:dyDescent="0.2">
      <c r="J513" s="75"/>
    </row>
    <row r="514" spans="10:10" ht="12.75" x14ac:dyDescent="0.2">
      <c r="J514" s="75"/>
    </row>
    <row r="515" spans="10:10" ht="12.75" x14ac:dyDescent="0.2">
      <c r="J515" s="75"/>
    </row>
    <row r="516" spans="10:10" ht="12.75" x14ac:dyDescent="0.2">
      <c r="J516" s="75"/>
    </row>
    <row r="517" spans="10:10" ht="12.75" x14ac:dyDescent="0.2">
      <c r="J517" s="75"/>
    </row>
    <row r="518" spans="10:10" ht="12.75" x14ac:dyDescent="0.2">
      <c r="J518" s="75"/>
    </row>
    <row r="519" spans="10:10" ht="12.75" x14ac:dyDescent="0.2">
      <c r="J519" s="75"/>
    </row>
    <row r="520" spans="10:10" ht="12.75" x14ac:dyDescent="0.2">
      <c r="J520" s="75"/>
    </row>
    <row r="521" spans="10:10" ht="12.75" x14ac:dyDescent="0.2">
      <c r="J521" s="75"/>
    </row>
    <row r="522" spans="10:10" ht="12.75" x14ac:dyDescent="0.2">
      <c r="J522" s="75"/>
    </row>
    <row r="523" spans="10:10" ht="12.75" x14ac:dyDescent="0.2">
      <c r="J523" s="75"/>
    </row>
    <row r="524" spans="10:10" ht="12.75" x14ac:dyDescent="0.2">
      <c r="J524" s="75"/>
    </row>
    <row r="525" spans="10:10" ht="12.75" x14ac:dyDescent="0.2">
      <c r="J525" s="75"/>
    </row>
    <row r="526" spans="10:10" ht="12.75" x14ac:dyDescent="0.2">
      <c r="J526" s="75"/>
    </row>
    <row r="527" spans="10:10" ht="12.75" x14ac:dyDescent="0.2">
      <c r="J527" s="75"/>
    </row>
    <row r="528" spans="10:10" ht="12.75" x14ac:dyDescent="0.2">
      <c r="J528" s="75"/>
    </row>
    <row r="529" spans="10:10" ht="12.75" x14ac:dyDescent="0.2">
      <c r="J529" s="75"/>
    </row>
    <row r="530" spans="10:10" ht="12.75" x14ac:dyDescent="0.2">
      <c r="J530" s="75"/>
    </row>
    <row r="531" spans="10:10" ht="12.75" x14ac:dyDescent="0.2">
      <c r="J531" s="75"/>
    </row>
    <row r="532" spans="10:10" ht="12.75" x14ac:dyDescent="0.2">
      <c r="J532" s="75"/>
    </row>
    <row r="533" spans="10:10" ht="12.75" x14ac:dyDescent="0.2">
      <c r="J533" s="75"/>
    </row>
    <row r="534" spans="10:10" ht="12.75" x14ac:dyDescent="0.2">
      <c r="J534" s="75"/>
    </row>
    <row r="535" spans="10:10" ht="12.75" x14ac:dyDescent="0.2">
      <c r="J535" s="75"/>
    </row>
    <row r="536" spans="10:10" ht="12.75" x14ac:dyDescent="0.2">
      <c r="J536" s="75"/>
    </row>
    <row r="537" spans="10:10" ht="12.75" x14ac:dyDescent="0.2">
      <c r="J537" s="75"/>
    </row>
    <row r="538" spans="10:10" ht="12.75" x14ac:dyDescent="0.2">
      <c r="J538" s="75"/>
    </row>
    <row r="539" spans="10:10" ht="12.75" x14ac:dyDescent="0.2">
      <c r="J539" s="75"/>
    </row>
    <row r="540" spans="10:10" ht="12.75" x14ac:dyDescent="0.2">
      <c r="J540" s="75"/>
    </row>
    <row r="541" spans="10:10" ht="12.75" x14ac:dyDescent="0.2">
      <c r="J541" s="75"/>
    </row>
    <row r="542" spans="10:10" ht="12.75" x14ac:dyDescent="0.2">
      <c r="J542" s="75"/>
    </row>
    <row r="543" spans="10:10" ht="12.75" x14ac:dyDescent="0.2">
      <c r="J543" s="75"/>
    </row>
    <row r="544" spans="10:10" ht="12.75" x14ac:dyDescent="0.2">
      <c r="J544" s="75"/>
    </row>
    <row r="545" spans="10:10" ht="12.75" x14ac:dyDescent="0.2">
      <c r="J545" s="75"/>
    </row>
    <row r="546" spans="10:10" ht="12.75" x14ac:dyDescent="0.2">
      <c r="J546" s="75"/>
    </row>
    <row r="547" spans="10:10" ht="12.75" x14ac:dyDescent="0.2">
      <c r="J547" s="75"/>
    </row>
    <row r="548" spans="10:10" ht="12.75" x14ac:dyDescent="0.2">
      <c r="J548" s="75"/>
    </row>
    <row r="549" spans="10:10" ht="12.75" x14ac:dyDescent="0.2">
      <c r="J549" s="75"/>
    </row>
    <row r="550" spans="10:10" ht="12.75" x14ac:dyDescent="0.2">
      <c r="J550" s="75"/>
    </row>
    <row r="551" spans="10:10" ht="12.75" x14ac:dyDescent="0.2">
      <c r="J551" s="75"/>
    </row>
    <row r="552" spans="10:10" ht="12.75" x14ac:dyDescent="0.2">
      <c r="J552" s="75"/>
    </row>
    <row r="553" spans="10:10" ht="12.75" x14ac:dyDescent="0.2">
      <c r="J553" s="75"/>
    </row>
    <row r="554" spans="10:10" ht="12.75" x14ac:dyDescent="0.2">
      <c r="J554" s="75"/>
    </row>
    <row r="555" spans="10:10" ht="12.75" x14ac:dyDescent="0.2">
      <c r="J555" s="75"/>
    </row>
    <row r="556" spans="10:10" ht="12.75" x14ac:dyDescent="0.2">
      <c r="J556" s="75"/>
    </row>
    <row r="557" spans="10:10" ht="12.75" x14ac:dyDescent="0.2">
      <c r="J557" s="75"/>
    </row>
    <row r="558" spans="10:10" ht="12.75" x14ac:dyDescent="0.2">
      <c r="J558" s="75"/>
    </row>
    <row r="559" spans="10:10" ht="12.75" x14ac:dyDescent="0.2">
      <c r="J559" s="75"/>
    </row>
    <row r="560" spans="10:10" ht="12.75" x14ac:dyDescent="0.2">
      <c r="J560" s="75"/>
    </row>
    <row r="561" spans="10:10" ht="12.75" x14ac:dyDescent="0.2">
      <c r="J561" s="75"/>
    </row>
    <row r="562" spans="10:10" ht="12.75" x14ac:dyDescent="0.2">
      <c r="J562" s="75"/>
    </row>
    <row r="563" spans="10:10" ht="12.75" x14ac:dyDescent="0.2">
      <c r="J563" s="75"/>
    </row>
    <row r="564" spans="10:10" ht="12.75" x14ac:dyDescent="0.2">
      <c r="J564" s="75"/>
    </row>
    <row r="565" spans="10:10" ht="12.75" x14ac:dyDescent="0.2">
      <c r="J565" s="75"/>
    </row>
    <row r="566" spans="10:10" ht="12.75" x14ac:dyDescent="0.2">
      <c r="J566" s="75"/>
    </row>
    <row r="567" spans="10:10" ht="12.75" x14ac:dyDescent="0.2">
      <c r="J567" s="75"/>
    </row>
    <row r="568" spans="10:10" ht="12.75" x14ac:dyDescent="0.2">
      <c r="J568" s="75"/>
    </row>
    <row r="569" spans="10:10" ht="12.75" x14ac:dyDescent="0.2">
      <c r="J569" s="75"/>
    </row>
    <row r="570" spans="10:10" ht="12.75" x14ac:dyDescent="0.2">
      <c r="J570" s="75"/>
    </row>
    <row r="571" spans="10:10" ht="12.75" x14ac:dyDescent="0.2">
      <c r="J571" s="75"/>
    </row>
    <row r="572" spans="10:10" ht="12.75" x14ac:dyDescent="0.2">
      <c r="J572" s="75"/>
    </row>
    <row r="573" spans="10:10" ht="12.75" x14ac:dyDescent="0.2">
      <c r="J573" s="75"/>
    </row>
    <row r="574" spans="10:10" ht="12.75" x14ac:dyDescent="0.2">
      <c r="J574" s="75"/>
    </row>
    <row r="575" spans="10:10" ht="12.75" x14ac:dyDescent="0.2">
      <c r="J575" s="75"/>
    </row>
    <row r="576" spans="10:10" ht="12.75" x14ac:dyDescent="0.2">
      <c r="J576" s="75"/>
    </row>
    <row r="577" spans="10:10" ht="12.75" x14ac:dyDescent="0.2">
      <c r="J577" s="75"/>
    </row>
    <row r="578" spans="10:10" ht="12.75" x14ac:dyDescent="0.2">
      <c r="J578" s="75"/>
    </row>
    <row r="579" spans="10:10" ht="12.75" x14ac:dyDescent="0.2">
      <c r="J579" s="75"/>
    </row>
    <row r="580" spans="10:10" ht="12.75" x14ac:dyDescent="0.2">
      <c r="J580" s="75"/>
    </row>
    <row r="581" spans="10:10" ht="12.75" x14ac:dyDescent="0.2">
      <c r="J581" s="75"/>
    </row>
    <row r="582" spans="10:10" ht="12.75" x14ac:dyDescent="0.2">
      <c r="J582" s="75"/>
    </row>
    <row r="583" spans="10:10" ht="12.75" x14ac:dyDescent="0.2">
      <c r="J583" s="75"/>
    </row>
    <row r="584" spans="10:10" ht="12.75" x14ac:dyDescent="0.2">
      <c r="J584" s="75"/>
    </row>
    <row r="585" spans="10:10" ht="12.75" x14ac:dyDescent="0.2">
      <c r="J585" s="75"/>
    </row>
    <row r="586" spans="10:10" ht="12.75" x14ac:dyDescent="0.2">
      <c r="J586" s="75"/>
    </row>
    <row r="587" spans="10:10" ht="12.75" x14ac:dyDescent="0.2">
      <c r="J587" s="75"/>
    </row>
    <row r="588" spans="10:10" ht="12.75" x14ac:dyDescent="0.2">
      <c r="J588" s="75"/>
    </row>
    <row r="589" spans="10:10" ht="12.75" x14ac:dyDescent="0.2">
      <c r="J589" s="75"/>
    </row>
    <row r="590" spans="10:10" ht="12.75" x14ac:dyDescent="0.2">
      <c r="J590" s="75"/>
    </row>
    <row r="591" spans="10:10" ht="12.75" x14ac:dyDescent="0.2">
      <c r="J591" s="75"/>
    </row>
    <row r="592" spans="10:10" ht="12.75" x14ac:dyDescent="0.2">
      <c r="J592" s="75"/>
    </row>
    <row r="593" spans="10:10" ht="12.75" x14ac:dyDescent="0.2">
      <c r="J593" s="75"/>
    </row>
    <row r="594" spans="10:10" ht="12.75" x14ac:dyDescent="0.2">
      <c r="J594" s="75"/>
    </row>
    <row r="595" spans="10:10" ht="12.75" x14ac:dyDescent="0.2">
      <c r="J595" s="75"/>
    </row>
    <row r="596" spans="10:10" ht="12.75" x14ac:dyDescent="0.2">
      <c r="J596" s="75"/>
    </row>
    <row r="597" spans="10:10" ht="12.75" x14ac:dyDescent="0.2">
      <c r="J597" s="75"/>
    </row>
    <row r="598" spans="10:10" ht="12.75" x14ac:dyDescent="0.2">
      <c r="J598" s="75"/>
    </row>
    <row r="599" spans="10:10" ht="12.75" x14ac:dyDescent="0.2">
      <c r="J599" s="75"/>
    </row>
    <row r="600" spans="10:10" ht="12.75" x14ac:dyDescent="0.2">
      <c r="J600" s="75"/>
    </row>
    <row r="601" spans="10:10" ht="12.75" x14ac:dyDescent="0.2">
      <c r="J601" s="75"/>
    </row>
    <row r="602" spans="10:10" ht="12.75" x14ac:dyDescent="0.2">
      <c r="J602" s="75"/>
    </row>
    <row r="603" spans="10:10" ht="12.75" x14ac:dyDescent="0.2">
      <c r="J603" s="75"/>
    </row>
    <row r="604" spans="10:10" ht="12.75" x14ac:dyDescent="0.2">
      <c r="J604" s="75"/>
    </row>
    <row r="605" spans="10:10" ht="12.75" x14ac:dyDescent="0.2">
      <c r="J605" s="75"/>
    </row>
    <row r="606" spans="10:10" ht="12.75" x14ac:dyDescent="0.2">
      <c r="J606" s="75"/>
    </row>
    <row r="607" spans="10:10" ht="12.75" x14ac:dyDescent="0.2">
      <c r="J607" s="75"/>
    </row>
    <row r="608" spans="10:10" ht="12.75" x14ac:dyDescent="0.2">
      <c r="J608" s="75"/>
    </row>
    <row r="609" spans="10:10" ht="12.75" x14ac:dyDescent="0.2">
      <c r="J609" s="75"/>
    </row>
    <row r="610" spans="10:10" ht="12.75" x14ac:dyDescent="0.2">
      <c r="J610" s="75"/>
    </row>
    <row r="611" spans="10:10" ht="12.75" x14ac:dyDescent="0.2">
      <c r="J611" s="75"/>
    </row>
    <row r="612" spans="10:10" ht="12.75" x14ac:dyDescent="0.2">
      <c r="J612" s="75"/>
    </row>
    <row r="613" spans="10:10" ht="12.75" x14ac:dyDescent="0.2">
      <c r="J613" s="75"/>
    </row>
    <row r="614" spans="10:10" ht="12.75" x14ac:dyDescent="0.2">
      <c r="J614" s="75"/>
    </row>
    <row r="615" spans="10:10" ht="12.75" x14ac:dyDescent="0.2">
      <c r="J615" s="75"/>
    </row>
    <row r="616" spans="10:10" ht="12.75" x14ac:dyDescent="0.2">
      <c r="J616" s="75"/>
    </row>
    <row r="617" spans="10:10" ht="12.75" x14ac:dyDescent="0.2">
      <c r="J617" s="75"/>
    </row>
    <row r="618" spans="10:10" ht="12.75" x14ac:dyDescent="0.2">
      <c r="J618" s="75"/>
    </row>
    <row r="619" spans="10:10" ht="12.75" x14ac:dyDescent="0.2">
      <c r="J619" s="75"/>
    </row>
    <row r="620" spans="10:10" ht="12.75" x14ac:dyDescent="0.2">
      <c r="J620" s="75"/>
    </row>
    <row r="621" spans="10:10" ht="12.75" x14ac:dyDescent="0.2">
      <c r="J621" s="75"/>
    </row>
    <row r="622" spans="10:10" ht="12.75" x14ac:dyDescent="0.2">
      <c r="J622" s="75"/>
    </row>
    <row r="623" spans="10:10" ht="12.75" x14ac:dyDescent="0.2">
      <c r="J623" s="75"/>
    </row>
    <row r="624" spans="10:10" ht="12.75" x14ac:dyDescent="0.2">
      <c r="J624" s="75"/>
    </row>
    <row r="625" spans="10:10" ht="12.75" x14ac:dyDescent="0.2">
      <c r="J625" s="75"/>
    </row>
    <row r="626" spans="10:10" ht="12.75" x14ac:dyDescent="0.2">
      <c r="J626" s="75"/>
    </row>
    <row r="627" spans="10:10" ht="12.75" x14ac:dyDescent="0.2">
      <c r="J627" s="75"/>
    </row>
    <row r="628" spans="10:10" ht="12.75" x14ac:dyDescent="0.2">
      <c r="J628" s="75"/>
    </row>
    <row r="629" spans="10:10" ht="12.75" x14ac:dyDescent="0.2">
      <c r="J629" s="75"/>
    </row>
    <row r="630" spans="10:10" ht="12.75" x14ac:dyDescent="0.2">
      <c r="J630" s="75"/>
    </row>
    <row r="631" spans="10:10" ht="12.75" x14ac:dyDescent="0.2">
      <c r="J631" s="75"/>
    </row>
    <row r="632" spans="10:10" ht="12.75" x14ac:dyDescent="0.2">
      <c r="J632" s="75"/>
    </row>
    <row r="633" spans="10:10" ht="12.75" x14ac:dyDescent="0.2">
      <c r="J633" s="75"/>
    </row>
    <row r="634" spans="10:10" ht="12.75" x14ac:dyDescent="0.2">
      <c r="J634" s="75"/>
    </row>
    <row r="635" spans="10:10" ht="12.75" x14ac:dyDescent="0.2">
      <c r="J635" s="75"/>
    </row>
    <row r="636" spans="10:10" ht="12.75" x14ac:dyDescent="0.2">
      <c r="J636" s="75"/>
    </row>
    <row r="637" spans="10:10" ht="12.75" x14ac:dyDescent="0.2">
      <c r="J637" s="75"/>
    </row>
    <row r="638" spans="10:10" ht="12.75" x14ac:dyDescent="0.2">
      <c r="J638" s="75"/>
    </row>
    <row r="639" spans="10:10" ht="12.75" x14ac:dyDescent="0.2">
      <c r="J639" s="75"/>
    </row>
    <row r="640" spans="10:10" ht="12.75" x14ac:dyDescent="0.2">
      <c r="J640" s="75"/>
    </row>
    <row r="641" spans="10:10" ht="12.75" x14ac:dyDescent="0.2">
      <c r="J641" s="75"/>
    </row>
    <row r="642" spans="10:10" ht="12.75" x14ac:dyDescent="0.2">
      <c r="J642" s="75"/>
    </row>
    <row r="643" spans="10:10" ht="12.75" x14ac:dyDescent="0.2">
      <c r="J643" s="75"/>
    </row>
    <row r="644" spans="10:10" ht="12.75" x14ac:dyDescent="0.2">
      <c r="J644" s="75"/>
    </row>
    <row r="645" spans="10:10" ht="12.75" x14ac:dyDescent="0.2">
      <c r="J645" s="75"/>
    </row>
    <row r="646" spans="10:10" ht="12.75" x14ac:dyDescent="0.2">
      <c r="J646" s="75"/>
    </row>
    <row r="647" spans="10:10" ht="12.75" x14ac:dyDescent="0.2">
      <c r="J647" s="75"/>
    </row>
    <row r="648" spans="10:10" ht="12.75" x14ac:dyDescent="0.2">
      <c r="J648" s="75"/>
    </row>
    <row r="649" spans="10:10" ht="12.75" x14ac:dyDescent="0.2">
      <c r="J649" s="75"/>
    </row>
    <row r="650" spans="10:10" ht="12.75" x14ac:dyDescent="0.2">
      <c r="J650" s="75"/>
    </row>
    <row r="651" spans="10:10" ht="12.75" x14ac:dyDescent="0.2">
      <c r="J651" s="75"/>
    </row>
    <row r="652" spans="10:10" ht="12.75" x14ac:dyDescent="0.2">
      <c r="J652" s="75"/>
    </row>
    <row r="653" spans="10:10" ht="12.75" x14ac:dyDescent="0.2">
      <c r="J653" s="75"/>
    </row>
    <row r="654" spans="10:10" ht="12.75" x14ac:dyDescent="0.2">
      <c r="J654" s="75"/>
    </row>
    <row r="655" spans="10:10" ht="12.75" x14ac:dyDescent="0.2">
      <c r="J655" s="75"/>
    </row>
    <row r="656" spans="10:10" ht="12.75" x14ac:dyDescent="0.2">
      <c r="J656" s="75"/>
    </row>
    <row r="657" spans="10:10" ht="12.75" x14ac:dyDescent="0.2">
      <c r="J657" s="75"/>
    </row>
    <row r="658" spans="10:10" ht="12.75" x14ac:dyDescent="0.2">
      <c r="J658" s="75"/>
    </row>
    <row r="659" spans="10:10" ht="12.75" x14ac:dyDescent="0.2">
      <c r="J659" s="75"/>
    </row>
    <row r="660" spans="10:10" ht="12.75" x14ac:dyDescent="0.2">
      <c r="J660" s="75"/>
    </row>
    <row r="661" spans="10:10" ht="12.75" x14ac:dyDescent="0.2">
      <c r="J661" s="75"/>
    </row>
    <row r="662" spans="10:10" ht="12.75" x14ac:dyDescent="0.2">
      <c r="J662" s="75"/>
    </row>
    <row r="663" spans="10:10" ht="12.75" x14ac:dyDescent="0.2">
      <c r="J663" s="75"/>
    </row>
    <row r="664" spans="10:10" ht="12.75" x14ac:dyDescent="0.2">
      <c r="J664" s="75"/>
    </row>
    <row r="665" spans="10:10" ht="12.75" x14ac:dyDescent="0.2">
      <c r="J665" s="75"/>
    </row>
    <row r="666" spans="10:10" ht="12.75" x14ac:dyDescent="0.2">
      <c r="J666" s="75"/>
    </row>
    <row r="667" spans="10:10" ht="12.75" x14ac:dyDescent="0.2">
      <c r="J667" s="75"/>
    </row>
    <row r="668" spans="10:10" ht="12.75" x14ac:dyDescent="0.2">
      <c r="J668" s="75"/>
    </row>
    <row r="669" spans="10:10" ht="12.75" x14ac:dyDescent="0.2">
      <c r="J669" s="75"/>
    </row>
    <row r="670" spans="10:10" ht="12.75" x14ac:dyDescent="0.2">
      <c r="J670" s="75"/>
    </row>
    <row r="671" spans="10:10" ht="12.75" x14ac:dyDescent="0.2">
      <c r="J671" s="75"/>
    </row>
    <row r="672" spans="10:10" ht="12.75" x14ac:dyDescent="0.2">
      <c r="J672" s="75"/>
    </row>
    <row r="673" spans="10:10" ht="12.75" x14ac:dyDescent="0.2">
      <c r="J673" s="75"/>
    </row>
    <row r="674" spans="10:10" ht="12.75" x14ac:dyDescent="0.2">
      <c r="J674" s="75"/>
    </row>
    <row r="675" spans="10:10" ht="12.75" x14ac:dyDescent="0.2">
      <c r="J675" s="75"/>
    </row>
    <row r="676" spans="10:10" ht="12.75" x14ac:dyDescent="0.2">
      <c r="J676" s="75"/>
    </row>
    <row r="677" spans="10:10" ht="12.75" x14ac:dyDescent="0.2">
      <c r="J677" s="75"/>
    </row>
    <row r="678" spans="10:10" ht="12.75" x14ac:dyDescent="0.2">
      <c r="J678" s="75"/>
    </row>
    <row r="679" spans="10:10" ht="12.75" x14ac:dyDescent="0.2">
      <c r="J679" s="75"/>
    </row>
    <row r="680" spans="10:10" ht="12.75" x14ac:dyDescent="0.2">
      <c r="J680" s="75"/>
    </row>
    <row r="681" spans="10:10" ht="12.75" x14ac:dyDescent="0.2">
      <c r="J681" s="75"/>
    </row>
    <row r="682" spans="10:10" ht="12.75" x14ac:dyDescent="0.2">
      <c r="J682" s="75"/>
    </row>
    <row r="683" spans="10:10" ht="12.75" x14ac:dyDescent="0.2">
      <c r="J683" s="75"/>
    </row>
    <row r="684" spans="10:10" ht="12.75" x14ac:dyDescent="0.2">
      <c r="J684" s="75"/>
    </row>
    <row r="685" spans="10:10" ht="12.75" x14ac:dyDescent="0.2">
      <c r="J685" s="75"/>
    </row>
    <row r="686" spans="10:10" ht="12.75" x14ac:dyDescent="0.2">
      <c r="J686" s="75"/>
    </row>
    <row r="687" spans="10:10" ht="12.75" x14ac:dyDescent="0.2">
      <c r="J687" s="75"/>
    </row>
    <row r="688" spans="10:10" ht="12.75" x14ac:dyDescent="0.2">
      <c r="J688" s="75"/>
    </row>
    <row r="689" spans="10:10" ht="12.75" x14ac:dyDescent="0.2">
      <c r="J689" s="75"/>
    </row>
    <row r="690" spans="10:10" ht="12.75" x14ac:dyDescent="0.2">
      <c r="J690" s="75"/>
    </row>
    <row r="691" spans="10:10" ht="12.75" x14ac:dyDescent="0.2">
      <c r="J691" s="75"/>
    </row>
    <row r="692" spans="10:10" ht="12.75" x14ac:dyDescent="0.2">
      <c r="J692" s="75"/>
    </row>
    <row r="693" spans="10:10" ht="12.75" x14ac:dyDescent="0.2">
      <c r="J693" s="75"/>
    </row>
    <row r="694" spans="10:10" ht="12.75" x14ac:dyDescent="0.2">
      <c r="J694" s="75"/>
    </row>
    <row r="695" spans="10:10" ht="12.75" x14ac:dyDescent="0.2">
      <c r="J695" s="75"/>
    </row>
    <row r="696" spans="10:10" ht="12.75" x14ac:dyDescent="0.2">
      <c r="J696" s="75"/>
    </row>
    <row r="697" spans="10:10" ht="12.75" x14ac:dyDescent="0.2">
      <c r="J697" s="75"/>
    </row>
    <row r="698" spans="10:10" ht="12.75" x14ac:dyDescent="0.2">
      <c r="J698" s="75"/>
    </row>
    <row r="699" spans="10:10" ht="12.75" x14ac:dyDescent="0.2">
      <c r="J699" s="75"/>
    </row>
    <row r="700" spans="10:10" ht="12.75" x14ac:dyDescent="0.2">
      <c r="J700" s="75"/>
    </row>
    <row r="701" spans="10:10" ht="12.75" x14ac:dyDescent="0.2">
      <c r="J701" s="75"/>
    </row>
    <row r="702" spans="10:10" ht="12.75" x14ac:dyDescent="0.2">
      <c r="J702" s="75"/>
    </row>
    <row r="703" spans="10:10" ht="12.75" x14ac:dyDescent="0.2">
      <c r="J703" s="75"/>
    </row>
    <row r="704" spans="10:10" ht="12.75" x14ac:dyDescent="0.2">
      <c r="J704" s="75"/>
    </row>
    <row r="705" spans="10:10" ht="12.75" x14ac:dyDescent="0.2">
      <c r="J705" s="75"/>
    </row>
    <row r="706" spans="10:10" ht="12.75" x14ac:dyDescent="0.2">
      <c r="J706" s="75"/>
    </row>
    <row r="707" spans="10:10" ht="12.75" x14ac:dyDescent="0.2">
      <c r="J707" s="75"/>
    </row>
    <row r="708" spans="10:10" ht="12.75" x14ac:dyDescent="0.2">
      <c r="J708" s="75"/>
    </row>
    <row r="709" spans="10:10" ht="12.75" x14ac:dyDescent="0.2">
      <c r="J709" s="75"/>
    </row>
    <row r="710" spans="10:10" ht="12.75" x14ac:dyDescent="0.2">
      <c r="J710" s="75"/>
    </row>
    <row r="711" spans="10:10" ht="12.75" x14ac:dyDescent="0.2">
      <c r="J711" s="75"/>
    </row>
    <row r="712" spans="10:10" ht="12.75" x14ac:dyDescent="0.2">
      <c r="J712" s="75"/>
    </row>
    <row r="713" spans="10:10" ht="12.75" x14ac:dyDescent="0.2">
      <c r="J713" s="75"/>
    </row>
    <row r="714" spans="10:10" ht="12.75" x14ac:dyDescent="0.2">
      <c r="J714" s="75"/>
    </row>
    <row r="715" spans="10:10" ht="12.75" x14ac:dyDescent="0.2">
      <c r="J715" s="75"/>
    </row>
    <row r="716" spans="10:10" ht="12.75" x14ac:dyDescent="0.2">
      <c r="J716" s="75"/>
    </row>
    <row r="717" spans="10:10" ht="12.75" x14ac:dyDescent="0.2">
      <c r="J717" s="75"/>
    </row>
    <row r="718" spans="10:10" ht="12.75" x14ac:dyDescent="0.2">
      <c r="J718" s="75"/>
    </row>
    <row r="719" spans="10:10" ht="12.75" x14ac:dyDescent="0.2">
      <c r="J719" s="75"/>
    </row>
    <row r="720" spans="10:10" ht="12.75" x14ac:dyDescent="0.2">
      <c r="J720" s="75"/>
    </row>
    <row r="721" spans="10:10" ht="12.75" x14ac:dyDescent="0.2">
      <c r="J721" s="75"/>
    </row>
    <row r="722" spans="10:10" ht="12.75" x14ac:dyDescent="0.2">
      <c r="J722" s="75"/>
    </row>
    <row r="723" spans="10:10" ht="12.75" x14ac:dyDescent="0.2">
      <c r="J723" s="75"/>
    </row>
    <row r="724" spans="10:10" ht="12.75" x14ac:dyDescent="0.2">
      <c r="J724" s="75"/>
    </row>
    <row r="725" spans="10:10" ht="12.75" x14ac:dyDescent="0.2">
      <c r="J725" s="75"/>
    </row>
    <row r="726" spans="10:10" ht="12.75" x14ac:dyDescent="0.2">
      <c r="J726" s="75"/>
    </row>
    <row r="727" spans="10:10" ht="12.75" x14ac:dyDescent="0.2">
      <c r="J727" s="75"/>
    </row>
    <row r="728" spans="10:10" ht="12.75" x14ac:dyDescent="0.2">
      <c r="J728" s="75"/>
    </row>
    <row r="729" spans="10:10" ht="12.75" x14ac:dyDescent="0.2">
      <c r="J729" s="75"/>
    </row>
    <row r="730" spans="10:10" ht="12.75" x14ac:dyDescent="0.2">
      <c r="J730" s="75"/>
    </row>
    <row r="731" spans="10:10" ht="12.75" x14ac:dyDescent="0.2">
      <c r="J731" s="75"/>
    </row>
    <row r="732" spans="10:10" ht="12.75" x14ac:dyDescent="0.2">
      <c r="J732" s="75"/>
    </row>
    <row r="733" spans="10:10" ht="12.75" x14ac:dyDescent="0.2">
      <c r="J733" s="75"/>
    </row>
    <row r="734" spans="10:10" ht="12.75" x14ac:dyDescent="0.2">
      <c r="J734" s="75"/>
    </row>
    <row r="735" spans="10:10" ht="12.75" x14ac:dyDescent="0.2">
      <c r="J735" s="75"/>
    </row>
    <row r="736" spans="10:10" ht="12.75" x14ac:dyDescent="0.2">
      <c r="J736" s="75"/>
    </row>
    <row r="737" spans="10:10" ht="12.75" x14ac:dyDescent="0.2">
      <c r="J737" s="75"/>
    </row>
    <row r="738" spans="10:10" ht="12.75" x14ac:dyDescent="0.2">
      <c r="J738" s="75"/>
    </row>
    <row r="739" spans="10:10" ht="12.75" x14ac:dyDescent="0.2">
      <c r="J739" s="75"/>
    </row>
    <row r="740" spans="10:10" ht="12.75" x14ac:dyDescent="0.2">
      <c r="J740" s="75"/>
    </row>
    <row r="741" spans="10:10" ht="12.75" x14ac:dyDescent="0.2">
      <c r="J741" s="75"/>
    </row>
    <row r="742" spans="10:10" ht="12.75" x14ac:dyDescent="0.2">
      <c r="J742" s="75"/>
    </row>
    <row r="743" spans="10:10" ht="12.75" x14ac:dyDescent="0.2">
      <c r="J743" s="75"/>
    </row>
    <row r="744" spans="10:10" ht="12.75" x14ac:dyDescent="0.2">
      <c r="J744" s="75"/>
    </row>
    <row r="745" spans="10:10" ht="12.75" x14ac:dyDescent="0.2">
      <c r="J745" s="75"/>
    </row>
    <row r="746" spans="10:10" ht="12.75" x14ac:dyDescent="0.2">
      <c r="J746" s="75"/>
    </row>
    <row r="747" spans="10:10" ht="12.75" x14ac:dyDescent="0.2">
      <c r="J747" s="75"/>
    </row>
    <row r="748" spans="10:10" ht="12.75" x14ac:dyDescent="0.2">
      <c r="J748" s="75"/>
    </row>
    <row r="749" spans="10:10" ht="12.75" x14ac:dyDescent="0.2">
      <c r="J749" s="75"/>
    </row>
    <row r="750" spans="10:10" ht="12.75" x14ac:dyDescent="0.2">
      <c r="J750" s="75"/>
    </row>
    <row r="751" spans="10:10" ht="12.75" x14ac:dyDescent="0.2">
      <c r="J751" s="75"/>
    </row>
    <row r="752" spans="10:10" ht="12.75" x14ac:dyDescent="0.2">
      <c r="J752" s="75"/>
    </row>
    <row r="753" spans="10:10" ht="12.75" x14ac:dyDescent="0.2">
      <c r="J753" s="75"/>
    </row>
    <row r="754" spans="10:10" ht="12.75" x14ac:dyDescent="0.2">
      <c r="J754" s="75"/>
    </row>
    <row r="755" spans="10:10" ht="12.75" x14ac:dyDescent="0.2">
      <c r="J755" s="75"/>
    </row>
    <row r="756" spans="10:10" ht="12.75" x14ac:dyDescent="0.2">
      <c r="J756" s="75"/>
    </row>
    <row r="757" spans="10:10" ht="12.75" x14ac:dyDescent="0.2">
      <c r="J757" s="75"/>
    </row>
    <row r="758" spans="10:10" ht="12.75" x14ac:dyDescent="0.2">
      <c r="J758" s="75"/>
    </row>
    <row r="759" spans="10:10" ht="12.75" x14ac:dyDescent="0.2">
      <c r="J759" s="75"/>
    </row>
    <row r="760" spans="10:10" ht="12.75" x14ac:dyDescent="0.2">
      <c r="J760" s="75"/>
    </row>
    <row r="761" spans="10:10" ht="12.75" x14ac:dyDescent="0.2">
      <c r="J761" s="75"/>
    </row>
    <row r="762" spans="10:10" ht="12.75" x14ac:dyDescent="0.2">
      <c r="J762" s="75"/>
    </row>
    <row r="763" spans="10:10" ht="12.75" x14ac:dyDescent="0.2">
      <c r="J763" s="75"/>
    </row>
    <row r="764" spans="10:10" ht="12.75" x14ac:dyDescent="0.2">
      <c r="J764" s="75"/>
    </row>
    <row r="765" spans="10:10" ht="12.75" x14ac:dyDescent="0.2">
      <c r="J765" s="75"/>
    </row>
    <row r="766" spans="10:10" ht="12.75" x14ac:dyDescent="0.2">
      <c r="J766" s="75"/>
    </row>
    <row r="767" spans="10:10" ht="12.75" x14ac:dyDescent="0.2">
      <c r="J767" s="75"/>
    </row>
    <row r="768" spans="10:10" ht="12.75" x14ac:dyDescent="0.2">
      <c r="J768" s="75"/>
    </row>
    <row r="769" spans="10:10" ht="12.75" x14ac:dyDescent="0.2">
      <c r="J769" s="75"/>
    </row>
    <row r="770" spans="10:10" ht="12.75" x14ac:dyDescent="0.2">
      <c r="J770" s="75"/>
    </row>
    <row r="771" spans="10:10" ht="12.75" x14ac:dyDescent="0.2">
      <c r="J771" s="75"/>
    </row>
    <row r="772" spans="10:10" ht="12.75" x14ac:dyDescent="0.2">
      <c r="J772" s="75"/>
    </row>
    <row r="773" spans="10:10" ht="12.75" x14ac:dyDescent="0.2">
      <c r="J773" s="75"/>
    </row>
    <row r="774" spans="10:10" ht="12.75" x14ac:dyDescent="0.2">
      <c r="J774" s="75"/>
    </row>
    <row r="775" spans="10:10" ht="12.75" x14ac:dyDescent="0.2">
      <c r="J775" s="75"/>
    </row>
    <row r="776" spans="10:10" ht="12.75" x14ac:dyDescent="0.2">
      <c r="J776" s="75"/>
    </row>
    <row r="777" spans="10:10" ht="12.75" x14ac:dyDescent="0.2">
      <c r="J777" s="75"/>
    </row>
    <row r="778" spans="10:10" ht="12.75" x14ac:dyDescent="0.2">
      <c r="J778" s="75"/>
    </row>
    <row r="779" spans="10:10" ht="12.75" x14ac:dyDescent="0.2">
      <c r="J779" s="75"/>
    </row>
    <row r="780" spans="10:10" ht="12.75" x14ac:dyDescent="0.2">
      <c r="J780" s="75"/>
    </row>
    <row r="781" spans="10:10" ht="12.75" x14ac:dyDescent="0.2">
      <c r="J781" s="75"/>
    </row>
    <row r="782" spans="10:10" ht="12.75" x14ac:dyDescent="0.2">
      <c r="J782" s="75"/>
    </row>
    <row r="783" spans="10:10" ht="12.75" x14ac:dyDescent="0.2">
      <c r="J783" s="75"/>
    </row>
    <row r="784" spans="10:10" ht="12.75" x14ac:dyDescent="0.2">
      <c r="J784" s="75"/>
    </row>
    <row r="785" spans="10:10" ht="12.75" x14ac:dyDescent="0.2">
      <c r="J785" s="75"/>
    </row>
    <row r="786" spans="10:10" ht="12.75" x14ac:dyDescent="0.2">
      <c r="J786" s="75"/>
    </row>
    <row r="787" spans="10:10" ht="12.75" x14ac:dyDescent="0.2">
      <c r="J787" s="75"/>
    </row>
    <row r="788" spans="10:10" ht="12.75" x14ac:dyDescent="0.2">
      <c r="J788" s="75"/>
    </row>
    <row r="789" spans="10:10" ht="12.75" x14ac:dyDescent="0.2">
      <c r="J789" s="75"/>
    </row>
    <row r="790" spans="10:10" ht="12.75" x14ac:dyDescent="0.2">
      <c r="J790" s="75"/>
    </row>
    <row r="791" spans="10:10" ht="12.75" x14ac:dyDescent="0.2">
      <c r="J791" s="75"/>
    </row>
    <row r="792" spans="10:10" ht="12.75" x14ac:dyDescent="0.2">
      <c r="J792" s="75"/>
    </row>
    <row r="793" spans="10:10" ht="12.75" x14ac:dyDescent="0.2">
      <c r="J793" s="75"/>
    </row>
    <row r="794" spans="10:10" ht="12.75" x14ac:dyDescent="0.2">
      <c r="J794" s="75"/>
    </row>
    <row r="795" spans="10:10" ht="12.75" x14ac:dyDescent="0.2">
      <c r="J795" s="75"/>
    </row>
    <row r="796" spans="10:10" ht="12.75" x14ac:dyDescent="0.2">
      <c r="J796" s="75"/>
    </row>
    <row r="797" spans="10:10" ht="12.75" x14ac:dyDescent="0.2">
      <c r="J797" s="75"/>
    </row>
    <row r="798" spans="10:10" ht="12.75" x14ac:dyDescent="0.2">
      <c r="J798" s="75"/>
    </row>
    <row r="799" spans="10:10" ht="12.75" x14ac:dyDescent="0.2">
      <c r="J799" s="75"/>
    </row>
    <row r="800" spans="10:10" ht="12.75" x14ac:dyDescent="0.2">
      <c r="J800" s="75"/>
    </row>
    <row r="801" spans="10:10" ht="12.75" x14ac:dyDescent="0.2">
      <c r="J801" s="75"/>
    </row>
    <row r="802" spans="10:10" ht="12.75" x14ac:dyDescent="0.2">
      <c r="J802" s="75"/>
    </row>
    <row r="803" spans="10:10" ht="12.75" x14ac:dyDescent="0.2">
      <c r="J803" s="75"/>
    </row>
    <row r="804" spans="10:10" ht="12.75" x14ac:dyDescent="0.2">
      <c r="J804" s="75"/>
    </row>
    <row r="805" spans="10:10" ht="12.75" x14ac:dyDescent="0.2">
      <c r="J805" s="75"/>
    </row>
    <row r="806" spans="10:10" ht="12.75" x14ac:dyDescent="0.2">
      <c r="J806" s="75"/>
    </row>
    <row r="807" spans="10:10" ht="12.75" x14ac:dyDescent="0.2">
      <c r="J807" s="75"/>
    </row>
    <row r="808" spans="10:10" ht="12.75" x14ac:dyDescent="0.2">
      <c r="J808" s="75"/>
    </row>
    <row r="809" spans="10:10" ht="12.75" x14ac:dyDescent="0.2">
      <c r="J809" s="75"/>
    </row>
    <row r="810" spans="10:10" ht="12.75" x14ac:dyDescent="0.2">
      <c r="J810" s="75"/>
    </row>
    <row r="811" spans="10:10" ht="12.75" x14ac:dyDescent="0.2">
      <c r="J811" s="75"/>
    </row>
    <row r="812" spans="10:10" ht="12.75" x14ac:dyDescent="0.2">
      <c r="J812" s="75"/>
    </row>
    <row r="813" spans="10:10" ht="12.75" x14ac:dyDescent="0.2">
      <c r="J813" s="75"/>
    </row>
    <row r="814" spans="10:10" ht="12.75" x14ac:dyDescent="0.2">
      <c r="J814" s="75"/>
    </row>
    <row r="815" spans="10:10" ht="12.75" x14ac:dyDescent="0.2">
      <c r="J815" s="75"/>
    </row>
    <row r="816" spans="10:10" ht="12.75" x14ac:dyDescent="0.2">
      <c r="J816" s="75"/>
    </row>
    <row r="817" spans="10:10" ht="12.75" x14ac:dyDescent="0.2">
      <c r="J817" s="75"/>
    </row>
    <row r="818" spans="10:10" ht="12.75" x14ac:dyDescent="0.2">
      <c r="J818" s="75"/>
    </row>
    <row r="819" spans="10:10" ht="12.75" x14ac:dyDescent="0.2">
      <c r="J819" s="75"/>
    </row>
    <row r="820" spans="10:10" ht="12.75" x14ac:dyDescent="0.2">
      <c r="J820" s="75"/>
    </row>
    <row r="821" spans="10:10" ht="12.75" x14ac:dyDescent="0.2">
      <c r="J821" s="75"/>
    </row>
    <row r="822" spans="10:10" ht="12.75" x14ac:dyDescent="0.2">
      <c r="J822" s="75"/>
    </row>
    <row r="823" spans="10:10" ht="12.75" x14ac:dyDescent="0.2">
      <c r="J823" s="75"/>
    </row>
    <row r="824" spans="10:10" ht="12.75" x14ac:dyDescent="0.2">
      <c r="J824" s="75"/>
    </row>
    <row r="825" spans="10:10" ht="12.75" x14ac:dyDescent="0.2">
      <c r="J825" s="75"/>
    </row>
    <row r="826" spans="10:10" ht="12.75" x14ac:dyDescent="0.2">
      <c r="J826" s="75"/>
    </row>
    <row r="827" spans="10:10" ht="12.75" x14ac:dyDescent="0.2">
      <c r="J827" s="75"/>
    </row>
    <row r="828" spans="10:10" ht="12.75" x14ac:dyDescent="0.2">
      <c r="J828" s="75"/>
    </row>
    <row r="829" spans="10:10" ht="12.75" x14ac:dyDescent="0.2">
      <c r="J829" s="75"/>
    </row>
    <row r="830" spans="10:10" ht="12.75" x14ac:dyDescent="0.2">
      <c r="J830" s="75"/>
    </row>
    <row r="831" spans="10:10" ht="12.75" x14ac:dyDescent="0.2">
      <c r="J831" s="75"/>
    </row>
    <row r="832" spans="10:10" ht="12.75" x14ac:dyDescent="0.2">
      <c r="J832" s="75"/>
    </row>
    <row r="833" spans="10:10" ht="12.75" x14ac:dyDescent="0.2">
      <c r="J833" s="75"/>
    </row>
    <row r="834" spans="10:10" ht="12.75" x14ac:dyDescent="0.2">
      <c r="J834" s="75"/>
    </row>
    <row r="835" spans="10:10" ht="12.75" x14ac:dyDescent="0.2">
      <c r="J835" s="75"/>
    </row>
    <row r="836" spans="10:10" ht="12.75" x14ac:dyDescent="0.2">
      <c r="J836" s="75"/>
    </row>
    <row r="837" spans="10:10" ht="12.75" x14ac:dyDescent="0.2">
      <c r="J837" s="75"/>
    </row>
    <row r="838" spans="10:10" ht="12.75" x14ac:dyDescent="0.2">
      <c r="J838" s="75"/>
    </row>
    <row r="839" spans="10:10" ht="12.75" x14ac:dyDescent="0.2">
      <c r="J839" s="75"/>
    </row>
    <row r="840" spans="10:10" ht="12.75" x14ac:dyDescent="0.2">
      <c r="J840" s="75"/>
    </row>
    <row r="841" spans="10:10" ht="12.75" x14ac:dyDescent="0.2">
      <c r="J841" s="75"/>
    </row>
    <row r="842" spans="10:10" ht="12.75" x14ac:dyDescent="0.2">
      <c r="J842" s="75"/>
    </row>
    <row r="843" spans="10:10" ht="12.75" x14ac:dyDescent="0.2">
      <c r="J843" s="75"/>
    </row>
    <row r="844" spans="10:10" ht="12.75" x14ac:dyDescent="0.2">
      <c r="J844" s="75"/>
    </row>
    <row r="845" spans="10:10" ht="12.75" x14ac:dyDescent="0.2">
      <c r="J845" s="75"/>
    </row>
    <row r="846" spans="10:10" ht="12.75" x14ac:dyDescent="0.2">
      <c r="J846" s="75"/>
    </row>
    <row r="847" spans="10:10" ht="12.75" x14ac:dyDescent="0.2">
      <c r="J847" s="75"/>
    </row>
    <row r="848" spans="10:10" ht="12.75" x14ac:dyDescent="0.2">
      <c r="J848" s="75"/>
    </row>
    <row r="849" spans="10:10" ht="12.75" x14ac:dyDescent="0.2">
      <c r="J849" s="75"/>
    </row>
    <row r="850" spans="10:10" ht="12.75" x14ac:dyDescent="0.2">
      <c r="J850" s="75"/>
    </row>
    <row r="851" spans="10:10" ht="12.75" x14ac:dyDescent="0.2">
      <c r="J851" s="75"/>
    </row>
    <row r="852" spans="10:10" ht="12.75" x14ac:dyDescent="0.2">
      <c r="J852" s="75"/>
    </row>
    <row r="853" spans="10:10" ht="12.75" x14ac:dyDescent="0.2">
      <c r="J853" s="75"/>
    </row>
    <row r="854" spans="10:10" ht="12.75" x14ac:dyDescent="0.2">
      <c r="J854" s="75"/>
    </row>
    <row r="855" spans="10:10" ht="12.75" x14ac:dyDescent="0.2">
      <c r="J855" s="75"/>
    </row>
    <row r="856" spans="10:10" ht="12.75" x14ac:dyDescent="0.2">
      <c r="J856" s="75"/>
    </row>
    <row r="857" spans="10:10" ht="12.75" x14ac:dyDescent="0.2">
      <c r="J857" s="75"/>
    </row>
    <row r="858" spans="10:10" ht="12.75" x14ac:dyDescent="0.2">
      <c r="J858" s="75"/>
    </row>
    <row r="859" spans="10:10" ht="12.75" x14ac:dyDescent="0.2">
      <c r="J859" s="75"/>
    </row>
    <row r="860" spans="10:10" ht="12.75" x14ac:dyDescent="0.2">
      <c r="J860" s="75"/>
    </row>
    <row r="861" spans="10:10" ht="12.75" x14ac:dyDescent="0.2">
      <c r="J861" s="75"/>
    </row>
    <row r="862" spans="10:10" ht="12.75" x14ac:dyDescent="0.2">
      <c r="J862" s="75"/>
    </row>
    <row r="863" spans="10:10" ht="12.75" x14ac:dyDescent="0.2">
      <c r="J863" s="75"/>
    </row>
    <row r="864" spans="10:10" ht="12.75" x14ac:dyDescent="0.2">
      <c r="J864" s="75"/>
    </row>
    <row r="865" spans="10:10" ht="12.75" x14ac:dyDescent="0.2">
      <c r="J865" s="75"/>
    </row>
    <row r="866" spans="10:10" ht="12.75" x14ac:dyDescent="0.2">
      <c r="J866" s="75"/>
    </row>
    <row r="867" spans="10:10" ht="12.75" x14ac:dyDescent="0.2">
      <c r="J867" s="75"/>
    </row>
    <row r="868" spans="10:10" ht="12.75" x14ac:dyDescent="0.2">
      <c r="J868" s="75"/>
    </row>
    <row r="869" spans="10:10" ht="12.75" x14ac:dyDescent="0.2">
      <c r="J869" s="75"/>
    </row>
    <row r="870" spans="10:10" ht="12.75" x14ac:dyDescent="0.2">
      <c r="J870" s="75"/>
    </row>
    <row r="871" spans="10:10" ht="12.75" x14ac:dyDescent="0.2">
      <c r="J871" s="75"/>
    </row>
    <row r="872" spans="10:10" ht="12.75" x14ac:dyDescent="0.2">
      <c r="J872" s="75"/>
    </row>
    <row r="873" spans="10:10" ht="12.75" x14ac:dyDescent="0.2">
      <c r="J873" s="75"/>
    </row>
    <row r="874" spans="10:10" ht="12.75" x14ac:dyDescent="0.2">
      <c r="J874" s="75"/>
    </row>
    <row r="875" spans="10:10" ht="12.75" x14ac:dyDescent="0.2">
      <c r="J875" s="75"/>
    </row>
    <row r="876" spans="10:10" ht="12.75" x14ac:dyDescent="0.2">
      <c r="J876" s="75"/>
    </row>
    <row r="877" spans="10:10" ht="12.75" x14ac:dyDescent="0.2">
      <c r="J877" s="75"/>
    </row>
    <row r="878" spans="10:10" ht="12.75" x14ac:dyDescent="0.2">
      <c r="J878" s="75"/>
    </row>
    <row r="879" spans="10:10" ht="12.75" x14ac:dyDescent="0.2">
      <c r="J879" s="75"/>
    </row>
    <row r="880" spans="10:10" ht="12.75" x14ac:dyDescent="0.2">
      <c r="J880" s="75"/>
    </row>
    <row r="881" spans="10:10" ht="12.75" x14ac:dyDescent="0.2">
      <c r="J881" s="75"/>
    </row>
    <row r="882" spans="10:10" ht="12.75" x14ac:dyDescent="0.2">
      <c r="J882" s="75"/>
    </row>
    <row r="883" spans="10:10" ht="12.75" x14ac:dyDescent="0.2">
      <c r="J883" s="75"/>
    </row>
    <row r="884" spans="10:10" ht="12.75" x14ac:dyDescent="0.2">
      <c r="J884" s="75"/>
    </row>
    <row r="885" spans="10:10" ht="12.75" x14ac:dyDescent="0.2">
      <c r="J885" s="75"/>
    </row>
    <row r="886" spans="10:10" ht="12.75" x14ac:dyDescent="0.2">
      <c r="J886" s="75"/>
    </row>
    <row r="887" spans="10:10" ht="12.75" x14ac:dyDescent="0.2">
      <c r="J887" s="75"/>
    </row>
    <row r="888" spans="10:10" ht="12.75" x14ac:dyDescent="0.2">
      <c r="J888" s="75"/>
    </row>
    <row r="889" spans="10:10" ht="12.75" x14ac:dyDescent="0.2">
      <c r="J889" s="75"/>
    </row>
    <row r="890" spans="10:10" ht="12.75" x14ac:dyDescent="0.2">
      <c r="J890" s="75"/>
    </row>
    <row r="891" spans="10:10" ht="12.75" x14ac:dyDescent="0.2">
      <c r="J891" s="75"/>
    </row>
    <row r="892" spans="10:10" ht="12.75" x14ac:dyDescent="0.2">
      <c r="J892" s="75"/>
    </row>
    <row r="893" spans="10:10" ht="12.75" x14ac:dyDescent="0.2">
      <c r="J893" s="75"/>
    </row>
    <row r="894" spans="10:10" ht="12.75" x14ac:dyDescent="0.2">
      <c r="J894" s="75"/>
    </row>
    <row r="895" spans="10:10" ht="12.75" x14ac:dyDescent="0.2">
      <c r="J895" s="75"/>
    </row>
    <row r="896" spans="10:10" ht="12.75" x14ac:dyDescent="0.2">
      <c r="J896" s="75"/>
    </row>
    <row r="897" spans="10:10" ht="12.75" x14ac:dyDescent="0.2">
      <c r="J897" s="75"/>
    </row>
    <row r="898" spans="10:10" ht="12.75" x14ac:dyDescent="0.2">
      <c r="J898" s="75"/>
    </row>
    <row r="899" spans="10:10" ht="12.75" x14ac:dyDescent="0.2">
      <c r="J899" s="75"/>
    </row>
    <row r="900" spans="10:10" ht="12.75" x14ac:dyDescent="0.2">
      <c r="J900" s="75"/>
    </row>
    <row r="901" spans="10:10" ht="12.75" x14ac:dyDescent="0.2">
      <c r="J901" s="75"/>
    </row>
    <row r="902" spans="10:10" ht="12.75" x14ac:dyDescent="0.2">
      <c r="J902" s="75"/>
    </row>
    <row r="903" spans="10:10" ht="12.75" x14ac:dyDescent="0.2">
      <c r="J903" s="75"/>
    </row>
    <row r="904" spans="10:10" ht="12.75" x14ac:dyDescent="0.2">
      <c r="J904" s="75"/>
    </row>
    <row r="905" spans="10:10" ht="12.75" x14ac:dyDescent="0.2">
      <c r="J905" s="75"/>
    </row>
    <row r="906" spans="10:10" ht="12.75" x14ac:dyDescent="0.2">
      <c r="J906" s="75"/>
    </row>
    <row r="907" spans="10:10" ht="12.75" x14ac:dyDescent="0.2">
      <c r="J907" s="75"/>
    </row>
    <row r="908" spans="10:10" ht="12.75" x14ac:dyDescent="0.2">
      <c r="J908" s="75"/>
    </row>
    <row r="909" spans="10:10" ht="12.75" x14ac:dyDescent="0.2">
      <c r="J909" s="75"/>
    </row>
    <row r="910" spans="10:10" ht="12.75" x14ac:dyDescent="0.2">
      <c r="J910" s="75"/>
    </row>
    <row r="911" spans="10:10" ht="12.75" x14ac:dyDescent="0.2">
      <c r="J911" s="75"/>
    </row>
    <row r="912" spans="10:10" ht="12.75" x14ac:dyDescent="0.2">
      <c r="J912" s="75"/>
    </row>
    <row r="913" spans="10:10" ht="12.75" x14ac:dyDescent="0.2">
      <c r="J913" s="75"/>
    </row>
    <row r="914" spans="10:10" ht="12.75" x14ac:dyDescent="0.2">
      <c r="J914" s="75"/>
    </row>
    <row r="915" spans="10:10" ht="12.75" x14ac:dyDescent="0.2">
      <c r="J915" s="75"/>
    </row>
    <row r="916" spans="10:10" ht="12.75" x14ac:dyDescent="0.2">
      <c r="J916" s="75"/>
    </row>
    <row r="917" spans="10:10" ht="12.75" x14ac:dyDescent="0.2">
      <c r="J917" s="75"/>
    </row>
    <row r="918" spans="10:10" ht="12.75" x14ac:dyDescent="0.2">
      <c r="J918" s="75"/>
    </row>
    <row r="919" spans="10:10" ht="12.75" x14ac:dyDescent="0.2">
      <c r="J919" s="75"/>
    </row>
    <row r="920" spans="10:10" ht="12.75" x14ac:dyDescent="0.2">
      <c r="J920" s="75"/>
    </row>
    <row r="921" spans="10:10" ht="12.75" x14ac:dyDescent="0.2">
      <c r="J921" s="75"/>
    </row>
    <row r="922" spans="10:10" ht="12.75" x14ac:dyDescent="0.2">
      <c r="J922" s="75"/>
    </row>
    <row r="923" spans="10:10" ht="12.75" x14ac:dyDescent="0.2">
      <c r="J923" s="75"/>
    </row>
    <row r="924" spans="10:10" ht="12.75" x14ac:dyDescent="0.2">
      <c r="J924" s="75"/>
    </row>
    <row r="925" spans="10:10" ht="12.75" x14ac:dyDescent="0.2">
      <c r="J925" s="75"/>
    </row>
    <row r="926" spans="10:10" ht="12.75" x14ac:dyDescent="0.2">
      <c r="J926" s="75"/>
    </row>
    <row r="927" spans="10:10" ht="12.75" x14ac:dyDescent="0.2">
      <c r="J927" s="75"/>
    </row>
    <row r="928" spans="10:10" ht="12.75" x14ac:dyDescent="0.2">
      <c r="J928" s="75"/>
    </row>
    <row r="929" spans="10:10" ht="12.75" x14ac:dyDescent="0.2">
      <c r="J929" s="75"/>
    </row>
    <row r="930" spans="10:10" ht="12.75" x14ac:dyDescent="0.2">
      <c r="J930" s="75"/>
    </row>
    <row r="931" spans="10:10" ht="12.75" x14ac:dyDescent="0.2">
      <c r="J931" s="75"/>
    </row>
    <row r="932" spans="10:10" ht="12.75" x14ac:dyDescent="0.2">
      <c r="J932" s="75"/>
    </row>
    <row r="933" spans="10:10" ht="12.75" x14ac:dyDescent="0.2">
      <c r="J933" s="75"/>
    </row>
    <row r="934" spans="10:10" ht="12.75" x14ac:dyDescent="0.2">
      <c r="J934" s="75"/>
    </row>
    <row r="935" spans="10:10" ht="12.75" x14ac:dyDescent="0.2">
      <c r="J935" s="75"/>
    </row>
    <row r="936" spans="10:10" ht="12.75" x14ac:dyDescent="0.2">
      <c r="J936" s="75"/>
    </row>
    <row r="937" spans="10:10" ht="12.75" x14ac:dyDescent="0.2">
      <c r="J937" s="75"/>
    </row>
    <row r="938" spans="10:10" ht="12.75" x14ac:dyDescent="0.2">
      <c r="J938" s="75"/>
    </row>
    <row r="939" spans="10:10" ht="12.75" x14ac:dyDescent="0.2">
      <c r="J939" s="75"/>
    </row>
    <row r="940" spans="10:10" ht="12.75" x14ac:dyDescent="0.2">
      <c r="J940" s="75"/>
    </row>
    <row r="941" spans="10:10" ht="12.75" x14ac:dyDescent="0.2">
      <c r="J941" s="75"/>
    </row>
    <row r="942" spans="10:10" ht="12.75" x14ac:dyDescent="0.2">
      <c r="J942" s="75"/>
    </row>
    <row r="943" spans="10:10" ht="12.75" x14ac:dyDescent="0.2">
      <c r="J943" s="75"/>
    </row>
    <row r="944" spans="10:10" ht="12.75" x14ac:dyDescent="0.2">
      <c r="J944" s="75"/>
    </row>
    <row r="945" spans="10:10" ht="12.75" x14ac:dyDescent="0.2">
      <c r="J945" s="75"/>
    </row>
    <row r="946" spans="10:10" ht="12.75" x14ac:dyDescent="0.2">
      <c r="J946" s="75"/>
    </row>
    <row r="947" spans="10:10" ht="12.75" x14ac:dyDescent="0.2">
      <c r="J947" s="75"/>
    </row>
    <row r="948" spans="10:10" ht="12.75" x14ac:dyDescent="0.2">
      <c r="J948" s="75"/>
    </row>
    <row r="949" spans="10:10" ht="12.75" x14ac:dyDescent="0.2">
      <c r="J949" s="75"/>
    </row>
    <row r="950" spans="10:10" ht="12.75" x14ac:dyDescent="0.2">
      <c r="J950" s="75"/>
    </row>
    <row r="951" spans="10:10" ht="12.75" x14ac:dyDescent="0.2">
      <c r="J951" s="75"/>
    </row>
    <row r="952" spans="10:10" ht="12.75" x14ac:dyDescent="0.2">
      <c r="J952" s="75"/>
    </row>
    <row r="953" spans="10:10" ht="12.75" x14ac:dyDescent="0.2">
      <c r="J953" s="75"/>
    </row>
    <row r="954" spans="10:10" ht="12.75" x14ac:dyDescent="0.2">
      <c r="J954" s="75"/>
    </row>
    <row r="955" spans="10:10" ht="12.75" x14ac:dyDescent="0.2">
      <c r="J955" s="75"/>
    </row>
    <row r="956" spans="10:10" ht="12.75" x14ac:dyDescent="0.2">
      <c r="J956" s="75"/>
    </row>
    <row r="957" spans="10:10" ht="12.75" x14ac:dyDescent="0.2">
      <c r="J957" s="75"/>
    </row>
    <row r="958" spans="10:10" ht="12.75" x14ac:dyDescent="0.2">
      <c r="J958" s="75"/>
    </row>
    <row r="959" spans="10:10" ht="12.75" x14ac:dyDescent="0.2">
      <c r="J959" s="75"/>
    </row>
    <row r="960" spans="10:10" ht="12.75" x14ac:dyDescent="0.2">
      <c r="J960" s="75"/>
    </row>
    <row r="961" spans="10:10" ht="12.75" x14ac:dyDescent="0.2">
      <c r="J961" s="75"/>
    </row>
    <row r="962" spans="10:10" ht="12.75" x14ac:dyDescent="0.2">
      <c r="J962" s="75"/>
    </row>
    <row r="963" spans="10:10" ht="12.75" x14ac:dyDescent="0.2">
      <c r="J963" s="75"/>
    </row>
    <row r="964" spans="10:10" ht="12.75" x14ac:dyDescent="0.2">
      <c r="J964" s="75"/>
    </row>
    <row r="965" spans="10:10" ht="12.75" x14ac:dyDescent="0.2">
      <c r="J965" s="75"/>
    </row>
    <row r="966" spans="10:10" ht="12.75" x14ac:dyDescent="0.2">
      <c r="J966" s="75"/>
    </row>
    <row r="967" spans="10:10" ht="12.75" x14ac:dyDescent="0.2">
      <c r="J967" s="75"/>
    </row>
    <row r="968" spans="10:10" ht="12.75" x14ac:dyDescent="0.2">
      <c r="J968" s="75"/>
    </row>
    <row r="969" spans="10:10" ht="12.75" x14ac:dyDescent="0.2">
      <c r="J969" s="75"/>
    </row>
    <row r="970" spans="10:10" ht="12.75" x14ac:dyDescent="0.2">
      <c r="J970" s="75"/>
    </row>
    <row r="971" spans="10:10" ht="12.75" x14ac:dyDescent="0.2">
      <c r="J971" s="75"/>
    </row>
    <row r="972" spans="10:10" ht="12.75" x14ac:dyDescent="0.2">
      <c r="J972" s="75"/>
    </row>
    <row r="973" spans="10:10" ht="12.75" x14ac:dyDescent="0.2">
      <c r="J973" s="75"/>
    </row>
    <row r="974" spans="10:10" ht="12.75" x14ac:dyDescent="0.2">
      <c r="J974" s="75"/>
    </row>
    <row r="975" spans="10:10" ht="12.75" x14ac:dyDescent="0.2">
      <c r="J975" s="75"/>
    </row>
    <row r="976" spans="10:10" ht="12.75" x14ac:dyDescent="0.2">
      <c r="J976" s="75"/>
    </row>
    <row r="977" spans="10:10" ht="12.75" x14ac:dyDescent="0.2">
      <c r="J977" s="75"/>
    </row>
  </sheetData>
  <mergeCells count="3">
    <mergeCell ref="C7:I7"/>
    <mergeCell ref="C8:I9"/>
    <mergeCell ref="C10:I10"/>
  </mergeCells>
  <hyperlinks>
    <hyperlink ref="D15" location="PEC_ProdImpConstraints!A1" display="PEC_ProdImpConstraints.csv"/>
    <hyperlink ref="B8" r:id="rId1"/>
    <hyperlink ref="B9" r:id="rId2"/>
    <hyperlink ref="B10"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34"/>
  <sheetViews>
    <sheetView zoomScaleNormal="100" workbookViewId="0"/>
  </sheetViews>
  <sheetFormatPr defaultColWidth="8.5703125" defaultRowHeight="15" x14ac:dyDescent="0.25"/>
  <cols>
    <col min="1" max="1" width="8.5703125" style="48"/>
    <col min="2" max="2" width="15.28515625" style="48" customWidth="1"/>
    <col min="3" max="3" width="9.5703125" style="48" customWidth="1"/>
    <col min="4" max="4" width="11.28515625" style="48" customWidth="1"/>
    <col min="5" max="5" width="11.42578125" style="48" customWidth="1"/>
    <col min="6" max="10" width="8.5703125" style="48"/>
    <col min="11" max="11" width="11" style="48" customWidth="1"/>
    <col min="12" max="12" width="9.5703125" style="48" bestFit="1" customWidth="1"/>
    <col min="13" max="13" width="9.85546875" style="48" customWidth="1"/>
    <col min="14" max="14" width="10.42578125" style="48" customWidth="1"/>
    <col min="15" max="16384" width="8.5703125" style="48"/>
  </cols>
  <sheetData>
    <row r="2" spans="1:12" x14ac:dyDescent="0.25">
      <c r="A2" s="48" t="s">
        <v>86</v>
      </c>
    </row>
    <row r="5" spans="1:12" x14ac:dyDescent="0.25">
      <c r="A5" s="49" t="s">
        <v>11</v>
      </c>
    </row>
    <row r="6" spans="1:12" x14ac:dyDescent="0.25">
      <c r="A6" s="51" t="s">
        <v>12</v>
      </c>
    </row>
    <row r="7" spans="1:12" x14ac:dyDescent="0.25">
      <c r="C7" s="48" t="s">
        <v>2</v>
      </c>
      <c r="D7" s="48" t="s">
        <v>3</v>
      </c>
      <c r="E7" s="48" t="s">
        <v>4</v>
      </c>
      <c r="F7" s="48" t="s">
        <v>5</v>
      </c>
      <c r="G7" s="48" t="s">
        <v>6</v>
      </c>
      <c r="H7" s="48" t="s">
        <v>7</v>
      </c>
      <c r="I7" s="48" t="s">
        <v>8</v>
      </c>
      <c r="J7" s="48" t="s">
        <v>9</v>
      </c>
      <c r="K7" s="52" t="s">
        <v>10</v>
      </c>
      <c r="L7" s="48" t="s">
        <v>61</v>
      </c>
    </row>
    <row r="8" spans="1:12" x14ac:dyDescent="0.25">
      <c r="B8" s="48" t="s">
        <v>13</v>
      </c>
      <c r="C8" s="48">
        <v>35527</v>
      </c>
      <c r="D8" s="48">
        <v>35934</v>
      </c>
      <c r="E8" s="48">
        <v>35661</v>
      </c>
      <c r="F8" s="48">
        <v>35865</v>
      </c>
      <c r="G8" s="48">
        <v>35891</v>
      </c>
      <c r="H8" s="48">
        <v>35500</v>
      </c>
      <c r="I8" s="48">
        <v>34501</v>
      </c>
      <c r="J8" s="48">
        <v>34045</v>
      </c>
      <c r="K8" s="48">
        <v>32474</v>
      </c>
      <c r="L8" s="48">
        <v>30523</v>
      </c>
    </row>
    <row r="9" spans="1:12" x14ac:dyDescent="0.25">
      <c r="B9" s="48" t="s">
        <v>14</v>
      </c>
      <c r="D9" s="53">
        <f t="shared" ref="D9:L9" si="0">D8/C8-1</f>
        <v>1.1456075660765119E-2</v>
      </c>
      <c r="E9" s="53">
        <f t="shared" si="0"/>
        <v>-7.5972616463516607E-3</v>
      </c>
      <c r="F9" s="53">
        <f t="shared" si="0"/>
        <v>5.7205350382771858E-3</v>
      </c>
      <c r="G9" s="53">
        <f t="shared" si="0"/>
        <v>7.249407500349303E-4</v>
      </c>
      <c r="H9" s="53">
        <f t="shared" si="0"/>
        <v>-1.0894096012928012E-2</v>
      </c>
      <c r="I9" s="53">
        <f t="shared" si="0"/>
        <v>-2.8140845070422582E-2</v>
      </c>
      <c r="J9" s="53">
        <f t="shared" si="0"/>
        <v>-1.3217008202660807E-2</v>
      </c>
      <c r="K9" s="53">
        <f t="shared" si="0"/>
        <v>-4.6144808341900379E-2</v>
      </c>
      <c r="L9" s="54">
        <f t="shared" si="0"/>
        <v>-6.0078832296606488E-2</v>
      </c>
    </row>
    <row r="10" spans="1:12" x14ac:dyDescent="0.25">
      <c r="B10" s="48" t="s">
        <v>15</v>
      </c>
      <c r="D10" s="53"/>
      <c r="E10" s="55">
        <v>37862</v>
      </c>
      <c r="F10" s="55">
        <v>37788</v>
      </c>
      <c r="G10" s="55">
        <v>37461</v>
      </c>
      <c r="H10" s="55">
        <v>36942</v>
      </c>
      <c r="I10" s="55">
        <v>36009</v>
      </c>
      <c r="J10" s="55">
        <v>35684</v>
      </c>
      <c r="K10" s="55">
        <v>34203</v>
      </c>
      <c r="L10" s="55">
        <v>32169</v>
      </c>
    </row>
    <row r="11" spans="1:12" x14ac:dyDescent="0.25">
      <c r="B11" s="48" t="s">
        <v>16</v>
      </c>
      <c r="D11" s="53"/>
      <c r="E11" s="50">
        <f t="shared" ref="E11:L11" si="1">E8/E10</f>
        <v>0.94186783582483757</v>
      </c>
      <c r="F11" s="50">
        <f t="shared" si="1"/>
        <v>0.94911082883455067</v>
      </c>
      <c r="G11" s="50">
        <f t="shared" si="1"/>
        <v>0.95808974666987001</v>
      </c>
      <c r="H11" s="50">
        <f t="shared" si="1"/>
        <v>0.96096583834118343</v>
      </c>
      <c r="I11" s="50">
        <f t="shared" si="1"/>
        <v>0.95812158071593212</v>
      </c>
      <c r="J11" s="50">
        <f t="shared" si="1"/>
        <v>0.95406905055487057</v>
      </c>
      <c r="K11" s="50">
        <f t="shared" si="1"/>
        <v>0.94944887875332573</v>
      </c>
      <c r="L11" s="50">
        <f t="shared" si="1"/>
        <v>0.94883272715968792</v>
      </c>
    </row>
    <row r="12" spans="1:12" x14ac:dyDescent="0.25">
      <c r="B12" s="48" t="s">
        <v>17</v>
      </c>
      <c r="D12" s="56"/>
      <c r="E12" s="56">
        <v>32169</v>
      </c>
      <c r="F12" s="56"/>
      <c r="G12" s="56"/>
      <c r="H12" s="56"/>
      <c r="I12" s="56"/>
      <c r="J12" s="56"/>
    </row>
    <row r="13" spans="1:12" x14ac:dyDescent="0.25">
      <c r="B13" s="51" t="s">
        <v>104</v>
      </c>
      <c r="D13" s="56"/>
      <c r="E13" s="56">
        <v>30523</v>
      </c>
      <c r="F13" s="56"/>
      <c r="G13" s="56"/>
      <c r="H13" s="56"/>
      <c r="I13" s="56"/>
      <c r="J13" s="56"/>
      <c r="L13" s="57">
        <f>E12-E13</f>
        <v>1646</v>
      </c>
    </row>
    <row r="14" spans="1:12" x14ac:dyDescent="0.25">
      <c r="B14" s="48" t="s">
        <v>147</v>
      </c>
    </row>
    <row r="15" spans="1:12" x14ac:dyDescent="0.25">
      <c r="B15" s="48" t="s">
        <v>18</v>
      </c>
      <c r="D15" s="58">
        <v>0.01</v>
      </c>
    </row>
    <row r="16" spans="1:12" x14ac:dyDescent="0.25">
      <c r="B16" s="48" t="s">
        <v>148</v>
      </c>
      <c r="F16" s="59">
        <f>E12</f>
        <v>32169</v>
      </c>
    </row>
    <row r="18" spans="1:22" x14ac:dyDescent="0.25">
      <c r="A18" s="49" t="s">
        <v>19</v>
      </c>
    </row>
    <row r="19" spans="1:22" x14ac:dyDescent="0.25">
      <c r="A19" s="51" t="s">
        <v>20</v>
      </c>
    </row>
    <row r="20" spans="1:22" x14ac:dyDescent="0.25">
      <c r="B20" s="48" t="s">
        <v>21</v>
      </c>
      <c r="D20" s="48" t="s">
        <v>3</v>
      </c>
      <c r="E20" s="48" t="s">
        <v>4</v>
      </c>
      <c r="F20" s="48" t="s">
        <v>5</v>
      </c>
      <c r="G20" s="48" t="s">
        <v>6</v>
      </c>
      <c r="H20" s="48" t="s">
        <v>7</v>
      </c>
      <c r="I20" s="48" t="s">
        <v>8</v>
      </c>
      <c r="J20" s="48" t="s">
        <v>9</v>
      </c>
      <c r="K20" s="48" t="s">
        <v>10</v>
      </c>
      <c r="L20" s="48" t="s">
        <v>61</v>
      </c>
    </row>
    <row r="21" spans="1:22" x14ac:dyDescent="0.25">
      <c r="B21" s="48" t="s">
        <v>22</v>
      </c>
      <c r="E21" s="48">
        <v>40679.26</v>
      </c>
      <c r="F21" s="48">
        <v>35406.879999999997</v>
      </c>
      <c r="G21" s="48">
        <v>33657.440000000002</v>
      </c>
      <c r="H21" s="48">
        <v>32249.22</v>
      </c>
      <c r="I21" s="48">
        <v>31896.7</v>
      </c>
      <c r="J21" s="48">
        <v>32649.31</v>
      </c>
      <c r="K21" s="48">
        <v>32873.370000000003</v>
      </c>
      <c r="L21" s="48">
        <v>31184.2</v>
      </c>
    </row>
    <row r="22" spans="1:22" x14ac:dyDescent="0.25">
      <c r="B22" s="48" t="s">
        <v>23</v>
      </c>
      <c r="D22" s="48">
        <v>46453.18</v>
      </c>
      <c r="E22" s="48">
        <v>39749.839999999997</v>
      </c>
      <c r="F22" s="48">
        <v>34570.78</v>
      </c>
      <c r="G22" s="48">
        <v>32689.200000000001</v>
      </c>
      <c r="H22" s="48">
        <v>31124.58</v>
      </c>
      <c r="I22" s="48">
        <v>30848.92</v>
      </c>
      <c r="J22" s="48">
        <v>31731.26</v>
      </c>
      <c r="K22" s="48">
        <v>32053.85</v>
      </c>
      <c r="L22" s="48">
        <v>30256.400000000001</v>
      </c>
    </row>
    <row r="23" spans="1:22" x14ac:dyDescent="0.25">
      <c r="B23" s="48" t="s">
        <v>14</v>
      </c>
      <c r="D23" s="53"/>
      <c r="E23" s="53">
        <f t="shared" ref="E23:L23" si="2">E22/D22-1</f>
        <v>-0.14430314566193325</v>
      </c>
      <c r="F23" s="53">
        <f t="shared" si="2"/>
        <v>-0.1302913420532007</v>
      </c>
      <c r="G23" s="53">
        <f t="shared" si="2"/>
        <v>-5.4426888835021892E-2</v>
      </c>
      <c r="H23" s="53">
        <f t="shared" si="2"/>
        <v>-4.786351455526594E-2</v>
      </c>
      <c r="I23" s="53">
        <f t="shared" si="2"/>
        <v>-8.8566656963725565E-3</v>
      </c>
      <c r="J23" s="53">
        <f t="shared" si="2"/>
        <v>2.8601973748189513E-2</v>
      </c>
      <c r="K23" s="53">
        <f t="shared" si="2"/>
        <v>1.0166315488259858E-2</v>
      </c>
      <c r="L23" s="53">
        <f t="shared" si="2"/>
        <v>-5.6075947195110665E-2</v>
      </c>
    </row>
    <row r="24" spans="1:22" x14ac:dyDescent="0.25">
      <c r="B24" s="48" t="s">
        <v>87</v>
      </c>
      <c r="D24" s="48">
        <v>60684</v>
      </c>
      <c r="E24" s="48">
        <v>53915</v>
      </c>
      <c r="F24" s="48">
        <v>48994</v>
      </c>
      <c r="G24" s="48">
        <v>46955</v>
      </c>
      <c r="H24" s="48">
        <v>47850</v>
      </c>
      <c r="I24" s="48">
        <v>50778</v>
      </c>
      <c r="J24" s="48">
        <v>52832</v>
      </c>
      <c r="K24" s="48">
        <v>53840</v>
      </c>
      <c r="L24" s="48">
        <v>56442</v>
      </c>
    </row>
    <row r="25" spans="1:22" x14ac:dyDescent="0.25">
      <c r="B25" s="48" t="s">
        <v>24</v>
      </c>
      <c r="D25" s="48">
        <v>18263</v>
      </c>
      <c r="E25" s="48">
        <v>19352</v>
      </c>
      <c r="F25" s="48">
        <v>18548</v>
      </c>
      <c r="G25" s="48">
        <v>18234</v>
      </c>
      <c r="H25" s="48">
        <v>20412</v>
      </c>
      <c r="I25" s="48">
        <v>20484</v>
      </c>
      <c r="J25" s="48">
        <v>19978</v>
      </c>
      <c r="K25" s="48">
        <v>19497</v>
      </c>
      <c r="L25" s="48">
        <v>20251</v>
      </c>
      <c r="M25" s="60"/>
      <c r="N25" s="61"/>
      <c r="O25" s="61"/>
      <c r="P25" s="61"/>
      <c r="Q25" s="60"/>
      <c r="R25" s="60"/>
      <c r="S25" s="60"/>
      <c r="T25" s="60"/>
      <c r="U25" s="60"/>
      <c r="V25" s="60"/>
    </row>
    <row r="26" spans="1:22" x14ac:dyDescent="0.25">
      <c r="B26" s="48" t="s">
        <v>25</v>
      </c>
      <c r="C26" s="50"/>
      <c r="D26" s="50">
        <f t="shared" ref="D26:L26" si="3">D25/D24</f>
        <v>0.30095247511699952</v>
      </c>
      <c r="E26" s="50">
        <f t="shared" si="3"/>
        <v>0.35893536121673003</v>
      </c>
      <c r="F26" s="50">
        <f t="shared" si="3"/>
        <v>0.37857696860840101</v>
      </c>
      <c r="G26" s="50">
        <f t="shared" si="3"/>
        <v>0.38832925141092534</v>
      </c>
      <c r="H26" s="50">
        <f t="shared" si="3"/>
        <v>0.42658307210031349</v>
      </c>
      <c r="I26" s="50">
        <f t="shared" si="3"/>
        <v>0.4034030485643389</v>
      </c>
      <c r="J26" s="50">
        <f t="shared" si="3"/>
        <v>0.3781420351302241</v>
      </c>
      <c r="K26" s="50">
        <f t="shared" si="3"/>
        <v>0.36212852897473996</v>
      </c>
      <c r="L26" s="62">
        <f t="shared" si="3"/>
        <v>0.35879309733886111</v>
      </c>
      <c r="M26" s="60"/>
      <c r="N26" s="60"/>
      <c r="O26" s="63"/>
      <c r="P26" s="63"/>
      <c r="Q26" s="64"/>
      <c r="R26" s="64"/>
      <c r="S26" s="64"/>
      <c r="T26" s="64"/>
      <c r="U26" s="64"/>
      <c r="V26" s="65"/>
    </row>
    <row r="27" spans="1:22" x14ac:dyDescent="0.25">
      <c r="B27" s="48" t="s">
        <v>26</v>
      </c>
      <c r="C27" s="50"/>
      <c r="D27" s="50"/>
      <c r="E27" s="50">
        <f t="shared" ref="E27:J27" si="4">E22/E21</f>
        <v>0.97715248507470376</v>
      </c>
      <c r="F27" s="50">
        <f t="shared" si="4"/>
        <v>0.97638594533039913</v>
      </c>
      <c r="G27" s="50">
        <f t="shared" si="4"/>
        <v>0.9712325120389429</v>
      </c>
      <c r="H27" s="50">
        <f t="shared" si="4"/>
        <v>0.96512659841075232</v>
      </c>
      <c r="I27" s="50">
        <f t="shared" si="4"/>
        <v>0.96715083378531319</v>
      </c>
      <c r="J27" s="50">
        <f t="shared" si="4"/>
        <v>0.97188148846024613</v>
      </c>
      <c r="K27" s="50">
        <f>K22/K21</f>
        <v>0.97507039892776426</v>
      </c>
      <c r="L27" s="50">
        <f>L22/L21</f>
        <v>0.97024775367012783</v>
      </c>
    </row>
    <row r="29" spans="1:22" x14ac:dyDescent="0.25">
      <c r="B29" s="48" t="s">
        <v>144</v>
      </c>
    </row>
    <row r="30" spans="1:22" x14ac:dyDescent="0.25">
      <c r="B30" s="48" t="s">
        <v>18</v>
      </c>
      <c r="D30" s="58">
        <v>0.02</v>
      </c>
    </row>
    <row r="31" spans="1:22" x14ac:dyDescent="0.25">
      <c r="B31" s="48" t="s">
        <v>27</v>
      </c>
      <c r="D31" s="57">
        <f>L21</f>
        <v>31184.2</v>
      </c>
      <c r="E31" s="57"/>
      <c r="F31" s="57"/>
    </row>
    <row r="32" spans="1:22" x14ac:dyDescent="0.25">
      <c r="B32" s="48" t="s">
        <v>145</v>
      </c>
      <c r="F32" s="59">
        <f>D31</f>
        <v>31184.2</v>
      </c>
    </row>
    <row r="33" spans="2:6" x14ac:dyDescent="0.25">
      <c r="B33" s="48" t="s">
        <v>146</v>
      </c>
      <c r="F33" s="59">
        <f>F32*L27</f>
        <v>30256.400000000001</v>
      </c>
    </row>
    <row r="34" spans="2:6" x14ac:dyDescent="0.25">
      <c r="F34" s="59"/>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1"/>
  <sheetViews>
    <sheetView zoomScaleNormal="100" workbookViewId="0">
      <selection activeCell="J8" sqref="J8"/>
    </sheetView>
  </sheetViews>
  <sheetFormatPr defaultColWidth="8.5703125" defaultRowHeight="15" x14ac:dyDescent="0.25"/>
  <cols>
    <col min="1" max="1" width="15.140625" style="3" customWidth="1"/>
    <col min="2" max="2" width="17.7109375" style="3" customWidth="1"/>
    <col min="3" max="3" width="16.5703125" style="3" customWidth="1"/>
    <col min="4" max="4" width="8.5703125" style="3"/>
    <col min="5" max="5" width="18.5703125" style="3" customWidth="1"/>
    <col min="6" max="6" width="14.85546875" style="2" customWidth="1"/>
    <col min="7" max="7" width="8.5703125" style="3"/>
    <col min="8" max="8" width="12.140625" style="3" customWidth="1"/>
    <col min="9" max="9" width="17.7109375" style="3" customWidth="1"/>
    <col min="10" max="10" width="8.85546875" style="3" customWidth="1"/>
    <col min="13" max="13" width="8.5703125" style="4"/>
    <col min="14" max="14" width="14.28515625" style="4" customWidth="1"/>
    <col min="15" max="15" width="8.5703125" style="3"/>
    <col min="16" max="16" width="11.5703125" style="3" bestFit="1" customWidth="1"/>
    <col min="17" max="17" width="10.140625" style="3" bestFit="1" customWidth="1"/>
    <col min="18" max="18" width="11.5703125" style="3" bestFit="1" customWidth="1"/>
    <col min="19" max="19" width="11.140625" style="3" bestFit="1" customWidth="1"/>
    <col min="20" max="21" width="10.28515625" style="3" bestFit="1" customWidth="1"/>
    <col min="22" max="24" width="10.7109375" style="3" bestFit="1" customWidth="1"/>
    <col min="25" max="28" width="11.42578125" bestFit="1" customWidth="1"/>
    <col min="29" max="29" width="11.140625" bestFit="1" customWidth="1"/>
    <col min="30" max="30" width="11.140625" style="3" customWidth="1"/>
    <col min="31" max="31" width="8.5703125" style="3"/>
  </cols>
  <sheetData>
    <row r="1" spans="1:30" s="3" customFormat="1" x14ac:dyDescent="0.25">
      <c r="A1" s="6" t="s">
        <v>75</v>
      </c>
      <c r="B1" s="7" t="s">
        <v>77</v>
      </c>
      <c r="C1" s="7" t="s">
        <v>78</v>
      </c>
      <c r="D1" s="7" t="s">
        <v>1</v>
      </c>
      <c r="E1" s="7" t="s">
        <v>0</v>
      </c>
      <c r="F1" s="43" t="s">
        <v>80</v>
      </c>
      <c r="M1" s="4"/>
      <c r="N1" s="4"/>
    </row>
    <row r="2" spans="1:30" s="3" customFormat="1" x14ac:dyDescent="0.25">
      <c r="A2" s="3" t="s">
        <v>76</v>
      </c>
      <c r="B2" s="3" t="s">
        <v>79</v>
      </c>
      <c r="C2" s="3" t="s">
        <v>67</v>
      </c>
      <c r="D2" s="3">
        <v>2020</v>
      </c>
      <c r="E2" s="11">
        <f>I7</f>
        <v>308.39300000000003</v>
      </c>
      <c r="F2" s="2">
        <f>IF(OR(STEAM_COAL[[#This Row],[SubGeography1]]="NER",STEAM_COAL[[#This Row],[SubGeography1]]="NR"),0,$I$14)</f>
        <v>150</v>
      </c>
      <c r="M2" s="4"/>
      <c r="N2" s="4"/>
    </row>
    <row r="3" spans="1:30" s="3" customFormat="1" x14ac:dyDescent="0.25">
      <c r="A3" s="3" t="s">
        <v>76</v>
      </c>
      <c r="B3" s="3" t="s">
        <v>79</v>
      </c>
      <c r="C3" s="3" t="s">
        <v>66</v>
      </c>
      <c r="D3" s="3">
        <v>2020</v>
      </c>
      <c r="E3" s="11">
        <f t="shared" ref="E3:E5" si="0">I8</f>
        <v>348.57399999999996</v>
      </c>
      <c r="F3" s="2">
        <f>IF(OR(STEAM_COAL[[#This Row],[SubGeography1]]="NER",STEAM_COAL[[#This Row],[SubGeography1]]="NR"),0,$I$14)</f>
        <v>150</v>
      </c>
      <c r="M3" s="4"/>
      <c r="N3" s="4"/>
    </row>
    <row r="4" spans="1:30" s="3" customFormat="1" ht="14.25" customHeight="1" thickBot="1" x14ac:dyDescent="0.3">
      <c r="A4" s="3" t="s">
        <v>76</v>
      </c>
      <c r="B4" s="3" t="s">
        <v>79</v>
      </c>
      <c r="C4" s="3" t="s">
        <v>68</v>
      </c>
      <c r="D4" s="3">
        <v>2020</v>
      </c>
      <c r="E4" s="11">
        <f t="shared" si="0"/>
        <v>26.267000000000003</v>
      </c>
      <c r="F4" s="2">
        <f>IF(OR(STEAM_COAL[[#This Row],[SubGeography1]]="NER",STEAM_COAL[[#This Row],[SubGeography1]]="NR"),0,$I$14)</f>
        <v>0</v>
      </c>
      <c r="M4" s="4"/>
      <c r="N4" s="4"/>
    </row>
    <row r="5" spans="1:30" x14ac:dyDescent="0.25">
      <c r="A5" s="3" t="s">
        <v>76</v>
      </c>
      <c r="B5" s="3" t="s">
        <v>79</v>
      </c>
      <c r="C5" s="3" t="s">
        <v>69</v>
      </c>
      <c r="D5" s="3">
        <v>2020</v>
      </c>
      <c r="E5" s="11">
        <f t="shared" si="0"/>
        <v>89.218999999999994</v>
      </c>
      <c r="F5" s="2">
        <f>IF(OR(STEAM_COAL[[#This Row],[SubGeography1]]="NER",STEAM_COAL[[#This Row],[SubGeography1]]="NR"),0,$I$14)</f>
        <v>150</v>
      </c>
      <c r="H5" s="27" t="s">
        <v>82</v>
      </c>
      <c r="I5" s="28"/>
      <c r="J5" s="29"/>
      <c r="N5" s="4" t="s">
        <v>109</v>
      </c>
    </row>
    <row r="6" spans="1:30" x14ac:dyDescent="0.25">
      <c r="A6" s="3" t="s">
        <v>76</v>
      </c>
      <c r="B6" s="3" t="s">
        <v>79</v>
      </c>
      <c r="C6" s="3" t="s">
        <v>70</v>
      </c>
      <c r="D6" s="3">
        <v>2020</v>
      </c>
      <c r="E6" s="11">
        <f>I11</f>
        <v>0.51700000000000002</v>
      </c>
      <c r="F6" s="2">
        <f>IF(OR(STEAM_COAL[[#This Row],[SubGeography1]]="NER",STEAM_COAL[[#This Row],[SubGeography1]]="NR"),0,$I$14)</f>
        <v>0</v>
      </c>
      <c r="H6" s="30" t="s">
        <v>83</v>
      </c>
      <c r="I6" s="10" t="s">
        <v>85</v>
      </c>
      <c r="J6" s="31" t="s">
        <v>84</v>
      </c>
      <c r="N6" s="12" t="s">
        <v>74</v>
      </c>
      <c r="O6" s="12"/>
      <c r="P6" s="12"/>
      <c r="Q6" s="12"/>
      <c r="R6" s="12"/>
      <c r="S6" s="12"/>
      <c r="T6" s="12"/>
      <c r="U6" s="12"/>
      <c r="V6" s="12"/>
      <c r="W6" s="12"/>
      <c r="X6" s="12"/>
      <c r="Y6" s="9"/>
      <c r="Z6" s="9"/>
      <c r="AA6" s="9"/>
      <c r="AB6" s="9"/>
      <c r="AC6" s="9"/>
    </row>
    <row r="7" spans="1:30" x14ac:dyDescent="0.25">
      <c r="A7" s="3" t="s">
        <v>76</v>
      </c>
      <c r="B7" s="3" t="s">
        <v>79</v>
      </c>
      <c r="C7" s="3" t="s">
        <v>67</v>
      </c>
      <c r="D7" s="3">
        <f>D2+1</f>
        <v>2021</v>
      </c>
      <c r="E7" s="3">
        <f>E2*(1+$J$7)</f>
        <v>319.47820188678514</v>
      </c>
      <c r="F7" s="2">
        <f>IF(OR(STEAM_COAL[[#This Row],[SubGeography1]]="NER",STEAM_COAL[[#This Row],[SubGeography1]]="NR"),0,$I$14)</f>
        <v>150</v>
      </c>
      <c r="H7" s="32" t="str">
        <f>M35</f>
        <v>ER</v>
      </c>
      <c r="I7" s="9">
        <f>AC35</f>
        <v>308.39300000000003</v>
      </c>
      <c r="J7" s="90">
        <f t="shared" ref="I7:J11" si="1">AD35</f>
        <v>3.5945050266332546E-2</v>
      </c>
      <c r="N7" s="10"/>
      <c r="O7" s="9"/>
      <c r="P7" s="10" t="s">
        <v>71</v>
      </c>
      <c r="Q7" s="10" t="s">
        <v>73</v>
      </c>
      <c r="R7" s="10" t="s">
        <v>28</v>
      </c>
      <c r="S7" s="10" t="s">
        <v>29</v>
      </c>
      <c r="T7" s="10" t="s">
        <v>2</v>
      </c>
      <c r="U7" s="10" t="s">
        <v>3</v>
      </c>
      <c r="V7" s="10" t="s">
        <v>4</v>
      </c>
      <c r="W7" s="10" t="s">
        <v>5</v>
      </c>
      <c r="X7" s="10" t="s">
        <v>6</v>
      </c>
      <c r="Y7" s="10" t="s">
        <v>57</v>
      </c>
      <c r="Z7" s="10" t="s">
        <v>58</v>
      </c>
      <c r="AA7" s="10" t="s">
        <v>59</v>
      </c>
      <c r="AB7" s="10" t="s">
        <v>60</v>
      </c>
      <c r="AC7" s="10" t="s">
        <v>61</v>
      </c>
      <c r="AD7" s="4"/>
    </row>
    <row r="8" spans="1:30" x14ac:dyDescent="0.25">
      <c r="A8" s="3" t="s">
        <v>76</v>
      </c>
      <c r="B8" s="3" t="s">
        <v>79</v>
      </c>
      <c r="C8" s="3" t="s">
        <v>66</v>
      </c>
      <c r="D8" s="3">
        <f t="shared" ref="D8:D61" si="2">D3+1</f>
        <v>2021</v>
      </c>
      <c r="E8" s="3">
        <f>E3*(1+$J$8)</f>
        <v>365.38058295408632</v>
      </c>
      <c r="F8" s="2">
        <f>IF(OR(STEAM_COAL[[#This Row],[SubGeography1]]="NER",STEAM_COAL[[#This Row],[SubGeography1]]="NR"),0,$I$14)</f>
        <v>150</v>
      </c>
      <c r="H8" s="32" t="str">
        <f>M36</f>
        <v>WR</v>
      </c>
      <c r="I8" s="9">
        <f t="shared" si="1"/>
        <v>348.57399999999996</v>
      </c>
      <c r="J8" s="90">
        <f t="shared" si="1"/>
        <v>4.8215251149214655E-2</v>
      </c>
      <c r="N8" s="10" t="s">
        <v>55</v>
      </c>
      <c r="O8" s="10"/>
      <c r="P8" s="10"/>
      <c r="Q8" s="10"/>
      <c r="R8" s="10"/>
      <c r="S8" s="10"/>
      <c r="T8" s="10"/>
      <c r="U8" s="10"/>
      <c r="V8" s="10"/>
      <c r="W8" s="10"/>
      <c r="X8" s="10"/>
      <c r="Y8" s="9"/>
      <c r="Z8" s="9"/>
      <c r="AA8" s="9"/>
      <c r="AB8" s="9"/>
      <c r="AC8" s="9"/>
    </row>
    <row r="9" spans="1:30" x14ac:dyDescent="0.25">
      <c r="A9" s="3" t="s">
        <v>76</v>
      </c>
      <c r="B9" s="3" t="s">
        <v>79</v>
      </c>
      <c r="C9" s="3" t="s">
        <v>68</v>
      </c>
      <c r="D9" s="3">
        <f t="shared" si="2"/>
        <v>2021</v>
      </c>
      <c r="E9" s="3">
        <f>E4*(1+$J$9)</f>
        <v>27.775987512878601</v>
      </c>
      <c r="F9" s="2">
        <f>IF(OR(STEAM_COAL[[#This Row],[SubGeography1]]="NER",STEAM_COAL[[#This Row],[SubGeography1]]="NR"),0,$I$14)</f>
        <v>0</v>
      </c>
      <c r="H9" s="32" t="str">
        <f>M37</f>
        <v>NR</v>
      </c>
      <c r="I9" s="9">
        <f t="shared" si="1"/>
        <v>26.267000000000003</v>
      </c>
      <c r="J9" s="90">
        <f t="shared" si="1"/>
        <v>5.7448034144691018E-2</v>
      </c>
      <c r="M9" s="4" t="s">
        <v>66</v>
      </c>
      <c r="N9" s="10" t="s">
        <v>43</v>
      </c>
      <c r="O9" s="9"/>
      <c r="P9" s="9">
        <v>0.157</v>
      </c>
      <c r="Q9" s="9">
        <v>0.159</v>
      </c>
      <c r="R9" s="9">
        <v>0.14599999999999999</v>
      </c>
      <c r="S9" s="9">
        <v>0.15</v>
      </c>
      <c r="T9" s="9">
        <v>0.16300000000000001</v>
      </c>
      <c r="U9" s="9">
        <v>0.189</v>
      </c>
      <c r="V9" s="9">
        <v>0.157</v>
      </c>
      <c r="W9" s="9">
        <v>0.125</v>
      </c>
      <c r="X9" s="9">
        <v>0.126</v>
      </c>
      <c r="Y9" s="9">
        <v>0.13500000000000001</v>
      </c>
      <c r="Z9" s="9">
        <v>0.11</v>
      </c>
      <c r="AA9" s="9">
        <v>0.182</v>
      </c>
      <c r="AB9" s="9">
        <v>0.247</v>
      </c>
      <c r="AC9" s="9">
        <v>0.25</v>
      </c>
    </row>
    <row r="10" spans="1:30" x14ac:dyDescent="0.25">
      <c r="A10" s="3" t="s">
        <v>76</v>
      </c>
      <c r="B10" s="3" t="s">
        <v>79</v>
      </c>
      <c r="C10" s="3" t="s">
        <v>69</v>
      </c>
      <c r="D10" s="3">
        <f t="shared" si="2"/>
        <v>2021</v>
      </c>
      <c r="E10" s="3">
        <f>E5*(1+$J$10)</f>
        <v>92.136454887417003</v>
      </c>
      <c r="F10" s="2">
        <f>IF(OR(STEAM_COAL[[#This Row],[SubGeography1]]="NER",STEAM_COAL[[#This Row],[SubGeography1]]="NR"),0,$I$14)</f>
        <v>150</v>
      </c>
      <c r="H10" s="32" t="str">
        <f>M38</f>
        <v>SR</v>
      </c>
      <c r="I10" s="9">
        <f t="shared" si="1"/>
        <v>89.218999999999994</v>
      </c>
      <c r="J10" s="90">
        <f t="shared" si="1"/>
        <v>3.2699928125365707E-2</v>
      </c>
      <c r="M10" s="4" t="s">
        <v>67</v>
      </c>
      <c r="N10" s="10" t="s">
        <v>44</v>
      </c>
      <c r="O10" s="9"/>
      <c r="P10" s="9">
        <v>31.097999999999999</v>
      </c>
      <c r="Q10" s="9">
        <v>33.566000000000003</v>
      </c>
      <c r="R10" s="9">
        <v>33.877000000000002</v>
      </c>
      <c r="S10" s="9">
        <v>43.665999999999997</v>
      </c>
      <c r="T10" s="9">
        <v>48.945</v>
      </c>
      <c r="U10" s="9">
        <v>51.107999999999997</v>
      </c>
      <c r="V10" s="9">
        <v>51.064999999999998</v>
      </c>
      <c r="W10" s="9">
        <v>55.088000000000001</v>
      </c>
      <c r="X10" s="9">
        <v>56.43</v>
      </c>
      <c r="Y10" s="9">
        <v>58.548000000000002</v>
      </c>
      <c r="Z10" s="9">
        <v>59.603999999999999</v>
      </c>
      <c r="AA10" s="9">
        <v>38.768000000000001</v>
      </c>
      <c r="AB10" s="9">
        <v>39.640999999999998</v>
      </c>
      <c r="AC10" s="9">
        <v>52.363999999999997</v>
      </c>
    </row>
    <row r="11" spans="1:30" ht="15.75" thickBot="1" x14ac:dyDescent="0.3">
      <c r="A11" s="3" t="s">
        <v>76</v>
      </c>
      <c r="B11" s="3" t="s">
        <v>79</v>
      </c>
      <c r="C11" s="3" t="s">
        <v>70</v>
      </c>
      <c r="D11" s="3">
        <f t="shared" si="2"/>
        <v>2021</v>
      </c>
      <c r="E11" s="3">
        <f>E6*(1+$J$11)</f>
        <v>0.4238682871581092</v>
      </c>
      <c r="F11" s="2">
        <f>IF(OR(STEAM_COAL[[#This Row],[SubGeography1]]="NER",STEAM_COAL[[#This Row],[SubGeography1]]="NR"),0,$I$14)</f>
        <v>0</v>
      </c>
      <c r="H11" s="33" t="str">
        <f>M39</f>
        <v>NER</v>
      </c>
      <c r="I11" s="34">
        <f t="shared" si="1"/>
        <v>0.51700000000000002</v>
      </c>
      <c r="J11" s="91">
        <f t="shared" si="1"/>
        <v>-0.18013870955878297</v>
      </c>
      <c r="M11" s="4" t="s">
        <v>66</v>
      </c>
      <c r="N11" s="10" t="s">
        <v>45</v>
      </c>
      <c r="O11" s="9"/>
      <c r="P11" s="9">
        <v>0.77500000000000002</v>
      </c>
      <c r="Q11" s="9">
        <v>0.67600000000000005</v>
      </c>
      <c r="R11" s="9">
        <v>0.73</v>
      </c>
      <c r="S11" s="9">
        <v>0.54500000000000004</v>
      </c>
      <c r="T11" s="9">
        <v>0.40300000000000002</v>
      </c>
      <c r="U11" s="9">
        <v>0.31900000000000001</v>
      </c>
      <c r="V11" s="9">
        <v>0.33</v>
      </c>
      <c r="W11" s="9">
        <v>0.249</v>
      </c>
      <c r="X11" s="9">
        <v>0.31</v>
      </c>
      <c r="Y11" s="9">
        <v>0.20899999999999999</v>
      </c>
      <c r="Z11" s="9">
        <v>0.13100000000000001</v>
      </c>
      <c r="AA11" s="9">
        <v>0.18</v>
      </c>
      <c r="AB11" s="9">
        <v>0.188</v>
      </c>
      <c r="AC11" s="9">
        <v>0.17799999999999999</v>
      </c>
    </row>
    <row r="12" spans="1:30" x14ac:dyDescent="0.25">
      <c r="A12" s="3" t="s">
        <v>76</v>
      </c>
      <c r="B12" s="3" t="s">
        <v>79</v>
      </c>
      <c r="C12" s="3" t="s">
        <v>67</v>
      </c>
      <c r="D12" s="3">
        <f t="shared" si="2"/>
        <v>2022</v>
      </c>
      <c r="E12" s="3">
        <f>E7*(1+$J$7)</f>
        <v>330.96186191260318</v>
      </c>
      <c r="F12" s="2">
        <f>IF(OR(STEAM_COAL[[#This Row],[SubGeography1]]="NER",STEAM_COAL[[#This Row],[SubGeography1]]="NR"),0,$I$14)</f>
        <v>150</v>
      </c>
      <c r="M12" s="4" t="s">
        <v>67</v>
      </c>
      <c r="N12" s="10" t="s">
        <v>46</v>
      </c>
      <c r="O12" s="9"/>
      <c r="P12" s="9">
        <v>6.7000000000000004E-2</v>
      </c>
      <c r="Q12" s="9">
        <v>5.3999999999999999E-2</v>
      </c>
      <c r="R12" s="9">
        <v>5.6000000000000001E-2</v>
      </c>
      <c r="S12" s="9">
        <v>5.1999999999999998E-2</v>
      </c>
      <c r="T12" s="9">
        <v>3.5999999999999997E-2</v>
      </c>
      <c r="U12" s="9">
        <v>4.3999999999999997E-2</v>
      </c>
      <c r="V12" s="9">
        <v>0.03</v>
      </c>
      <c r="W12" s="9">
        <v>1.3560000000000001</v>
      </c>
      <c r="X12" s="9">
        <v>0.57999999999999996</v>
      </c>
      <c r="Y12" s="9">
        <v>1.9950000000000001</v>
      </c>
      <c r="Z12" s="9">
        <v>1.8160000000000001</v>
      </c>
      <c r="AA12" s="9">
        <v>1.018</v>
      </c>
      <c r="AB12" s="9">
        <v>1.056</v>
      </c>
      <c r="AC12" s="9">
        <v>0.14399999999999999</v>
      </c>
    </row>
    <row r="13" spans="1:30" ht="75" x14ac:dyDescent="0.25">
      <c r="A13" s="3" t="s">
        <v>76</v>
      </c>
      <c r="B13" s="3" t="s">
        <v>79</v>
      </c>
      <c r="C13" s="3" t="s">
        <v>66</v>
      </c>
      <c r="D13" s="3">
        <f t="shared" si="2"/>
        <v>2022</v>
      </c>
      <c r="E13" s="3">
        <f>E8*(1+$J$8)</f>
        <v>382.99749952626405</v>
      </c>
      <c r="F13" s="2">
        <f>IF(OR(STEAM_COAL[[#This Row],[SubGeography1]]="NER",STEAM_COAL[[#This Row],[SubGeography1]]="NR"),0,$I$14)</f>
        <v>150</v>
      </c>
      <c r="H13" s="35" t="s">
        <v>100</v>
      </c>
      <c r="I13" s="89">
        <v>450</v>
      </c>
      <c r="J13" s="3" t="s">
        <v>88</v>
      </c>
      <c r="N13" s="10"/>
      <c r="O13" s="9"/>
      <c r="P13" s="9"/>
      <c r="Q13" s="9"/>
      <c r="R13" s="9"/>
      <c r="S13" s="9"/>
      <c r="T13" s="9"/>
      <c r="U13" s="9"/>
      <c r="V13" s="9"/>
      <c r="W13" s="9"/>
      <c r="X13" s="9"/>
      <c r="Y13" s="9"/>
      <c r="Z13" s="9"/>
      <c r="AA13" s="9"/>
      <c r="AB13" s="9"/>
      <c r="AC13" s="9"/>
    </row>
    <row r="14" spans="1:30" x14ac:dyDescent="0.25">
      <c r="A14" s="3" t="s">
        <v>76</v>
      </c>
      <c r="B14" s="3" t="s">
        <v>79</v>
      </c>
      <c r="C14" s="3" t="s">
        <v>68</v>
      </c>
      <c r="D14" s="3">
        <f t="shared" si="2"/>
        <v>2022</v>
      </c>
      <c r="E14" s="3">
        <f>E9*(1+$J$9)</f>
        <v>29.371663391920961</v>
      </c>
      <c r="F14" s="2">
        <f>IF(OR(STEAM_COAL[[#This Row],[SubGeography1]]="NER",STEAM_COAL[[#This Row],[SubGeography1]]="NR"),0,$I$14)</f>
        <v>0</v>
      </c>
      <c r="H14" s="3" t="s">
        <v>101</v>
      </c>
      <c r="I14" s="89">
        <f>I13/3</f>
        <v>150</v>
      </c>
      <c r="J14" s="3" t="s">
        <v>88</v>
      </c>
      <c r="N14" s="10"/>
      <c r="O14" s="9"/>
      <c r="P14" s="9"/>
      <c r="Q14" s="9"/>
      <c r="R14" s="9"/>
      <c r="S14" s="9"/>
      <c r="T14" s="9"/>
      <c r="U14" s="9"/>
      <c r="V14" s="9"/>
      <c r="W14" s="9"/>
      <c r="X14" s="9"/>
      <c r="Y14" s="9"/>
      <c r="Z14" s="9"/>
      <c r="AA14" s="9"/>
      <c r="AB14" s="9"/>
      <c r="AC14" s="9"/>
    </row>
    <row r="15" spans="1:30" x14ac:dyDescent="0.25">
      <c r="A15" s="3" t="s">
        <v>76</v>
      </c>
      <c r="B15" s="3" t="s">
        <v>79</v>
      </c>
      <c r="C15" s="3" t="s">
        <v>69</v>
      </c>
      <c r="D15" s="3">
        <f t="shared" si="2"/>
        <v>2022</v>
      </c>
      <c r="E15" s="3">
        <f>E10*(1+$J$10)</f>
        <v>95.149310339961545</v>
      </c>
      <c r="F15" s="2">
        <f>IF(OR(STEAM_COAL[[#This Row],[SubGeography1]]="NER",STEAM_COAL[[#This Row],[SubGeography1]]="NR"),0,$I$14)</f>
        <v>150</v>
      </c>
      <c r="H15" s="3" t="s">
        <v>105</v>
      </c>
      <c r="N15" s="10" t="s">
        <v>56</v>
      </c>
      <c r="O15" s="10"/>
      <c r="P15" s="10"/>
      <c r="Q15" s="10"/>
      <c r="R15" s="10"/>
      <c r="S15" s="10"/>
      <c r="T15" s="10"/>
      <c r="U15" s="10"/>
      <c r="V15" s="10"/>
      <c r="W15" s="10"/>
      <c r="X15" s="10"/>
      <c r="Y15" s="9"/>
      <c r="Z15" s="9"/>
      <c r="AA15" s="9"/>
      <c r="AB15" s="9"/>
      <c r="AC15" s="9"/>
    </row>
    <row r="16" spans="1:30" x14ac:dyDescent="0.25">
      <c r="A16" s="3" t="s">
        <v>76</v>
      </c>
      <c r="B16" s="3" t="s">
        <v>79</v>
      </c>
      <c r="C16" s="3" t="s">
        <v>70</v>
      </c>
      <c r="D16" s="3">
        <f t="shared" si="2"/>
        <v>2022</v>
      </c>
      <c r="E16" s="3">
        <f>E11*(1+$J$11)</f>
        <v>0.34751320088655574</v>
      </c>
      <c r="F16" s="2">
        <f>IF(OR(STEAM_COAL[[#This Row],[SubGeography1]]="NER",STEAM_COAL[[#This Row],[SubGeography1]]="NR"),0,$I$14)</f>
        <v>0</v>
      </c>
      <c r="H16" s="47" t="s">
        <v>106</v>
      </c>
      <c r="M16" s="4" t="s">
        <v>69</v>
      </c>
      <c r="N16" s="10" t="s">
        <v>72</v>
      </c>
      <c r="O16" s="9"/>
      <c r="P16" s="9">
        <v>37.707000000000001</v>
      </c>
      <c r="Q16" s="9">
        <v>40.603999999999999</v>
      </c>
      <c r="R16" s="9">
        <v>44.545999999999999</v>
      </c>
      <c r="S16" s="9">
        <v>50.429000000000002</v>
      </c>
      <c r="T16" s="9">
        <v>51.332999999999998</v>
      </c>
      <c r="U16" s="9"/>
      <c r="V16" s="9"/>
      <c r="W16" s="9"/>
      <c r="X16" s="9"/>
      <c r="Y16" s="9"/>
      <c r="Z16" s="9"/>
      <c r="AA16" s="9"/>
      <c r="AB16" s="9"/>
      <c r="AC16" s="9"/>
    </row>
    <row r="17" spans="1:29" x14ac:dyDescent="0.25">
      <c r="A17" s="3" t="s">
        <v>76</v>
      </c>
      <c r="B17" s="3" t="s">
        <v>79</v>
      </c>
      <c r="C17" s="3" t="s">
        <v>67</v>
      </c>
      <c r="D17" s="3">
        <f t="shared" si="2"/>
        <v>2023</v>
      </c>
      <c r="E17" s="3">
        <f>E12*(1+$J$7)</f>
        <v>342.8583026752907</v>
      </c>
      <c r="F17" s="2">
        <f>IF(OR(STEAM_COAL[[#This Row],[SubGeography1]]="NER",STEAM_COAL[[#This Row],[SubGeography1]]="NR"),0,$I$14)</f>
        <v>150</v>
      </c>
      <c r="H17" s="47" t="s">
        <v>107</v>
      </c>
      <c r="M17" s="4" t="s">
        <v>70</v>
      </c>
      <c r="N17" s="10" t="s">
        <v>47</v>
      </c>
      <c r="O17" s="9"/>
      <c r="P17" s="9">
        <v>0</v>
      </c>
      <c r="Q17" s="9">
        <v>7.9000000000000001E-2</v>
      </c>
      <c r="R17" s="9">
        <v>0.14199999999999999</v>
      </c>
      <c r="S17" s="9">
        <v>0.251</v>
      </c>
      <c r="T17" s="9">
        <v>0.29899999999999999</v>
      </c>
      <c r="U17" s="9">
        <v>0.221</v>
      </c>
      <c r="V17" s="9">
        <v>7.2999999999999995E-2</v>
      </c>
      <c r="W17" s="9">
        <v>0</v>
      </c>
      <c r="X17" s="9">
        <v>0</v>
      </c>
      <c r="Y17" s="9">
        <v>0</v>
      </c>
      <c r="Z17" s="9">
        <v>0</v>
      </c>
      <c r="AA17" s="9">
        <v>0</v>
      </c>
      <c r="AB17" s="9">
        <v>0</v>
      </c>
      <c r="AC17" s="9">
        <v>0</v>
      </c>
    </row>
    <row r="18" spans="1:29" x14ac:dyDescent="0.25">
      <c r="A18" s="3" t="s">
        <v>76</v>
      </c>
      <c r="B18" s="3" t="s">
        <v>79</v>
      </c>
      <c r="C18" s="3" t="s">
        <v>66</v>
      </c>
      <c r="D18" s="3">
        <f t="shared" si="2"/>
        <v>2023</v>
      </c>
      <c r="E18" s="3">
        <f>E13*(1+$J$8)</f>
        <v>401.46382015544407</v>
      </c>
      <c r="F18" s="2">
        <f>IF(OR(STEAM_COAL[[#This Row],[SubGeography1]]="NER",STEAM_COAL[[#This Row],[SubGeography1]]="NR"),0,$I$14)</f>
        <v>150</v>
      </c>
      <c r="H18" s="3" t="s">
        <v>108</v>
      </c>
      <c r="M18" s="4" t="s">
        <v>70</v>
      </c>
      <c r="N18" s="10" t="s">
        <v>48</v>
      </c>
      <c r="O18" s="9"/>
      <c r="P18" s="9">
        <v>1.05</v>
      </c>
      <c r="Q18" s="9">
        <v>1.101</v>
      </c>
      <c r="R18" s="9">
        <v>1.0089999999999999</v>
      </c>
      <c r="S18" s="9">
        <v>1.113</v>
      </c>
      <c r="T18" s="9">
        <v>1.101</v>
      </c>
      <c r="U18" s="9">
        <v>0.60199999999999998</v>
      </c>
      <c r="V18" s="9">
        <v>0.60499999999999998</v>
      </c>
      <c r="W18" s="9">
        <v>0.66400000000000003</v>
      </c>
      <c r="X18" s="9">
        <v>0.77900000000000003</v>
      </c>
      <c r="Y18" s="9">
        <v>0.48699999999999999</v>
      </c>
      <c r="Z18" s="9">
        <v>0.6</v>
      </c>
      <c r="AA18" s="9">
        <v>0.78100000000000003</v>
      </c>
      <c r="AB18" s="9">
        <v>0.78400000000000003</v>
      </c>
      <c r="AC18" s="9">
        <v>0.51700000000000002</v>
      </c>
    </row>
    <row r="19" spans="1:29" x14ac:dyDescent="0.25">
      <c r="A19" s="3" t="s">
        <v>76</v>
      </c>
      <c r="B19" s="3" t="s">
        <v>79</v>
      </c>
      <c r="C19" s="3" t="s">
        <v>68</v>
      </c>
      <c r="D19" s="3">
        <f t="shared" si="2"/>
        <v>2023</v>
      </c>
      <c r="E19" s="3">
        <f>E14*(1+$J$9)</f>
        <v>31.059007713346407</v>
      </c>
      <c r="F19" s="2">
        <f>IF(OR(STEAM_COAL[[#This Row],[SubGeography1]]="NER",STEAM_COAL[[#This Row],[SubGeography1]]="NR"),0,$I$14)</f>
        <v>0</v>
      </c>
      <c r="H19" s="47"/>
      <c r="M19" s="4" t="s">
        <v>66</v>
      </c>
      <c r="N19" s="10" t="s">
        <v>43</v>
      </c>
      <c r="O19" s="9"/>
      <c r="P19" s="9">
        <v>83.084000000000003</v>
      </c>
      <c r="Q19" s="9">
        <v>90.013000000000005</v>
      </c>
      <c r="R19" s="9">
        <v>101.776</v>
      </c>
      <c r="S19" s="9">
        <v>109.803</v>
      </c>
      <c r="T19" s="9">
        <v>113.661</v>
      </c>
      <c r="U19" s="9">
        <v>113.76900000000001</v>
      </c>
      <c r="V19" s="9">
        <v>117.673</v>
      </c>
      <c r="W19" s="9">
        <v>126.97</v>
      </c>
      <c r="X19" s="9">
        <v>134.63800000000001</v>
      </c>
      <c r="Y19" s="9">
        <v>130.47</v>
      </c>
      <c r="Z19" s="9">
        <v>138.41499999999999</v>
      </c>
      <c r="AA19" s="9">
        <v>142.364</v>
      </c>
      <c r="AB19" s="9">
        <v>161.64599999999999</v>
      </c>
      <c r="AC19" s="9">
        <v>157.495</v>
      </c>
    </row>
    <row r="20" spans="1:29" x14ac:dyDescent="0.25">
      <c r="A20" s="3" t="s">
        <v>76</v>
      </c>
      <c r="B20" s="3" t="s">
        <v>79</v>
      </c>
      <c r="C20" s="3" t="s">
        <v>69</v>
      </c>
      <c r="D20" s="3">
        <f t="shared" si="2"/>
        <v>2023</v>
      </c>
      <c r="E20" s="3">
        <f>E15*(1+$J$10)</f>
        <v>98.260685949256398</v>
      </c>
      <c r="F20" s="2">
        <f>IF(OR(STEAM_COAL[[#This Row],[SubGeography1]]="NER",STEAM_COAL[[#This Row],[SubGeography1]]="NR"),0,$I$14)</f>
        <v>150</v>
      </c>
      <c r="M20" s="4" t="s">
        <v>68</v>
      </c>
      <c r="N20" s="10" t="s">
        <v>49</v>
      </c>
      <c r="O20" s="9"/>
      <c r="P20" s="9">
        <v>1.6E-2</v>
      </c>
      <c r="Q20" s="9">
        <v>1.7000000000000001E-2</v>
      </c>
      <c r="R20" s="9">
        <v>1.0999999999999999E-2</v>
      </c>
      <c r="S20" s="9">
        <v>2.3E-2</v>
      </c>
      <c r="T20" s="9">
        <v>2.4E-2</v>
      </c>
      <c r="U20" s="9">
        <v>0.02</v>
      </c>
      <c r="V20" s="9">
        <v>1.9E-2</v>
      </c>
      <c r="W20" s="9">
        <v>1.9E-2</v>
      </c>
      <c r="X20" s="9">
        <v>1.2999999999999999E-2</v>
      </c>
      <c r="Y20" s="9">
        <v>1.2999999999999999E-2</v>
      </c>
      <c r="Z20" s="9">
        <v>0.01</v>
      </c>
      <c r="AA20" s="9">
        <v>1.4E-2</v>
      </c>
      <c r="AB20" s="9">
        <v>1.2999999999999999E-2</v>
      </c>
      <c r="AC20" s="9">
        <v>1.4E-2</v>
      </c>
    </row>
    <row r="21" spans="1:29" x14ac:dyDescent="0.25">
      <c r="A21" s="3" t="s">
        <v>76</v>
      </c>
      <c r="B21" s="3" t="s">
        <v>79</v>
      </c>
      <c r="C21" s="3" t="s">
        <v>70</v>
      </c>
      <c r="D21" s="3">
        <f t="shared" si="2"/>
        <v>2023</v>
      </c>
      <c r="E21" s="3">
        <f>E16*(1+$J$11)</f>
        <v>0.28491262132420947</v>
      </c>
      <c r="F21" s="2">
        <f>IF(OR(STEAM_COAL[[#This Row],[SubGeography1]]="NER",STEAM_COAL[[#This Row],[SubGeography1]]="NR"),0,$I$14)</f>
        <v>0</v>
      </c>
      <c r="M21" s="4" t="s">
        <v>67</v>
      </c>
      <c r="N21" s="10" t="s">
        <v>44</v>
      </c>
      <c r="O21" s="9"/>
      <c r="P21" s="9">
        <v>57.665999999999997</v>
      </c>
      <c r="Q21" s="9">
        <v>57.329000000000001</v>
      </c>
      <c r="R21" s="9">
        <v>62.395000000000003</v>
      </c>
      <c r="S21" s="9">
        <v>62.250999999999998</v>
      </c>
      <c r="T21" s="9">
        <v>60.003999999999998</v>
      </c>
      <c r="U21" s="9">
        <v>58.457999999999998</v>
      </c>
      <c r="V21" s="9">
        <v>60.209000000000003</v>
      </c>
      <c r="W21" s="9">
        <v>58.003</v>
      </c>
      <c r="X21" s="9">
        <v>67.712999999999994</v>
      </c>
      <c r="Y21" s="9">
        <v>62.518999999999998</v>
      </c>
      <c r="Z21" s="9">
        <v>66.831000000000003</v>
      </c>
      <c r="AA21" s="9">
        <v>84.528999999999996</v>
      </c>
      <c r="AB21" s="9">
        <v>95.025000000000006</v>
      </c>
      <c r="AC21" s="9">
        <v>79.399000000000001</v>
      </c>
    </row>
    <row r="22" spans="1:29" x14ac:dyDescent="0.25">
      <c r="A22" s="3" t="s">
        <v>76</v>
      </c>
      <c r="B22" s="3" t="s">
        <v>79</v>
      </c>
      <c r="C22" s="3" t="s">
        <v>67</v>
      </c>
      <c r="D22" s="3">
        <f t="shared" si="2"/>
        <v>2024</v>
      </c>
      <c r="E22" s="3">
        <f>E17*(1+$J$7)</f>
        <v>355.18236159918348</v>
      </c>
      <c r="F22" s="2">
        <f>IF(OR(STEAM_COAL[[#This Row],[SubGeography1]]="NER",STEAM_COAL[[#This Row],[SubGeography1]]="NR"),0,$I$14)</f>
        <v>150</v>
      </c>
      <c r="M22" s="4" t="s">
        <v>66</v>
      </c>
      <c r="N22" s="10" t="s">
        <v>45</v>
      </c>
      <c r="O22" s="9"/>
      <c r="P22" s="9">
        <v>58.951000000000001</v>
      </c>
      <c r="Q22" s="9">
        <v>67.165000000000006</v>
      </c>
      <c r="R22" s="9">
        <v>70.594999999999999</v>
      </c>
      <c r="S22" s="9">
        <v>73.528999999999996</v>
      </c>
      <c r="T22" s="9">
        <v>70.700999999999993</v>
      </c>
      <c r="U22" s="9">
        <v>70.804000000000002</v>
      </c>
      <c r="V22" s="9">
        <v>75.617999999999995</v>
      </c>
      <c r="W22" s="9">
        <v>75.340999999999994</v>
      </c>
      <c r="X22" s="9">
        <v>87.299000000000007</v>
      </c>
      <c r="Y22" s="9">
        <v>107.505</v>
      </c>
      <c r="Z22" s="9">
        <v>104.88200000000001</v>
      </c>
      <c r="AA22" s="9">
        <v>111.947</v>
      </c>
      <c r="AB22" s="9">
        <v>118.473</v>
      </c>
      <c r="AC22" s="9">
        <v>125.548</v>
      </c>
    </row>
    <row r="23" spans="1:29" x14ac:dyDescent="0.25">
      <c r="A23" s="3" t="s">
        <v>76</v>
      </c>
      <c r="B23" s="3" t="s">
        <v>79</v>
      </c>
      <c r="C23" s="3" t="s">
        <v>66</v>
      </c>
      <c r="D23" s="3">
        <f t="shared" si="2"/>
        <v>2024</v>
      </c>
      <c r="E23" s="3">
        <f>E18*(1+$J$8)</f>
        <v>420.82049907156193</v>
      </c>
      <c r="F23" s="2">
        <f>IF(OR(STEAM_COAL[[#This Row],[SubGeography1]]="NER",STEAM_COAL[[#This Row],[SubGeography1]]="NR"),0,$I$14)</f>
        <v>150</v>
      </c>
      <c r="M23" s="4" t="s">
        <v>66</v>
      </c>
      <c r="N23" s="10" t="s">
        <v>50</v>
      </c>
      <c r="O23" s="9"/>
      <c r="P23" s="9">
        <v>36.215000000000003</v>
      </c>
      <c r="Q23" s="9">
        <v>36.402999999999999</v>
      </c>
      <c r="R23" s="9">
        <v>38.704999999999998</v>
      </c>
      <c r="S23" s="9">
        <v>41.005000000000003</v>
      </c>
      <c r="T23" s="9">
        <v>39.335999999999999</v>
      </c>
      <c r="U23" s="9">
        <v>39.158999999999999</v>
      </c>
      <c r="V23" s="9">
        <v>39.134</v>
      </c>
      <c r="W23" s="9">
        <v>37.222999999999999</v>
      </c>
      <c r="X23" s="9">
        <v>38.256999999999998</v>
      </c>
      <c r="Y23" s="9">
        <v>38.350999999999999</v>
      </c>
      <c r="Z23" s="9">
        <v>40.558999999999997</v>
      </c>
      <c r="AA23" s="9">
        <v>42.219000000000001</v>
      </c>
      <c r="AB23" s="9">
        <v>49.817999999999998</v>
      </c>
      <c r="AC23" s="9">
        <v>54.746000000000002</v>
      </c>
    </row>
    <row r="24" spans="1:29" x14ac:dyDescent="0.25">
      <c r="A24" s="3" t="s">
        <v>76</v>
      </c>
      <c r="B24" s="3" t="s">
        <v>79</v>
      </c>
      <c r="C24" s="3" t="s">
        <v>68</v>
      </c>
      <c r="D24" s="3">
        <f t="shared" si="2"/>
        <v>2024</v>
      </c>
      <c r="E24" s="3">
        <f>E19*(1+$J$9)</f>
        <v>32.843286648962952</v>
      </c>
      <c r="F24" s="2">
        <f>IF(OR(STEAM_COAL[[#This Row],[SubGeography1]]="NER",STEAM_COAL[[#This Row],[SubGeography1]]="NR"),0,$I$14)</f>
        <v>0</v>
      </c>
      <c r="M24" s="4" t="s">
        <v>70</v>
      </c>
      <c r="N24" s="10" t="s">
        <v>51</v>
      </c>
      <c r="O24" s="9"/>
      <c r="P24" s="9">
        <v>5.7869999999999999</v>
      </c>
      <c r="Q24" s="9">
        <v>6.5410000000000004</v>
      </c>
      <c r="R24" s="9">
        <v>5.4889999999999999</v>
      </c>
      <c r="S24" s="9">
        <v>5.7670000000000003</v>
      </c>
      <c r="T24" s="9">
        <v>6.9740000000000002</v>
      </c>
      <c r="U24" s="9">
        <v>7.2060000000000004</v>
      </c>
      <c r="V24" s="9">
        <v>5.64</v>
      </c>
      <c r="W24" s="9">
        <v>5.7320000000000002</v>
      </c>
      <c r="X24" s="9">
        <v>2.524</v>
      </c>
      <c r="Y24" s="9">
        <v>3.7120000000000002</v>
      </c>
      <c r="Z24" s="9">
        <v>2.3079999999999998</v>
      </c>
      <c r="AA24" s="9">
        <v>1.5289999999999999</v>
      </c>
      <c r="AB24" s="9">
        <v>0</v>
      </c>
      <c r="AC24" s="9">
        <v>0</v>
      </c>
    </row>
    <row r="25" spans="1:29" x14ac:dyDescent="0.25">
      <c r="A25" s="3" t="s">
        <v>76</v>
      </c>
      <c r="B25" s="3" t="s">
        <v>79</v>
      </c>
      <c r="C25" s="3" t="s">
        <v>69</v>
      </c>
      <c r="D25" s="3">
        <f t="shared" si="2"/>
        <v>2024</v>
      </c>
      <c r="E25" s="3">
        <f>E20*(1+$J$10)</f>
        <v>101.47380331734621</v>
      </c>
      <c r="F25" s="2">
        <f>IF(OR(STEAM_COAL[[#This Row],[SubGeography1]]="NER",STEAM_COAL[[#This Row],[SubGeography1]]="NR"),0,$I$14)</f>
        <v>150</v>
      </c>
      <c r="M25" s="4" t="s">
        <v>67</v>
      </c>
      <c r="N25" s="10" t="s">
        <v>52</v>
      </c>
      <c r="O25" s="9"/>
      <c r="P25" s="9">
        <v>81.16</v>
      </c>
      <c r="Q25" s="9">
        <v>89.481999999999999</v>
      </c>
      <c r="R25" s="9">
        <v>98.402000000000001</v>
      </c>
      <c r="S25" s="9">
        <v>106.40900000000001</v>
      </c>
      <c r="T25" s="9">
        <v>102.565</v>
      </c>
      <c r="U25" s="9">
        <v>105.476</v>
      </c>
      <c r="V25" s="9">
        <v>110.13200000000001</v>
      </c>
      <c r="W25" s="9">
        <v>112.917</v>
      </c>
      <c r="X25" s="9">
        <v>123.627</v>
      </c>
      <c r="Y25" s="9">
        <v>138.46100000000001</v>
      </c>
      <c r="Z25" s="9">
        <v>139.35900000000001</v>
      </c>
      <c r="AA25" s="9">
        <v>143.328</v>
      </c>
      <c r="AB25" s="9">
        <v>144.31200000000001</v>
      </c>
      <c r="AC25" s="9">
        <v>143.01599999999999</v>
      </c>
    </row>
    <row r="26" spans="1:29" x14ac:dyDescent="0.25">
      <c r="A26" s="3" t="s">
        <v>76</v>
      </c>
      <c r="B26" s="3" t="s">
        <v>79</v>
      </c>
      <c r="C26" s="3" t="s">
        <v>70</v>
      </c>
      <c r="D26" s="3">
        <f t="shared" si="2"/>
        <v>2024</v>
      </c>
      <c r="E26" s="3">
        <f>E21*(1+$J$11)</f>
        <v>0.23358882938185618</v>
      </c>
      <c r="F26" s="2">
        <f>IF(OR(STEAM_COAL[[#This Row],[SubGeography1]]="NER",STEAM_COAL[[#This Row],[SubGeography1]]="NR"),0,$I$14)</f>
        <v>0</v>
      </c>
      <c r="M26" s="4" t="s">
        <v>69</v>
      </c>
      <c r="N26" s="10" t="s">
        <v>53</v>
      </c>
      <c r="O26" s="9"/>
      <c r="P26" s="9"/>
      <c r="Q26" s="9"/>
      <c r="R26" s="9"/>
      <c r="S26" s="9"/>
      <c r="T26" s="9"/>
      <c r="U26" s="9">
        <v>52.210999999999999</v>
      </c>
      <c r="V26" s="9">
        <v>53.19</v>
      </c>
      <c r="W26" s="9">
        <v>50.469000000000001</v>
      </c>
      <c r="X26" s="9">
        <v>52.536000000000001</v>
      </c>
      <c r="Y26" s="9">
        <v>60.38</v>
      </c>
      <c r="Z26" s="9">
        <v>61.335999999999999</v>
      </c>
      <c r="AA26" s="9">
        <v>62.01</v>
      </c>
      <c r="AB26" s="9">
        <v>65.16</v>
      </c>
      <c r="AC26" s="9">
        <v>65.703000000000003</v>
      </c>
    </row>
    <row r="27" spans="1:29" x14ac:dyDescent="0.25">
      <c r="A27" s="3" t="s">
        <v>76</v>
      </c>
      <c r="B27" s="3" t="s">
        <v>79</v>
      </c>
      <c r="C27" s="3" t="s">
        <v>67</v>
      </c>
      <c r="D27" s="3">
        <f t="shared" si="2"/>
        <v>2025</v>
      </c>
      <c r="E27" s="3">
        <f>E22*(1+$J$7)</f>
        <v>367.94940944058084</v>
      </c>
      <c r="F27" s="2">
        <f>IF(OR(STEAM_COAL[[#This Row],[SubGeography1]]="NER",STEAM_COAL[[#This Row],[SubGeography1]]="NR"),0,$I$14)</f>
        <v>150</v>
      </c>
      <c r="M27" s="4" t="s">
        <v>68</v>
      </c>
      <c r="N27" s="10" t="s">
        <v>54</v>
      </c>
      <c r="O27" s="9"/>
      <c r="P27" s="9">
        <v>12.228</v>
      </c>
      <c r="Q27" s="9">
        <v>11.426</v>
      </c>
      <c r="R27" s="9">
        <v>12.029</v>
      </c>
      <c r="S27" s="9">
        <v>13.968</v>
      </c>
      <c r="T27" s="9">
        <v>15.526</v>
      </c>
      <c r="U27" s="9">
        <v>16.178000000000001</v>
      </c>
      <c r="V27" s="9">
        <v>16.09</v>
      </c>
      <c r="W27" s="9">
        <v>14.721</v>
      </c>
      <c r="X27" s="9">
        <v>14.957000000000001</v>
      </c>
      <c r="Y27" s="9">
        <v>12.689</v>
      </c>
      <c r="Z27" s="9">
        <v>16.056000000000001</v>
      </c>
      <c r="AA27" s="9">
        <v>18.309000000000001</v>
      </c>
      <c r="AB27" s="9">
        <v>20.274999999999999</v>
      </c>
      <c r="AC27" s="9">
        <v>18.03</v>
      </c>
    </row>
    <row r="28" spans="1:29" x14ac:dyDescent="0.25">
      <c r="A28" s="3" t="s">
        <v>76</v>
      </c>
      <c r="B28" s="3" t="s">
        <v>79</v>
      </c>
      <c r="C28" s="3" t="s">
        <v>66</v>
      </c>
      <c r="D28" s="3">
        <f t="shared" si="2"/>
        <v>2025</v>
      </c>
      <c r="E28" s="3">
        <f>E23*(1+$J$8)</f>
        <v>441.11046512303511</v>
      </c>
      <c r="F28" s="2">
        <f>IF(OR(STEAM_COAL[[#This Row],[SubGeography1]]="NER",STEAM_COAL[[#This Row],[SubGeography1]]="NR"),0,$I$14)</f>
        <v>150</v>
      </c>
      <c r="M28" s="4" t="s">
        <v>67</v>
      </c>
      <c r="N28" s="10" t="s">
        <v>46</v>
      </c>
      <c r="O28" s="9"/>
      <c r="P28" s="9">
        <v>24.870999999999999</v>
      </c>
      <c r="Q28" s="9">
        <v>22.466999999999999</v>
      </c>
      <c r="R28" s="9">
        <v>22.849</v>
      </c>
      <c r="S28" s="9">
        <v>23.081</v>
      </c>
      <c r="T28" s="9">
        <v>21.623000000000001</v>
      </c>
      <c r="U28" s="9">
        <v>24.186</v>
      </c>
      <c r="V28" s="9">
        <v>26.437000000000001</v>
      </c>
      <c r="W28" s="9">
        <v>26.888000000000002</v>
      </c>
      <c r="X28" s="9">
        <v>29.39</v>
      </c>
      <c r="Y28" s="9">
        <v>23.756</v>
      </c>
      <c r="Z28" s="9">
        <v>25.850999999999999</v>
      </c>
      <c r="AA28" s="9">
        <v>28.222000000000001</v>
      </c>
      <c r="AB28" s="9">
        <v>32.08</v>
      </c>
      <c r="AC28" s="9">
        <v>33.47</v>
      </c>
    </row>
    <row r="29" spans="1:29" x14ac:dyDescent="0.25">
      <c r="A29" s="3" t="s">
        <v>76</v>
      </c>
      <c r="B29" s="3" t="s">
        <v>79</v>
      </c>
      <c r="C29" s="3" t="s">
        <v>68</v>
      </c>
      <c r="D29" s="3">
        <f t="shared" si="2"/>
        <v>2025</v>
      </c>
      <c r="E29" s="3">
        <f>E24*(1+$J$9)</f>
        <v>34.73006890179645</v>
      </c>
      <c r="F29" s="2">
        <f>IF(OR(STEAM_COAL[[#This Row],[SubGeography1]]="NER",STEAM_COAL[[#This Row],[SubGeography1]]="NR"),0,$I$14)</f>
        <v>0</v>
      </c>
      <c r="N29" s="10"/>
      <c r="O29" s="9"/>
      <c r="P29" s="9"/>
      <c r="Q29" s="9"/>
      <c r="R29" s="9"/>
      <c r="S29" s="9"/>
      <c r="T29" s="9"/>
      <c r="U29" s="9"/>
      <c r="V29" s="9"/>
      <c r="W29" s="9"/>
      <c r="X29" s="9"/>
      <c r="Y29" s="9"/>
      <c r="Z29" s="9"/>
      <c r="AA29" s="9"/>
      <c r="AB29" s="9"/>
      <c r="AC29" s="9"/>
    </row>
    <row r="30" spans="1:29" x14ac:dyDescent="0.25">
      <c r="A30" s="3" t="s">
        <v>76</v>
      </c>
      <c r="B30" s="3" t="s">
        <v>79</v>
      </c>
      <c r="C30" s="3" t="s">
        <v>69</v>
      </c>
      <c r="D30" s="3">
        <f t="shared" si="2"/>
        <v>2025</v>
      </c>
      <c r="E30" s="3">
        <f>E25*(1+$J$10)</f>
        <v>104.79198939243092</v>
      </c>
      <c r="F30" s="2">
        <f>IF(OR(STEAM_COAL[[#This Row],[SubGeography1]]="NER",STEAM_COAL[[#This Row],[SubGeography1]]="NR"),0,$I$14)</f>
        <v>150</v>
      </c>
      <c r="N30" s="12" t="s">
        <v>62</v>
      </c>
      <c r="O30" s="13"/>
      <c r="P30" s="13"/>
      <c r="Q30" s="13"/>
      <c r="R30" s="13"/>
      <c r="S30" s="13"/>
      <c r="T30" s="13"/>
      <c r="U30" s="13"/>
      <c r="V30" s="13"/>
      <c r="W30" s="13"/>
      <c r="X30" s="13"/>
      <c r="Y30" s="9"/>
      <c r="Z30" s="9"/>
      <c r="AA30" s="9"/>
      <c r="AB30" s="9"/>
      <c r="AC30" s="9"/>
    </row>
    <row r="31" spans="1:29" x14ac:dyDescent="0.25">
      <c r="A31" s="3" t="s">
        <v>76</v>
      </c>
      <c r="B31" s="3" t="s">
        <v>79</v>
      </c>
      <c r="C31" s="3" t="s">
        <v>70</v>
      </c>
      <c r="D31" s="3">
        <f t="shared" si="2"/>
        <v>2025</v>
      </c>
      <c r="E31" s="3">
        <f>E26*(1+$J$11)</f>
        <v>0.19151043908966189</v>
      </c>
      <c r="F31" s="2">
        <f>IF(OR(STEAM_COAL[[#This Row],[SubGeography1]]="NER",STEAM_COAL[[#This Row],[SubGeography1]]="NR"),0,$I$14)</f>
        <v>0</v>
      </c>
      <c r="M31" s="4" t="s">
        <v>66</v>
      </c>
      <c r="N31" s="10" t="s">
        <v>63</v>
      </c>
      <c r="O31" s="9"/>
      <c r="P31" s="9">
        <v>9.8079999999999998</v>
      </c>
      <c r="Q31" s="9">
        <v>11.788</v>
      </c>
      <c r="R31" s="9">
        <v>10.114000000000001</v>
      </c>
      <c r="S31" s="9">
        <v>10.526</v>
      </c>
      <c r="T31" s="9">
        <v>13.064</v>
      </c>
      <c r="U31" s="9">
        <v>14.779</v>
      </c>
      <c r="V31" s="9">
        <v>14.528</v>
      </c>
      <c r="W31" s="9">
        <v>11.587999999999999</v>
      </c>
      <c r="X31" s="9">
        <v>12.317</v>
      </c>
      <c r="Y31" s="9">
        <v>10.122999999999999</v>
      </c>
      <c r="Z31" s="9">
        <v>10.545999999999999</v>
      </c>
      <c r="AA31" s="9">
        <v>13.781000000000001</v>
      </c>
      <c r="AB31" s="9">
        <v>12.566000000000001</v>
      </c>
      <c r="AC31" s="9">
        <v>10.356999999999999</v>
      </c>
    </row>
    <row r="32" spans="1:29" x14ac:dyDescent="0.25">
      <c r="A32" s="3" t="s">
        <v>76</v>
      </c>
      <c r="B32" s="3" t="s">
        <v>79</v>
      </c>
      <c r="C32" s="3" t="s">
        <v>67</v>
      </c>
      <c r="D32" s="3">
        <f t="shared" si="2"/>
        <v>2026</v>
      </c>
      <c r="E32" s="3">
        <f>E27*(1+$J$7)</f>
        <v>381.17536945838987</v>
      </c>
      <c r="F32" s="2">
        <f>IF(OR(STEAM_COAL[[#This Row],[SubGeography1]]="NER",STEAM_COAL[[#This Row],[SubGeography1]]="NR"),0,$I$14)</f>
        <v>150</v>
      </c>
      <c r="M32" s="4" t="s">
        <v>68</v>
      </c>
      <c r="N32" s="10" t="s">
        <v>64</v>
      </c>
      <c r="O32" s="9"/>
      <c r="P32" s="9">
        <v>0.46300000000000002</v>
      </c>
      <c r="Q32" s="9">
        <v>0.60599999999999998</v>
      </c>
      <c r="R32" s="9">
        <v>0.999</v>
      </c>
      <c r="S32" s="9">
        <v>1.2070000000000001</v>
      </c>
      <c r="T32" s="9">
        <v>1.5249999999999999</v>
      </c>
      <c r="U32" s="9">
        <v>2.9630000000000001</v>
      </c>
      <c r="V32" s="9">
        <v>7.0810000000000004</v>
      </c>
      <c r="W32" s="9">
        <v>7.6269999999999998</v>
      </c>
      <c r="X32" s="9">
        <v>10.763</v>
      </c>
      <c r="Y32" s="9">
        <v>9.4920000000000009</v>
      </c>
      <c r="Z32" s="9">
        <v>8.48</v>
      </c>
      <c r="AA32" s="9">
        <v>9.2940000000000005</v>
      </c>
      <c r="AB32" s="9">
        <v>8.6760000000000002</v>
      </c>
      <c r="AC32" s="9">
        <v>8.2230000000000008</v>
      </c>
    </row>
    <row r="33" spans="1:30" x14ac:dyDescent="0.25">
      <c r="A33" s="3" t="s">
        <v>76</v>
      </c>
      <c r="B33" s="3" t="s">
        <v>79</v>
      </c>
      <c r="C33" s="3" t="s">
        <v>66</v>
      </c>
      <c r="D33" s="3">
        <f t="shared" si="2"/>
        <v>2026</v>
      </c>
      <c r="E33" s="3">
        <f>E28*(1+$J$8)</f>
        <v>462.37871698348914</v>
      </c>
      <c r="F33" s="2">
        <f>IF(OR(STEAM_COAL[[#This Row],[SubGeography1]]="NER",STEAM_COAL[[#This Row],[SubGeography1]]="NR"),0,$I$14)</f>
        <v>150</v>
      </c>
      <c r="M33" s="4" t="s">
        <v>69</v>
      </c>
      <c r="N33" s="10" t="s">
        <v>65</v>
      </c>
      <c r="O33" s="9"/>
      <c r="P33" s="9">
        <v>21.013999999999999</v>
      </c>
      <c r="Q33" s="9">
        <v>21.585999999999999</v>
      </c>
      <c r="R33" s="9">
        <v>21.308</v>
      </c>
      <c r="S33" s="9">
        <v>22.338000000000001</v>
      </c>
      <c r="T33" s="9">
        <v>23.143999999999998</v>
      </c>
      <c r="U33" s="9">
        <v>24.59</v>
      </c>
      <c r="V33" s="9">
        <v>24.844000000000001</v>
      </c>
      <c r="W33" s="9">
        <v>25.056000000000001</v>
      </c>
      <c r="X33" s="9">
        <v>25.19</v>
      </c>
      <c r="Y33" s="9">
        <v>24.227</v>
      </c>
      <c r="Z33" s="9">
        <v>26.204000000000001</v>
      </c>
      <c r="AA33" s="9">
        <v>23.568999999999999</v>
      </c>
      <c r="AB33" s="9">
        <v>23.041</v>
      </c>
      <c r="AC33" s="9">
        <v>23.515999999999998</v>
      </c>
    </row>
    <row r="34" spans="1:30" ht="15.75" thickBot="1" x14ac:dyDescent="0.3">
      <c r="A34" s="3" t="s">
        <v>76</v>
      </c>
      <c r="B34" s="3" t="s">
        <v>79</v>
      </c>
      <c r="C34" s="3" t="s">
        <v>68</v>
      </c>
      <c r="D34" s="3">
        <f t="shared" si="2"/>
        <v>2026</v>
      </c>
      <c r="E34" s="3">
        <f>E29*(1+$J$9)</f>
        <v>36.725243085914322</v>
      </c>
      <c r="F34" s="2">
        <f>IF(OR(STEAM_COAL[[#This Row],[SubGeography1]]="NER",STEAM_COAL[[#This Row],[SubGeography1]]="NR"),0,$I$14)</f>
        <v>0</v>
      </c>
      <c r="P34" s="3">
        <v>0</v>
      </c>
      <c r="Q34" s="3">
        <v>1</v>
      </c>
      <c r="R34" s="3">
        <v>2</v>
      </c>
      <c r="S34" s="3">
        <v>3</v>
      </c>
      <c r="T34" s="3">
        <v>4</v>
      </c>
      <c r="U34" s="3">
        <v>5</v>
      </c>
      <c r="V34" s="3">
        <v>6</v>
      </c>
      <c r="W34" s="3">
        <v>7</v>
      </c>
      <c r="X34" s="3">
        <v>8</v>
      </c>
      <c r="Y34" s="3">
        <v>9</v>
      </c>
      <c r="Z34" s="3">
        <v>10</v>
      </c>
      <c r="AA34" s="3">
        <v>11</v>
      </c>
      <c r="AB34" s="3">
        <v>12</v>
      </c>
      <c r="AC34" s="3">
        <v>13</v>
      </c>
      <c r="AD34" s="14" t="s">
        <v>81</v>
      </c>
    </row>
    <row r="35" spans="1:30" x14ac:dyDescent="0.25">
      <c r="A35" s="3" t="s">
        <v>76</v>
      </c>
      <c r="B35" s="3" t="s">
        <v>79</v>
      </c>
      <c r="C35" s="3" t="s">
        <v>69</v>
      </c>
      <c r="D35" s="3">
        <f t="shared" si="2"/>
        <v>2026</v>
      </c>
      <c r="E35" s="3">
        <f>E30*(1+$J$10)</f>
        <v>108.21867991367749</v>
      </c>
      <c r="F35" s="2">
        <f>IF(OR(STEAM_COAL[[#This Row],[SubGeography1]]="NER",STEAM_COAL[[#This Row],[SubGeography1]]="NR"),0,$I$14)</f>
        <v>150</v>
      </c>
      <c r="M35" s="15" t="s">
        <v>67</v>
      </c>
      <c r="N35" s="16"/>
      <c r="O35" s="17"/>
      <c r="P35" s="17">
        <f>SUMIF($M$9:$M$33,$M35,P$9:P$33)</f>
        <v>194.86199999999999</v>
      </c>
      <c r="Q35" s="17">
        <f t="shared" ref="P35:X39" si="3">SUMIF($M$9:$M$33,$M35,Q$9:Q$33)</f>
        <v>202.89800000000002</v>
      </c>
      <c r="R35" s="17">
        <f t="shared" si="3"/>
        <v>217.57900000000001</v>
      </c>
      <c r="S35" s="17">
        <f t="shared" si="3"/>
        <v>235.45899999999997</v>
      </c>
      <c r="T35" s="17">
        <f t="shared" si="3"/>
        <v>233.173</v>
      </c>
      <c r="U35" s="17">
        <f t="shared" si="3"/>
        <v>239.27199999999999</v>
      </c>
      <c r="V35" s="17">
        <f t="shared" si="3"/>
        <v>247.87300000000002</v>
      </c>
      <c r="W35" s="17">
        <f t="shared" ref="W35:AC35" si="4">SUMIF($M$9:$M$33,$M35,W$9:W$33)</f>
        <v>254.25200000000001</v>
      </c>
      <c r="X35" s="17">
        <f t="shared" si="4"/>
        <v>277.73999999999995</v>
      </c>
      <c r="Y35" s="17">
        <f t="shared" si="4"/>
        <v>285.279</v>
      </c>
      <c r="Z35" s="17">
        <f t="shared" si="4"/>
        <v>293.46100000000001</v>
      </c>
      <c r="AA35" s="17">
        <f t="shared" si="4"/>
        <v>295.86500000000001</v>
      </c>
      <c r="AB35" s="17">
        <f t="shared" si="4"/>
        <v>312.11399999999998</v>
      </c>
      <c r="AC35" s="17">
        <f t="shared" si="4"/>
        <v>308.39300000000003</v>
      </c>
      <c r="AD35" s="24">
        <f>(AC35/P35)^(1/13)-1</f>
        <v>3.5945050266332546E-2</v>
      </c>
    </row>
    <row r="36" spans="1:30" x14ac:dyDescent="0.25">
      <c r="A36" s="3" t="s">
        <v>76</v>
      </c>
      <c r="B36" s="3" t="s">
        <v>79</v>
      </c>
      <c r="C36" s="3" t="s">
        <v>70</v>
      </c>
      <c r="D36" s="3">
        <f t="shared" si="2"/>
        <v>2026</v>
      </c>
      <c r="E36" s="3">
        <f>E31*(1+$J$11)</f>
        <v>0.15701199572501429</v>
      </c>
      <c r="F36" s="2">
        <f>IF(OR(STEAM_COAL[[#This Row],[SubGeography1]]="NER",STEAM_COAL[[#This Row],[SubGeography1]]="NR"),0,$I$14)</f>
        <v>0</v>
      </c>
      <c r="M36" s="18" t="s">
        <v>66</v>
      </c>
      <c r="N36" s="19"/>
      <c r="O36" s="20"/>
      <c r="P36" s="20">
        <f t="shared" si="3"/>
        <v>188.99</v>
      </c>
      <c r="Q36" s="20">
        <f t="shared" si="3"/>
        <v>206.20400000000001</v>
      </c>
      <c r="R36" s="20">
        <f t="shared" si="3"/>
        <v>222.066</v>
      </c>
      <c r="S36" s="20">
        <f t="shared" si="3"/>
        <v>235.55799999999999</v>
      </c>
      <c r="T36" s="20">
        <f t="shared" si="3"/>
        <v>237.328</v>
      </c>
      <c r="U36" s="20">
        <f t="shared" si="3"/>
        <v>239.01900000000001</v>
      </c>
      <c r="V36" s="20">
        <f t="shared" si="3"/>
        <v>247.43999999999997</v>
      </c>
      <c r="W36" s="20">
        <f t="shared" si="3"/>
        <v>251.49600000000001</v>
      </c>
      <c r="X36" s="20">
        <f t="shared" si="3"/>
        <v>272.947</v>
      </c>
      <c r="Y36" s="20">
        <f t="shared" ref="Y36:AC39" si="5">SUMIF($M$9:$M$33,$M36,Y$9:Y$33)</f>
        <v>286.79299999999995</v>
      </c>
      <c r="Z36" s="20">
        <f t="shared" si="5"/>
        <v>294.64299999999997</v>
      </c>
      <c r="AA36" s="20">
        <f t="shared" si="5"/>
        <v>310.673</v>
      </c>
      <c r="AB36" s="20">
        <f t="shared" si="5"/>
        <v>342.93799999999993</v>
      </c>
      <c r="AC36" s="20">
        <f t="shared" si="5"/>
        <v>348.57399999999996</v>
      </c>
      <c r="AD36" s="25">
        <f>(AC36/P36)^(1/13)-1</f>
        <v>4.8215251149214655E-2</v>
      </c>
    </row>
    <row r="37" spans="1:30" x14ac:dyDescent="0.25">
      <c r="A37" s="3" t="s">
        <v>76</v>
      </c>
      <c r="B37" s="3" t="s">
        <v>79</v>
      </c>
      <c r="C37" s="3" t="s">
        <v>67</v>
      </c>
      <c r="D37" s="3">
        <f t="shared" si="2"/>
        <v>2027</v>
      </c>
      <c r="E37" s="3">
        <f>E32*(1+$J$7)</f>
        <v>394.87673727385959</v>
      </c>
      <c r="F37" s="2">
        <f>IF(OR(STEAM_COAL[[#This Row],[SubGeography1]]="NER",STEAM_COAL[[#This Row],[SubGeography1]]="NR"),0,$I$14)</f>
        <v>150</v>
      </c>
      <c r="M37" s="18" t="s">
        <v>68</v>
      </c>
      <c r="N37" s="19"/>
      <c r="O37" s="20"/>
      <c r="P37" s="20">
        <f t="shared" si="3"/>
        <v>12.706999999999999</v>
      </c>
      <c r="Q37" s="20">
        <f t="shared" si="3"/>
        <v>12.048999999999999</v>
      </c>
      <c r="R37" s="20">
        <f t="shared" si="3"/>
        <v>13.039</v>
      </c>
      <c r="S37" s="20">
        <f t="shared" si="3"/>
        <v>15.198</v>
      </c>
      <c r="T37" s="20">
        <f t="shared" si="3"/>
        <v>17.074999999999999</v>
      </c>
      <c r="U37" s="20">
        <f t="shared" si="3"/>
        <v>19.161000000000001</v>
      </c>
      <c r="V37" s="20">
        <f t="shared" si="3"/>
        <v>23.189999999999998</v>
      </c>
      <c r="W37" s="20">
        <f t="shared" si="3"/>
        <v>22.367000000000001</v>
      </c>
      <c r="X37" s="20">
        <f t="shared" si="3"/>
        <v>25.733000000000001</v>
      </c>
      <c r="Y37" s="20">
        <f t="shared" si="5"/>
        <v>22.194000000000003</v>
      </c>
      <c r="Z37" s="20">
        <f t="shared" si="5"/>
        <v>24.546000000000003</v>
      </c>
      <c r="AA37" s="20">
        <f t="shared" si="5"/>
        <v>27.617000000000001</v>
      </c>
      <c r="AB37" s="20">
        <f t="shared" si="5"/>
        <v>28.963999999999999</v>
      </c>
      <c r="AC37" s="20">
        <f t="shared" si="5"/>
        <v>26.267000000000003</v>
      </c>
      <c r="AD37" s="25">
        <f>(AC37/P37)^(1/13)-1</f>
        <v>5.7448034144691018E-2</v>
      </c>
    </row>
    <row r="38" spans="1:30" x14ac:dyDescent="0.25">
      <c r="A38" s="3" t="s">
        <v>76</v>
      </c>
      <c r="B38" s="3" t="s">
        <v>79</v>
      </c>
      <c r="C38" s="3" t="s">
        <v>66</v>
      </c>
      <c r="D38" s="3">
        <f t="shared" si="2"/>
        <v>2027</v>
      </c>
      <c r="E38" s="3">
        <f>E33*(1+$J$8)</f>
        <v>484.67242294889974</v>
      </c>
      <c r="F38" s="2">
        <f>IF(OR(STEAM_COAL[[#This Row],[SubGeography1]]="NER",STEAM_COAL[[#This Row],[SubGeography1]]="NR"),0,$I$14)</f>
        <v>150</v>
      </c>
      <c r="M38" s="18" t="s">
        <v>69</v>
      </c>
      <c r="N38" s="19"/>
      <c r="O38" s="20"/>
      <c r="P38" s="20">
        <f t="shared" si="3"/>
        <v>58.721000000000004</v>
      </c>
      <c r="Q38" s="20">
        <f t="shared" si="3"/>
        <v>62.19</v>
      </c>
      <c r="R38" s="20">
        <f t="shared" si="3"/>
        <v>65.853999999999999</v>
      </c>
      <c r="S38" s="20">
        <f t="shared" si="3"/>
        <v>72.766999999999996</v>
      </c>
      <c r="T38" s="20">
        <f t="shared" si="3"/>
        <v>74.477000000000004</v>
      </c>
      <c r="U38" s="20">
        <f t="shared" si="3"/>
        <v>76.801000000000002</v>
      </c>
      <c r="V38" s="20">
        <f t="shared" si="3"/>
        <v>78.033999999999992</v>
      </c>
      <c r="W38" s="20">
        <f t="shared" si="3"/>
        <v>75.525000000000006</v>
      </c>
      <c r="X38" s="20">
        <f t="shared" si="3"/>
        <v>77.725999999999999</v>
      </c>
      <c r="Y38" s="20">
        <f t="shared" si="5"/>
        <v>84.606999999999999</v>
      </c>
      <c r="Z38" s="20">
        <f t="shared" si="5"/>
        <v>87.539999999999992</v>
      </c>
      <c r="AA38" s="20">
        <f t="shared" si="5"/>
        <v>85.578999999999994</v>
      </c>
      <c r="AB38" s="20">
        <f t="shared" si="5"/>
        <v>88.200999999999993</v>
      </c>
      <c r="AC38" s="20">
        <f t="shared" si="5"/>
        <v>89.218999999999994</v>
      </c>
      <c r="AD38" s="25">
        <f>(AC38/P38)^(1/13)-1</f>
        <v>3.2699928125365707E-2</v>
      </c>
    </row>
    <row r="39" spans="1:30" ht="15.75" thickBot="1" x14ac:dyDescent="0.3">
      <c r="A39" s="3" t="s">
        <v>76</v>
      </c>
      <c r="B39" s="3" t="s">
        <v>79</v>
      </c>
      <c r="C39" s="3" t="s">
        <v>68</v>
      </c>
      <c r="D39" s="3">
        <f t="shared" si="2"/>
        <v>2027</v>
      </c>
      <c r="E39" s="3">
        <f>E34*(1+$J$9)</f>
        <v>38.835036104686004</v>
      </c>
      <c r="F39" s="2">
        <f>IF(OR(STEAM_COAL[[#This Row],[SubGeography1]]="NER",STEAM_COAL[[#This Row],[SubGeography1]]="NR"),0,$I$14)</f>
        <v>0</v>
      </c>
      <c r="M39" s="21" t="s">
        <v>70</v>
      </c>
      <c r="N39" s="22"/>
      <c r="O39" s="23"/>
      <c r="P39" s="23">
        <f t="shared" si="3"/>
        <v>6.8369999999999997</v>
      </c>
      <c r="Q39" s="23">
        <f t="shared" si="3"/>
        <v>7.7210000000000001</v>
      </c>
      <c r="R39" s="23">
        <f t="shared" si="3"/>
        <v>6.64</v>
      </c>
      <c r="S39" s="23">
        <f t="shared" si="3"/>
        <v>7.1310000000000002</v>
      </c>
      <c r="T39" s="23">
        <f t="shared" si="3"/>
        <v>8.3740000000000006</v>
      </c>
      <c r="U39" s="23">
        <f t="shared" si="3"/>
        <v>8.0289999999999999</v>
      </c>
      <c r="V39" s="23">
        <f t="shared" si="3"/>
        <v>6.3179999999999996</v>
      </c>
      <c r="W39" s="23">
        <f t="shared" si="3"/>
        <v>6.3959999999999999</v>
      </c>
      <c r="X39" s="23">
        <f t="shared" si="3"/>
        <v>3.3029999999999999</v>
      </c>
      <c r="Y39" s="23">
        <f t="shared" si="5"/>
        <v>4.1989999999999998</v>
      </c>
      <c r="Z39" s="23">
        <f t="shared" si="5"/>
        <v>2.9079999999999999</v>
      </c>
      <c r="AA39" s="23">
        <f t="shared" si="5"/>
        <v>2.31</v>
      </c>
      <c r="AB39" s="23">
        <f t="shared" si="5"/>
        <v>0.78400000000000003</v>
      </c>
      <c r="AC39" s="23">
        <f t="shared" si="5"/>
        <v>0.51700000000000002</v>
      </c>
      <c r="AD39" s="26">
        <f>(AC39/P39)^(1/13)-1</f>
        <v>-0.18013870955878297</v>
      </c>
    </row>
    <row r="40" spans="1:30" x14ac:dyDescent="0.25">
      <c r="A40" s="3" t="s">
        <v>76</v>
      </c>
      <c r="B40" s="3" t="s">
        <v>79</v>
      </c>
      <c r="C40" s="3" t="s">
        <v>69</v>
      </c>
      <c r="D40" s="3">
        <f t="shared" si="2"/>
        <v>2027</v>
      </c>
      <c r="E40" s="3">
        <f>E35*(1+$J$10)</f>
        <v>111.75742296867671</v>
      </c>
      <c r="F40" s="2">
        <f>IF(OR(STEAM_COAL[[#This Row],[SubGeography1]]="NER",STEAM_COAL[[#This Row],[SubGeography1]]="NR"),0,$I$14)</f>
        <v>150</v>
      </c>
    </row>
    <row r="41" spans="1:30" x14ac:dyDescent="0.25">
      <c r="A41" s="3" t="s">
        <v>76</v>
      </c>
      <c r="B41" s="3" t="s">
        <v>79</v>
      </c>
      <c r="C41" s="3" t="s">
        <v>70</v>
      </c>
      <c r="D41" s="3">
        <f t="shared" si="2"/>
        <v>2027</v>
      </c>
      <c r="E41" s="3">
        <f>E36*(1+$J$11)</f>
        <v>0.12872805742986107</v>
      </c>
      <c r="F41" s="2">
        <f>IF(OR(STEAM_COAL[[#This Row],[SubGeography1]]="NER",STEAM_COAL[[#This Row],[SubGeography1]]="NR"),0,$I$14)</f>
        <v>0</v>
      </c>
    </row>
    <row r="42" spans="1:30" x14ac:dyDescent="0.25">
      <c r="A42" s="3" t="s">
        <v>76</v>
      </c>
      <c r="B42" s="3" t="s">
        <v>79</v>
      </c>
      <c r="C42" s="3" t="s">
        <v>67</v>
      </c>
      <c r="D42" s="3">
        <f t="shared" si="2"/>
        <v>2028</v>
      </c>
      <c r="E42" s="3">
        <f>E37*(1+$J$7)</f>
        <v>409.07060144417386</v>
      </c>
      <c r="F42" s="2">
        <f>IF(OR(STEAM_COAL[[#This Row],[SubGeography1]]="NER",STEAM_COAL[[#This Row],[SubGeography1]]="NR"),0,$I$14)</f>
        <v>150</v>
      </c>
      <c r="Z42" s="3"/>
      <c r="AA42" s="3"/>
      <c r="AB42" s="3"/>
      <c r="AC42" s="3"/>
    </row>
    <row r="43" spans="1:30" x14ac:dyDescent="0.25">
      <c r="A43" s="3" t="s">
        <v>76</v>
      </c>
      <c r="B43" s="3" t="s">
        <v>79</v>
      </c>
      <c r="C43" s="3" t="s">
        <v>66</v>
      </c>
      <c r="D43" s="3">
        <f t="shared" si="2"/>
        <v>2028</v>
      </c>
      <c r="E43" s="3">
        <f>E38*(1+$J$8)</f>
        <v>508.04102554647932</v>
      </c>
      <c r="F43" s="2">
        <f>IF(OR(STEAM_COAL[[#This Row],[SubGeography1]]="NER",STEAM_COAL[[#This Row],[SubGeography1]]="NR"),0,$I$14)</f>
        <v>150</v>
      </c>
    </row>
    <row r="44" spans="1:30" x14ac:dyDescent="0.25">
      <c r="A44" s="3" t="s">
        <v>76</v>
      </c>
      <c r="B44" s="3" t="s">
        <v>79</v>
      </c>
      <c r="C44" s="3" t="s">
        <v>68</v>
      </c>
      <c r="D44" s="3">
        <f t="shared" si="2"/>
        <v>2028</v>
      </c>
      <c r="E44" s="3">
        <f>E39*(1+$J$9)</f>
        <v>41.066032584838311</v>
      </c>
      <c r="F44" s="2">
        <f>IF(OR(STEAM_COAL[[#This Row],[SubGeography1]]="NER",STEAM_COAL[[#This Row],[SubGeography1]]="NR"),0,$I$14)</f>
        <v>0</v>
      </c>
    </row>
    <row r="45" spans="1:30" x14ac:dyDescent="0.25">
      <c r="A45" s="3" t="s">
        <v>76</v>
      </c>
      <c r="B45" s="3" t="s">
        <v>79</v>
      </c>
      <c r="C45" s="3" t="s">
        <v>69</v>
      </c>
      <c r="D45" s="3">
        <f t="shared" si="2"/>
        <v>2028</v>
      </c>
      <c r="E45" s="3">
        <f>E40*(1+$J$10)</f>
        <v>115.41188266722853</v>
      </c>
      <c r="F45" s="2">
        <f>IF(OR(STEAM_COAL[[#This Row],[SubGeography1]]="NER",STEAM_COAL[[#This Row],[SubGeography1]]="NR"),0,$I$14)</f>
        <v>150</v>
      </c>
    </row>
    <row r="46" spans="1:30" x14ac:dyDescent="0.25">
      <c r="A46" s="3" t="s">
        <v>76</v>
      </c>
      <c r="B46" s="3" t="s">
        <v>79</v>
      </c>
      <c r="C46" s="3" t="s">
        <v>70</v>
      </c>
      <c r="D46" s="3">
        <f t="shared" si="2"/>
        <v>2028</v>
      </c>
      <c r="E46" s="3">
        <f>E41*(1+$J$11)</f>
        <v>0.10553915128043699</v>
      </c>
      <c r="F46" s="2">
        <f>IF(OR(STEAM_COAL[[#This Row],[SubGeography1]]="NER",STEAM_COAL[[#This Row],[SubGeography1]]="NR"),0,$I$14)</f>
        <v>0</v>
      </c>
      <c r="P46" s="5"/>
      <c r="Q46" s="5"/>
      <c r="R46" s="5"/>
      <c r="S46" s="5"/>
      <c r="T46" s="5"/>
      <c r="U46" s="5"/>
      <c r="V46" s="5"/>
      <c r="W46" s="5"/>
      <c r="X46" s="5"/>
      <c r="Y46" s="5"/>
      <c r="Z46" s="5"/>
      <c r="AA46" s="5"/>
      <c r="AB46" s="5"/>
      <c r="AC46" s="5"/>
      <c r="AD46" s="5"/>
    </row>
    <row r="47" spans="1:30" x14ac:dyDescent="0.25">
      <c r="A47" s="3" t="s">
        <v>76</v>
      </c>
      <c r="B47" s="3" t="s">
        <v>79</v>
      </c>
      <c r="C47" s="3" t="s">
        <v>67</v>
      </c>
      <c r="D47" s="3">
        <f t="shared" si="2"/>
        <v>2029</v>
      </c>
      <c r="E47" s="3">
        <f>E42*(1+$J$7)</f>
        <v>423.77466477556356</v>
      </c>
      <c r="F47" s="2">
        <f>IF(OR(STEAM_COAL[[#This Row],[SubGeography1]]="NER",STEAM_COAL[[#This Row],[SubGeography1]]="NR"),0,$I$14)</f>
        <v>150</v>
      </c>
      <c r="P47" s="5"/>
      <c r="Q47" s="5"/>
      <c r="R47" s="5"/>
      <c r="S47" s="5"/>
      <c r="T47" s="5"/>
      <c r="U47" s="5"/>
      <c r="V47" s="5"/>
      <c r="W47" s="5"/>
      <c r="X47" s="5"/>
      <c r="Y47" s="5"/>
      <c r="Z47" s="5"/>
      <c r="AA47" s="5"/>
      <c r="AB47" s="5"/>
      <c r="AC47" s="5"/>
      <c r="AD47" s="5"/>
    </row>
    <row r="48" spans="1:30" x14ac:dyDescent="0.25">
      <c r="A48" s="3" t="s">
        <v>76</v>
      </c>
      <c r="B48" s="3" t="s">
        <v>79</v>
      </c>
      <c r="C48" s="3" t="s">
        <v>66</v>
      </c>
      <c r="D48" s="3">
        <f t="shared" si="2"/>
        <v>2029</v>
      </c>
      <c r="E48" s="3">
        <f>E43*(1+$J$8)</f>
        <v>532.53635118730745</v>
      </c>
      <c r="F48" s="2">
        <f>IF(OR(STEAM_COAL[[#This Row],[SubGeography1]]="NER",STEAM_COAL[[#This Row],[SubGeography1]]="NR"),0,$I$14)</f>
        <v>150</v>
      </c>
      <c r="P48" s="5"/>
      <c r="Q48" s="5"/>
      <c r="R48" s="5"/>
      <c r="S48" s="5"/>
      <c r="T48" s="5"/>
      <c r="U48" s="5"/>
      <c r="V48" s="5"/>
      <c r="W48" s="5"/>
      <c r="X48" s="5"/>
      <c r="Y48" s="5"/>
      <c r="Z48" s="5"/>
      <c r="AA48" s="5"/>
      <c r="AB48" s="5"/>
      <c r="AC48" s="5"/>
      <c r="AD48" s="5"/>
    </row>
    <row r="49" spans="1:30" x14ac:dyDescent="0.25">
      <c r="A49" s="3" t="s">
        <v>76</v>
      </c>
      <c r="B49" s="3" t="s">
        <v>79</v>
      </c>
      <c r="C49" s="3" t="s">
        <v>68</v>
      </c>
      <c r="D49" s="3">
        <f t="shared" si="2"/>
        <v>2029</v>
      </c>
      <c r="E49" s="3">
        <f>E44*(1+$J$9)</f>
        <v>43.4251954269591</v>
      </c>
      <c r="F49" s="2">
        <f>IF(OR(STEAM_COAL[[#This Row],[SubGeography1]]="NER",STEAM_COAL[[#This Row],[SubGeography1]]="NR"),0,$I$14)</f>
        <v>0</v>
      </c>
      <c r="P49" s="5"/>
      <c r="Q49" s="5"/>
      <c r="R49" s="5"/>
      <c r="S49" s="5"/>
      <c r="T49" s="5"/>
      <c r="U49" s="5"/>
      <c r="V49" s="5"/>
      <c r="W49" s="5"/>
      <c r="X49" s="5"/>
      <c r="Y49" s="5"/>
      <c r="Z49" s="5"/>
      <c r="AA49" s="5"/>
      <c r="AB49" s="5"/>
      <c r="AC49" s="5"/>
      <c r="AD49" s="5"/>
    </row>
    <row r="50" spans="1:30" x14ac:dyDescent="0.25">
      <c r="A50" s="3" t="s">
        <v>76</v>
      </c>
      <c r="B50" s="3" t="s">
        <v>79</v>
      </c>
      <c r="C50" s="3" t="s">
        <v>69</v>
      </c>
      <c r="D50" s="3">
        <f t="shared" si="2"/>
        <v>2029</v>
      </c>
      <c r="E50" s="3">
        <f>E45*(1+$J$10)</f>
        <v>119.18584293526004</v>
      </c>
      <c r="F50" s="2">
        <f>IF(OR(STEAM_COAL[[#This Row],[SubGeography1]]="NER",STEAM_COAL[[#This Row],[SubGeography1]]="NR"),0,$I$14)</f>
        <v>150</v>
      </c>
      <c r="P50" s="5"/>
      <c r="Q50" s="5"/>
      <c r="R50" s="5"/>
      <c r="S50" s="5"/>
      <c r="T50" s="5"/>
      <c r="U50" s="5"/>
      <c r="V50" s="5"/>
      <c r="W50" s="5"/>
      <c r="X50" s="5"/>
      <c r="Y50" s="5"/>
      <c r="Z50" s="5"/>
      <c r="AA50" s="5"/>
      <c r="AB50" s="5"/>
      <c r="AC50" s="5"/>
      <c r="AD50" s="5"/>
    </row>
    <row r="51" spans="1:30" x14ac:dyDescent="0.25">
      <c r="A51" s="3" t="s">
        <v>76</v>
      </c>
      <c r="B51" s="3" t="s">
        <v>79</v>
      </c>
      <c r="C51" s="3" t="s">
        <v>70</v>
      </c>
      <c r="D51" s="3">
        <f t="shared" si="2"/>
        <v>2029</v>
      </c>
      <c r="E51" s="3">
        <f>E46*(1+$J$11)</f>
        <v>8.6527464760849895E-2</v>
      </c>
      <c r="F51" s="2">
        <f>IF(OR(STEAM_COAL[[#This Row],[SubGeography1]]="NER",STEAM_COAL[[#This Row],[SubGeography1]]="NR"),0,$I$14)</f>
        <v>0</v>
      </c>
    </row>
    <row r="52" spans="1:30" x14ac:dyDescent="0.25">
      <c r="A52" s="3" t="s">
        <v>76</v>
      </c>
      <c r="B52" s="3" t="s">
        <v>79</v>
      </c>
      <c r="C52" s="3" t="s">
        <v>67</v>
      </c>
      <c r="D52" s="3">
        <f t="shared" si="2"/>
        <v>2030</v>
      </c>
      <c r="E52" s="3">
        <f>E47*(1+$J$7)</f>
        <v>439.00726640251941</v>
      </c>
      <c r="F52" s="2">
        <f>IF(OR(STEAM_COAL[[#This Row],[SubGeography1]]="NER",STEAM_COAL[[#This Row],[SubGeography1]]="NR"),0,$I$14)</f>
        <v>150</v>
      </c>
    </row>
    <row r="53" spans="1:30" x14ac:dyDescent="0.25">
      <c r="A53" s="3" t="s">
        <v>76</v>
      </c>
      <c r="B53" s="3" t="s">
        <v>79</v>
      </c>
      <c r="C53" s="3" t="s">
        <v>66</v>
      </c>
      <c r="D53" s="3">
        <f t="shared" si="2"/>
        <v>2030</v>
      </c>
      <c r="E53" s="3">
        <f>E48*(1+$J$8)</f>
        <v>558.21272510588983</v>
      </c>
      <c r="F53" s="2">
        <f>IF(OR(STEAM_COAL[[#This Row],[SubGeography1]]="NER",STEAM_COAL[[#This Row],[SubGeography1]]="NR"),0,$I$14)</f>
        <v>150</v>
      </c>
    </row>
    <row r="54" spans="1:30" x14ac:dyDescent="0.25">
      <c r="A54" s="3" t="s">
        <v>76</v>
      </c>
      <c r="B54" s="3" t="s">
        <v>79</v>
      </c>
      <c r="C54" s="3" t="s">
        <v>68</v>
      </c>
      <c r="D54" s="3">
        <f t="shared" si="2"/>
        <v>2030</v>
      </c>
      <c r="E54" s="3">
        <f>E49*(1+$J$9)</f>
        <v>45.919887536586927</v>
      </c>
      <c r="F54" s="2">
        <f>IF(OR(STEAM_COAL[[#This Row],[SubGeography1]]="NER",STEAM_COAL[[#This Row],[SubGeography1]]="NR"),0,$I$14)</f>
        <v>0</v>
      </c>
    </row>
    <row r="55" spans="1:30" x14ac:dyDescent="0.25">
      <c r="A55" s="3" t="s">
        <v>76</v>
      </c>
      <c r="B55" s="3" t="s">
        <v>79</v>
      </c>
      <c r="C55" s="3" t="s">
        <v>69</v>
      </c>
      <c r="D55" s="3">
        <f t="shared" si="2"/>
        <v>2030</v>
      </c>
      <c r="E55" s="3">
        <f>E50*(1+$J$10)</f>
        <v>123.08321143280418</v>
      </c>
      <c r="F55" s="2">
        <f>IF(OR(STEAM_COAL[[#This Row],[SubGeography1]]="NER",STEAM_COAL[[#This Row],[SubGeography1]]="NR"),0,$I$14)</f>
        <v>150</v>
      </c>
    </row>
    <row r="56" spans="1:30" x14ac:dyDescent="0.25">
      <c r="A56" s="3" t="s">
        <v>76</v>
      </c>
      <c r="B56" s="3" t="s">
        <v>79</v>
      </c>
      <c r="C56" s="3" t="s">
        <v>70</v>
      </c>
      <c r="D56" s="3">
        <f t="shared" si="2"/>
        <v>2030</v>
      </c>
      <c r="E56" s="3">
        <f>E51*(1+$J$11)</f>
        <v>7.0940518917437329E-2</v>
      </c>
      <c r="F56" s="2">
        <f>IF(OR(STEAM_COAL[[#This Row],[SubGeography1]]="NER",STEAM_COAL[[#This Row],[SubGeography1]]="NR"),0,$I$14)</f>
        <v>0</v>
      </c>
    </row>
    <row r="57" spans="1:30" x14ac:dyDescent="0.25">
      <c r="A57" s="3" t="s">
        <v>76</v>
      </c>
      <c r="B57" s="3" t="s">
        <v>79</v>
      </c>
      <c r="C57" s="3" t="s">
        <v>67</v>
      </c>
      <c r="D57" s="3">
        <f t="shared" si="2"/>
        <v>2031</v>
      </c>
      <c r="E57" s="3">
        <f>E52*(1+$J$7)</f>
        <v>454.78740466064323</v>
      </c>
      <c r="F57" s="2">
        <f>IF(OR(STEAM_COAL[[#This Row],[SubGeography1]]="NER",STEAM_COAL[[#This Row],[SubGeography1]]="NR"),0,$I$14)</f>
        <v>150</v>
      </c>
    </row>
    <row r="58" spans="1:30" x14ac:dyDescent="0.25">
      <c r="A58" s="3" t="s">
        <v>76</v>
      </c>
      <c r="B58" s="3" t="s">
        <v>79</v>
      </c>
      <c r="C58" s="3" t="s">
        <v>66</v>
      </c>
      <c r="D58" s="3">
        <f t="shared" si="2"/>
        <v>2031</v>
      </c>
      <c r="E58" s="3">
        <f>E53*(1+$J$8)</f>
        <v>585.12709184155779</v>
      </c>
      <c r="F58" s="2">
        <f>IF(OR(STEAM_COAL[[#This Row],[SubGeography1]]="NER",STEAM_COAL[[#This Row],[SubGeography1]]="NR"),0,$I$14)</f>
        <v>150</v>
      </c>
    </row>
    <row r="59" spans="1:30" x14ac:dyDescent="0.25">
      <c r="A59" s="3" t="s">
        <v>76</v>
      </c>
      <c r="B59" s="3" t="s">
        <v>79</v>
      </c>
      <c r="C59" s="3" t="s">
        <v>68</v>
      </c>
      <c r="D59" s="3">
        <f t="shared" si="2"/>
        <v>2031</v>
      </c>
      <c r="E59" s="3">
        <f>E54*(1+$J$9)</f>
        <v>48.557894803709146</v>
      </c>
      <c r="F59" s="2">
        <f>IF(OR(STEAM_COAL[[#This Row],[SubGeography1]]="NER",STEAM_COAL[[#This Row],[SubGeography1]]="NR"),0,$I$14)</f>
        <v>0</v>
      </c>
    </row>
    <row r="60" spans="1:30" x14ac:dyDescent="0.25">
      <c r="A60" s="3" t="s">
        <v>76</v>
      </c>
      <c r="B60" s="3" t="s">
        <v>79</v>
      </c>
      <c r="C60" s="3" t="s">
        <v>69</v>
      </c>
      <c r="D60" s="3">
        <f t="shared" si="2"/>
        <v>2031</v>
      </c>
      <c r="E60" s="3">
        <f>E55*(1+$J$10)</f>
        <v>127.10802360009606</v>
      </c>
      <c r="F60" s="2">
        <f>IF(OR(STEAM_COAL[[#This Row],[SubGeography1]]="NER",STEAM_COAL[[#This Row],[SubGeography1]]="NR"),0,$I$14)</f>
        <v>150</v>
      </c>
    </row>
    <row r="61" spans="1:30" x14ac:dyDescent="0.25">
      <c r="A61" s="3" t="s">
        <v>76</v>
      </c>
      <c r="B61" s="3" t="s">
        <v>79</v>
      </c>
      <c r="C61" s="3" t="s">
        <v>70</v>
      </c>
      <c r="D61" s="3">
        <f t="shared" si="2"/>
        <v>2031</v>
      </c>
      <c r="E61" s="3">
        <f>E56*(1+$J$11)</f>
        <v>5.8161385384219735E-2</v>
      </c>
      <c r="F61" s="2">
        <f>IF(OR(STEAM_COAL[[#This Row],[SubGeography1]]="NER",STEAM_COAL[[#This Row],[SubGeography1]]="NR"),0,$I$14)</f>
        <v>0</v>
      </c>
    </row>
  </sheetData>
  <pageMargins left="0.7" right="0.7" top="0.75" bottom="0.75" header="0.51180555555555496" footer="0.51180555555555496"/>
  <pageSetup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zoomScaleNormal="100" workbookViewId="0"/>
  </sheetViews>
  <sheetFormatPr defaultColWidth="8.5703125" defaultRowHeight="15" x14ac:dyDescent="0.25"/>
  <cols>
    <col min="1" max="1" width="15.140625" style="3" customWidth="1"/>
    <col min="2" max="2" width="17.7109375" style="3" customWidth="1"/>
    <col min="3" max="3" width="16.5703125" style="3" customWidth="1"/>
    <col min="4" max="4" width="8.5703125" style="3"/>
    <col min="5" max="5" width="18.5703125" style="3" customWidth="1"/>
    <col min="6" max="6" width="14.85546875" style="2" customWidth="1"/>
    <col min="7" max="7" width="8.5703125" style="3"/>
    <col min="8" max="8" width="22.5703125" style="3" bestFit="1" customWidth="1"/>
    <col min="9" max="9" width="17.7109375" style="3" customWidth="1"/>
    <col min="10" max="10" width="8.85546875" style="3" customWidth="1"/>
    <col min="11" max="16384" width="8.5703125" style="3"/>
  </cols>
  <sheetData>
    <row r="1" spans="1:10" x14ac:dyDescent="0.25">
      <c r="A1" s="6" t="s">
        <v>75</v>
      </c>
      <c r="B1" s="7" t="s">
        <v>77</v>
      </c>
      <c r="C1" s="7" t="s">
        <v>78</v>
      </c>
      <c r="D1" s="7" t="s">
        <v>1</v>
      </c>
      <c r="E1" s="7" t="s">
        <v>0</v>
      </c>
      <c r="F1" s="43" t="s">
        <v>80</v>
      </c>
    </row>
    <row r="2" spans="1:10" x14ac:dyDescent="0.25">
      <c r="A2" s="3" t="s">
        <v>102</v>
      </c>
      <c r="B2" s="3" t="s">
        <v>79</v>
      </c>
      <c r="C2" s="3" t="s">
        <v>67</v>
      </c>
      <c r="D2" s="3">
        <v>2020</v>
      </c>
      <c r="E2" s="45">
        <v>0</v>
      </c>
      <c r="F2" s="2">
        <f>IF(OR(COKING_COAL[[#This Row],[SubGeography1]]="NER",COKING_COAL[[#This Row],[SubGeography1]]="NR"),0,$I$4)</f>
        <v>100</v>
      </c>
    </row>
    <row r="3" spans="1:10" ht="45" x14ac:dyDescent="0.25">
      <c r="A3" s="3" t="s">
        <v>102</v>
      </c>
      <c r="B3" s="3" t="s">
        <v>79</v>
      </c>
      <c r="C3" s="3" t="s">
        <v>66</v>
      </c>
      <c r="D3" s="3">
        <v>2020</v>
      </c>
      <c r="E3" s="45">
        <v>0</v>
      </c>
      <c r="F3" s="2">
        <f>IF(OR(COKING_COAL[[#This Row],[SubGeography1]]="NER",COKING_COAL[[#This Row],[SubGeography1]]="NR"),0,$I$4)</f>
        <v>100</v>
      </c>
      <c r="H3" s="35" t="s">
        <v>100</v>
      </c>
      <c r="I3" s="89">
        <v>300</v>
      </c>
      <c r="J3" s="3" t="s">
        <v>88</v>
      </c>
    </row>
    <row r="4" spans="1:10" ht="14.25" customHeight="1" x14ac:dyDescent="0.25">
      <c r="A4" s="3" t="s">
        <v>102</v>
      </c>
      <c r="B4" s="3" t="s">
        <v>79</v>
      </c>
      <c r="C4" s="3" t="s">
        <v>68</v>
      </c>
      <c r="D4" s="3">
        <v>2020</v>
      </c>
      <c r="E4" s="45">
        <v>0</v>
      </c>
      <c r="F4" s="2">
        <f>IF(OR(COKING_COAL[[#This Row],[SubGeography1]]="NER",COKING_COAL[[#This Row],[SubGeography1]]="NR"),0,$I$4)</f>
        <v>0</v>
      </c>
      <c r="H4" s="3" t="s">
        <v>101</v>
      </c>
      <c r="I4" s="89">
        <f>I3/3</f>
        <v>100</v>
      </c>
      <c r="J4" s="3" t="s">
        <v>88</v>
      </c>
    </row>
    <row r="5" spans="1:10" x14ac:dyDescent="0.25">
      <c r="A5" s="3" t="s">
        <v>102</v>
      </c>
      <c r="B5" s="3" t="s">
        <v>79</v>
      </c>
      <c r="C5" s="3" t="s">
        <v>69</v>
      </c>
      <c r="D5" s="3">
        <v>2020</v>
      </c>
      <c r="E5" s="45">
        <v>0</v>
      </c>
      <c r="F5" s="2">
        <f>IF(OR(COKING_COAL[[#This Row],[SubGeography1]]="NER",COKING_COAL[[#This Row],[SubGeography1]]="NR"),0,$I$4)</f>
        <v>100</v>
      </c>
      <c r="H5" s="3" t="s">
        <v>105</v>
      </c>
    </row>
    <row r="6" spans="1:10" x14ac:dyDescent="0.25">
      <c r="A6" s="3" t="s">
        <v>102</v>
      </c>
      <c r="B6" s="3" t="s">
        <v>79</v>
      </c>
      <c r="C6" s="3" t="s">
        <v>70</v>
      </c>
      <c r="D6" s="3">
        <v>2020</v>
      </c>
      <c r="E6" s="45">
        <v>0</v>
      </c>
      <c r="F6" s="2">
        <f>IF(OR(COKING_COAL[[#This Row],[SubGeography1]]="NER",COKING_COAL[[#This Row],[SubGeography1]]="NR"),0,$I$4)</f>
        <v>0</v>
      </c>
      <c r="H6" s="47" t="s">
        <v>106</v>
      </c>
    </row>
    <row r="7" spans="1:10" x14ac:dyDescent="0.25">
      <c r="A7" s="3" t="s">
        <v>102</v>
      </c>
      <c r="B7" s="3" t="s">
        <v>79</v>
      </c>
      <c r="C7" s="3" t="s">
        <v>67</v>
      </c>
      <c r="D7" s="3">
        <f>D2+1</f>
        <v>2021</v>
      </c>
      <c r="E7" s="45">
        <v>0</v>
      </c>
      <c r="F7" s="2">
        <f>IF(OR(COKING_COAL[[#This Row],[SubGeography1]]="NER",COKING_COAL[[#This Row],[SubGeography1]]="NR"),0,$I$4)</f>
        <v>100</v>
      </c>
      <c r="H7" s="47" t="s">
        <v>107</v>
      </c>
    </row>
    <row r="8" spans="1:10" x14ac:dyDescent="0.25">
      <c r="A8" s="3" t="s">
        <v>102</v>
      </c>
      <c r="B8" s="3" t="s">
        <v>79</v>
      </c>
      <c r="C8" s="3" t="s">
        <v>66</v>
      </c>
      <c r="D8" s="3">
        <f t="shared" ref="D8:D61" si="0">D3+1</f>
        <v>2021</v>
      </c>
      <c r="E8" s="45">
        <v>0</v>
      </c>
      <c r="F8" s="2">
        <f>IF(OR(COKING_COAL[[#This Row],[SubGeography1]]="NER",COKING_COAL[[#This Row],[SubGeography1]]="NR"),0,$I$4)</f>
        <v>100</v>
      </c>
      <c r="H8" s="3" t="s">
        <v>108</v>
      </c>
    </row>
    <row r="9" spans="1:10" x14ac:dyDescent="0.25">
      <c r="A9" s="3" t="s">
        <v>102</v>
      </c>
      <c r="B9" s="3" t="s">
        <v>79</v>
      </c>
      <c r="C9" s="3" t="s">
        <v>68</v>
      </c>
      <c r="D9" s="3">
        <f t="shared" si="0"/>
        <v>2021</v>
      </c>
      <c r="E9" s="45">
        <v>0</v>
      </c>
      <c r="F9" s="2">
        <f>IF(OR(COKING_COAL[[#This Row],[SubGeography1]]="NER",COKING_COAL[[#This Row],[SubGeography1]]="NR"),0,$I$4)</f>
        <v>0</v>
      </c>
    </row>
    <row r="10" spans="1:10" x14ac:dyDescent="0.25">
      <c r="A10" s="3" t="s">
        <v>102</v>
      </c>
      <c r="B10" s="3" t="s">
        <v>79</v>
      </c>
      <c r="C10" s="3" t="s">
        <v>69</v>
      </c>
      <c r="D10" s="3">
        <f t="shared" si="0"/>
        <v>2021</v>
      </c>
      <c r="E10" s="45">
        <v>0</v>
      </c>
      <c r="F10" s="2">
        <f>IF(OR(COKING_COAL[[#This Row],[SubGeography1]]="NER",COKING_COAL[[#This Row],[SubGeography1]]="NR"),0,$I$4)</f>
        <v>100</v>
      </c>
    </row>
    <row r="11" spans="1:10" x14ac:dyDescent="0.25">
      <c r="A11" s="3" t="s">
        <v>102</v>
      </c>
      <c r="B11" s="3" t="s">
        <v>79</v>
      </c>
      <c r="C11" s="3" t="s">
        <v>70</v>
      </c>
      <c r="D11" s="3">
        <f t="shared" si="0"/>
        <v>2021</v>
      </c>
      <c r="E11" s="45">
        <v>0</v>
      </c>
      <c r="F11" s="2">
        <f>IF(OR(COKING_COAL[[#This Row],[SubGeography1]]="NER",COKING_COAL[[#This Row],[SubGeography1]]="NR"),0,$I$4)</f>
        <v>0</v>
      </c>
    </row>
    <row r="12" spans="1:10" x14ac:dyDescent="0.25">
      <c r="A12" s="3" t="s">
        <v>102</v>
      </c>
      <c r="B12" s="3" t="s">
        <v>79</v>
      </c>
      <c r="C12" s="3" t="s">
        <v>67</v>
      </c>
      <c r="D12" s="3">
        <f t="shared" si="0"/>
        <v>2022</v>
      </c>
      <c r="E12" s="45">
        <v>0</v>
      </c>
      <c r="F12" s="2">
        <f>IF(OR(COKING_COAL[[#This Row],[SubGeography1]]="NER",COKING_COAL[[#This Row],[SubGeography1]]="NR"),0,$I$4)</f>
        <v>100</v>
      </c>
    </row>
    <row r="13" spans="1:10" x14ac:dyDescent="0.25">
      <c r="A13" s="3" t="s">
        <v>102</v>
      </c>
      <c r="B13" s="3" t="s">
        <v>79</v>
      </c>
      <c r="C13" s="3" t="s">
        <v>66</v>
      </c>
      <c r="D13" s="3">
        <f t="shared" si="0"/>
        <v>2022</v>
      </c>
      <c r="E13" s="45">
        <v>0</v>
      </c>
      <c r="F13" s="2">
        <f>IF(OR(COKING_COAL[[#This Row],[SubGeography1]]="NER",COKING_COAL[[#This Row],[SubGeography1]]="NR"),0,$I$4)</f>
        <v>100</v>
      </c>
    </row>
    <row r="14" spans="1:10" x14ac:dyDescent="0.25">
      <c r="A14" s="3" t="s">
        <v>102</v>
      </c>
      <c r="B14" s="3" t="s">
        <v>79</v>
      </c>
      <c r="C14" s="3" t="s">
        <v>68</v>
      </c>
      <c r="D14" s="3">
        <f t="shared" si="0"/>
        <v>2022</v>
      </c>
      <c r="E14" s="45">
        <v>0</v>
      </c>
      <c r="F14" s="2">
        <f>IF(OR(COKING_COAL[[#This Row],[SubGeography1]]="NER",COKING_COAL[[#This Row],[SubGeography1]]="NR"),0,$I$4)</f>
        <v>0</v>
      </c>
    </row>
    <row r="15" spans="1:10" x14ac:dyDescent="0.25">
      <c r="A15" s="3" t="s">
        <v>102</v>
      </c>
      <c r="B15" s="3" t="s">
        <v>79</v>
      </c>
      <c r="C15" s="3" t="s">
        <v>69</v>
      </c>
      <c r="D15" s="3">
        <f t="shared" si="0"/>
        <v>2022</v>
      </c>
      <c r="E15" s="45">
        <v>0</v>
      </c>
      <c r="F15" s="2">
        <f>IF(OR(COKING_COAL[[#This Row],[SubGeography1]]="NER",COKING_COAL[[#This Row],[SubGeography1]]="NR"),0,$I$4)</f>
        <v>100</v>
      </c>
    </row>
    <row r="16" spans="1:10" x14ac:dyDescent="0.25">
      <c r="A16" s="3" t="s">
        <v>102</v>
      </c>
      <c r="B16" s="3" t="s">
        <v>79</v>
      </c>
      <c r="C16" s="3" t="s">
        <v>70</v>
      </c>
      <c r="D16" s="3">
        <f t="shared" si="0"/>
        <v>2022</v>
      </c>
      <c r="E16" s="45">
        <v>0</v>
      </c>
      <c r="F16" s="2">
        <f>IF(OR(COKING_COAL[[#This Row],[SubGeography1]]="NER",COKING_COAL[[#This Row],[SubGeography1]]="NR"),0,$I$4)</f>
        <v>0</v>
      </c>
    </row>
    <row r="17" spans="1:6" x14ac:dyDescent="0.25">
      <c r="A17" s="3" t="s">
        <v>102</v>
      </c>
      <c r="B17" s="3" t="s">
        <v>79</v>
      </c>
      <c r="C17" s="3" t="s">
        <v>67</v>
      </c>
      <c r="D17" s="3">
        <f t="shared" si="0"/>
        <v>2023</v>
      </c>
      <c r="E17" s="45">
        <v>0</v>
      </c>
      <c r="F17" s="2">
        <f>IF(OR(COKING_COAL[[#This Row],[SubGeography1]]="NER",COKING_COAL[[#This Row],[SubGeography1]]="NR"),0,$I$4)</f>
        <v>100</v>
      </c>
    </row>
    <row r="18" spans="1:6" x14ac:dyDescent="0.25">
      <c r="A18" s="3" t="s">
        <v>102</v>
      </c>
      <c r="B18" s="3" t="s">
        <v>79</v>
      </c>
      <c r="C18" s="3" t="s">
        <v>66</v>
      </c>
      <c r="D18" s="3">
        <f t="shared" si="0"/>
        <v>2023</v>
      </c>
      <c r="E18" s="45">
        <v>0</v>
      </c>
      <c r="F18" s="2">
        <f>IF(OR(COKING_COAL[[#This Row],[SubGeography1]]="NER",COKING_COAL[[#This Row],[SubGeography1]]="NR"),0,$I$4)</f>
        <v>100</v>
      </c>
    </row>
    <row r="19" spans="1:6" x14ac:dyDescent="0.25">
      <c r="A19" s="3" t="s">
        <v>102</v>
      </c>
      <c r="B19" s="3" t="s">
        <v>79</v>
      </c>
      <c r="C19" s="3" t="s">
        <v>68</v>
      </c>
      <c r="D19" s="3">
        <f t="shared" si="0"/>
        <v>2023</v>
      </c>
      <c r="E19" s="45">
        <v>0</v>
      </c>
      <c r="F19" s="2">
        <f>IF(OR(COKING_COAL[[#This Row],[SubGeography1]]="NER",COKING_COAL[[#This Row],[SubGeography1]]="NR"),0,$I$4)</f>
        <v>0</v>
      </c>
    </row>
    <row r="20" spans="1:6" x14ac:dyDescent="0.25">
      <c r="A20" s="3" t="s">
        <v>102</v>
      </c>
      <c r="B20" s="3" t="s">
        <v>79</v>
      </c>
      <c r="C20" s="3" t="s">
        <v>69</v>
      </c>
      <c r="D20" s="3">
        <f t="shared" si="0"/>
        <v>2023</v>
      </c>
      <c r="E20" s="45">
        <v>0</v>
      </c>
      <c r="F20" s="2">
        <f>IF(OR(COKING_COAL[[#This Row],[SubGeography1]]="NER",COKING_COAL[[#This Row],[SubGeography1]]="NR"),0,$I$4)</f>
        <v>100</v>
      </c>
    </row>
    <row r="21" spans="1:6" x14ac:dyDescent="0.25">
      <c r="A21" s="3" t="s">
        <v>102</v>
      </c>
      <c r="B21" s="3" t="s">
        <v>79</v>
      </c>
      <c r="C21" s="3" t="s">
        <v>70</v>
      </c>
      <c r="D21" s="3">
        <f t="shared" si="0"/>
        <v>2023</v>
      </c>
      <c r="E21" s="45">
        <v>0</v>
      </c>
      <c r="F21" s="2">
        <f>IF(OR(COKING_COAL[[#This Row],[SubGeography1]]="NER",COKING_COAL[[#This Row],[SubGeography1]]="NR"),0,$I$4)</f>
        <v>0</v>
      </c>
    </row>
    <row r="22" spans="1:6" x14ac:dyDescent="0.25">
      <c r="A22" s="3" t="s">
        <v>102</v>
      </c>
      <c r="B22" s="3" t="s">
        <v>79</v>
      </c>
      <c r="C22" s="3" t="s">
        <v>67</v>
      </c>
      <c r="D22" s="3">
        <f t="shared" si="0"/>
        <v>2024</v>
      </c>
      <c r="E22" s="45">
        <v>0</v>
      </c>
      <c r="F22" s="2">
        <f>IF(OR(COKING_COAL[[#This Row],[SubGeography1]]="NER",COKING_COAL[[#This Row],[SubGeography1]]="NR"),0,$I$4)</f>
        <v>100</v>
      </c>
    </row>
    <row r="23" spans="1:6" x14ac:dyDescent="0.25">
      <c r="A23" s="3" t="s">
        <v>102</v>
      </c>
      <c r="B23" s="3" t="s">
        <v>79</v>
      </c>
      <c r="C23" s="3" t="s">
        <v>66</v>
      </c>
      <c r="D23" s="3">
        <f t="shared" si="0"/>
        <v>2024</v>
      </c>
      <c r="E23" s="45">
        <v>0</v>
      </c>
      <c r="F23" s="2">
        <f>IF(OR(COKING_COAL[[#This Row],[SubGeography1]]="NER",COKING_COAL[[#This Row],[SubGeography1]]="NR"),0,$I$4)</f>
        <v>100</v>
      </c>
    </row>
    <row r="24" spans="1:6" x14ac:dyDescent="0.25">
      <c r="A24" s="3" t="s">
        <v>102</v>
      </c>
      <c r="B24" s="3" t="s">
        <v>79</v>
      </c>
      <c r="C24" s="3" t="s">
        <v>68</v>
      </c>
      <c r="D24" s="3">
        <f t="shared" si="0"/>
        <v>2024</v>
      </c>
      <c r="E24" s="45">
        <v>0</v>
      </c>
      <c r="F24" s="2">
        <f>IF(OR(COKING_COAL[[#This Row],[SubGeography1]]="NER",COKING_COAL[[#This Row],[SubGeography1]]="NR"),0,$I$4)</f>
        <v>0</v>
      </c>
    </row>
    <row r="25" spans="1:6" x14ac:dyDescent="0.25">
      <c r="A25" s="3" t="s">
        <v>102</v>
      </c>
      <c r="B25" s="3" t="s">
        <v>79</v>
      </c>
      <c r="C25" s="3" t="s">
        <v>69</v>
      </c>
      <c r="D25" s="3">
        <f t="shared" si="0"/>
        <v>2024</v>
      </c>
      <c r="E25" s="45">
        <v>0</v>
      </c>
      <c r="F25" s="2">
        <f>IF(OR(COKING_COAL[[#This Row],[SubGeography1]]="NER",COKING_COAL[[#This Row],[SubGeography1]]="NR"),0,$I$4)</f>
        <v>100</v>
      </c>
    </row>
    <row r="26" spans="1:6" x14ac:dyDescent="0.25">
      <c r="A26" s="3" t="s">
        <v>102</v>
      </c>
      <c r="B26" s="3" t="s">
        <v>79</v>
      </c>
      <c r="C26" s="3" t="s">
        <v>70</v>
      </c>
      <c r="D26" s="3">
        <f t="shared" si="0"/>
        <v>2024</v>
      </c>
      <c r="E26" s="45">
        <v>0</v>
      </c>
      <c r="F26" s="2">
        <f>IF(OR(COKING_COAL[[#This Row],[SubGeography1]]="NER",COKING_COAL[[#This Row],[SubGeography1]]="NR"),0,$I$4)</f>
        <v>0</v>
      </c>
    </row>
    <row r="27" spans="1:6" x14ac:dyDescent="0.25">
      <c r="A27" s="3" t="s">
        <v>102</v>
      </c>
      <c r="B27" s="3" t="s">
        <v>79</v>
      </c>
      <c r="C27" s="3" t="s">
        <v>67</v>
      </c>
      <c r="D27" s="3">
        <f t="shared" si="0"/>
        <v>2025</v>
      </c>
      <c r="E27" s="45">
        <v>0</v>
      </c>
      <c r="F27" s="2">
        <f>IF(OR(COKING_COAL[[#This Row],[SubGeography1]]="NER",COKING_COAL[[#This Row],[SubGeography1]]="NR"),0,$I$4)</f>
        <v>100</v>
      </c>
    </row>
    <row r="28" spans="1:6" x14ac:dyDescent="0.25">
      <c r="A28" s="3" t="s">
        <v>102</v>
      </c>
      <c r="B28" s="3" t="s">
        <v>79</v>
      </c>
      <c r="C28" s="3" t="s">
        <v>66</v>
      </c>
      <c r="D28" s="3">
        <f t="shared" si="0"/>
        <v>2025</v>
      </c>
      <c r="E28" s="45">
        <v>0</v>
      </c>
      <c r="F28" s="2">
        <f>IF(OR(COKING_COAL[[#This Row],[SubGeography1]]="NER",COKING_COAL[[#This Row],[SubGeography1]]="NR"),0,$I$4)</f>
        <v>100</v>
      </c>
    </row>
    <row r="29" spans="1:6" x14ac:dyDescent="0.25">
      <c r="A29" s="3" t="s">
        <v>102</v>
      </c>
      <c r="B29" s="3" t="s">
        <v>79</v>
      </c>
      <c r="C29" s="3" t="s">
        <v>68</v>
      </c>
      <c r="D29" s="3">
        <f t="shared" si="0"/>
        <v>2025</v>
      </c>
      <c r="E29" s="45">
        <v>0</v>
      </c>
      <c r="F29" s="2">
        <f>IF(OR(COKING_COAL[[#This Row],[SubGeography1]]="NER",COKING_COAL[[#This Row],[SubGeography1]]="NR"),0,$I$4)</f>
        <v>0</v>
      </c>
    </row>
    <row r="30" spans="1:6" x14ac:dyDescent="0.25">
      <c r="A30" s="3" t="s">
        <v>102</v>
      </c>
      <c r="B30" s="3" t="s">
        <v>79</v>
      </c>
      <c r="C30" s="3" t="s">
        <v>69</v>
      </c>
      <c r="D30" s="3">
        <f t="shared" si="0"/>
        <v>2025</v>
      </c>
      <c r="E30" s="45">
        <v>0</v>
      </c>
      <c r="F30" s="2">
        <f>IF(OR(COKING_COAL[[#This Row],[SubGeography1]]="NER",COKING_COAL[[#This Row],[SubGeography1]]="NR"),0,$I$4)</f>
        <v>100</v>
      </c>
    </row>
    <row r="31" spans="1:6" x14ac:dyDescent="0.25">
      <c r="A31" s="3" t="s">
        <v>102</v>
      </c>
      <c r="B31" s="3" t="s">
        <v>79</v>
      </c>
      <c r="C31" s="3" t="s">
        <v>70</v>
      </c>
      <c r="D31" s="3">
        <f t="shared" si="0"/>
        <v>2025</v>
      </c>
      <c r="E31" s="45">
        <v>0</v>
      </c>
      <c r="F31" s="2">
        <f>IF(OR(COKING_COAL[[#This Row],[SubGeography1]]="NER",COKING_COAL[[#This Row],[SubGeography1]]="NR"),0,$I$4)</f>
        <v>0</v>
      </c>
    </row>
    <row r="32" spans="1:6" x14ac:dyDescent="0.25">
      <c r="A32" s="3" t="s">
        <v>102</v>
      </c>
      <c r="B32" s="3" t="s">
        <v>79</v>
      </c>
      <c r="C32" s="3" t="s">
        <v>67</v>
      </c>
      <c r="D32" s="3">
        <f t="shared" si="0"/>
        <v>2026</v>
      </c>
      <c r="E32" s="45">
        <v>0</v>
      </c>
      <c r="F32" s="2">
        <f>IF(OR(COKING_COAL[[#This Row],[SubGeography1]]="NER",COKING_COAL[[#This Row],[SubGeography1]]="NR"),0,$I$4)</f>
        <v>100</v>
      </c>
    </row>
    <row r="33" spans="1:6" x14ac:dyDescent="0.25">
      <c r="A33" s="3" t="s">
        <v>102</v>
      </c>
      <c r="B33" s="3" t="s">
        <v>79</v>
      </c>
      <c r="C33" s="3" t="s">
        <v>66</v>
      </c>
      <c r="D33" s="3">
        <f t="shared" si="0"/>
        <v>2026</v>
      </c>
      <c r="E33" s="45">
        <v>0</v>
      </c>
      <c r="F33" s="2">
        <f>IF(OR(COKING_COAL[[#This Row],[SubGeography1]]="NER",COKING_COAL[[#This Row],[SubGeography1]]="NR"),0,$I$4)</f>
        <v>100</v>
      </c>
    </row>
    <row r="34" spans="1:6" x14ac:dyDescent="0.25">
      <c r="A34" s="3" t="s">
        <v>102</v>
      </c>
      <c r="B34" s="3" t="s">
        <v>79</v>
      </c>
      <c r="C34" s="3" t="s">
        <v>68</v>
      </c>
      <c r="D34" s="3">
        <f t="shared" si="0"/>
        <v>2026</v>
      </c>
      <c r="E34" s="45">
        <v>0</v>
      </c>
      <c r="F34" s="2">
        <f>IF(OR(COKING_COAL[[#This Row],[SubGeography1]]="NER",COKING_COAL[[#This Row],[SubGeography1]]="NR"),0,$I$4)</f>
        <v>0</v>
      </c>
    </row>
    <row r="35" spans="1:6" x14ac:dyDescent="0.25">
      <c r="A35" s="3" t="s">
        <v>102</v>
      </c>
      <c r="B35" s="3" t="s">
        <v>79</v>
      </c>
      <c r="C35" s="3" t="s">
        <v>69</v>
      </c>
      <c r="D35" s="3">
        <f t="shared" si="0"/>
        <v>2026</v>
      </c>
      <c r="E35" s="45">
        <v>0</v>
      </c>
      <c r="F35" s="2">
        <f>IF(OR(COKING_COAL[[#This Row],[SubGeography1]]="NER",COKING_COAL[[#This Row],[SubGeography1]]="NR"),0,$I$4)</f>
        <v>100</v>
      </c>
    </row>
    <row r="36" spans="1:6" x14ac:dyDescent="0.25">
      <c r="A36" s="3" t="s">
        <v>102</v>
      </c>
      <c r="B36" s="3" t="s">
        <v>79</v>
      </c>
      <c r="C36" s="3" t="s">
        <v>70</v>
      </c>
      <c r="D36" s="3">
        <f t="shared" si="0"/>
        <v>2026</v>
      </c>
      <c r="E36" s="45">
        <v>0</v>
      </c>
      <c r="F36" s="2">
        <f>IF(OR(COKING_COAL[[#This Row],[SubGeography1]]="NER",COKING_COAL[[#This Row],[SubGeography1]]="NR"),0,$I$4)</f>
        <v>0</v>
      </c>
    </row>
    <row r="37" spans="1:6" x14ac:dyDescent="0.25">
      <c r="A37" s="3" t="s">
        <v>102</v>
      </c>
      <c r="B37" s="3" t="s">
        <v>79</v>
      </c>
      <c r="C37" s="3" t="s">
        <v>67</v>
      </c>
      <c r="D37" s="3">
        <f t="shared" si="0"/>
        <v>2027</v>
      </c>
      <c r="E37" s="45">
        <v>0</v>
      </c>
      <c r="F37" s="2">
        <f>IF(OR(COKING_COAL[[#This Row],[SubGeography1]]="NER",COKING_COAL[[#This Row],[SubGeography1]]="NR"),0,$I$4)</f>
        <v>100</v>
      </c>
    </row>
    <row r="38" spans="1:6" x14ac:dyDescent="0.25">
      <c r="A38" s="3" t="s">
        <v>102</v>
      </c>
      <c r="B38" s="3" t="s">
        <v>79</v>
      </c>
      <c r="C38" s="3" t="s">
        <v>66</v>
      </c>
      <c r="D38" s="3">
        <f t="shared" si="0"/>
        <v>2027</v>
      </c>
      <c r="E38" s="45">
        <v>0</v>
      </c>
      <c r="F38" s="2">
        <f>IF(OR(COKING_COAL[[#This Row],[SubGeography1]]="NER",COKING_COAL[[#This Row],[SubGeography1]]="NR"),0,$I$4)</f>
        <v>100</v>
      </c>
    </row>
    <row r="39" spans="1:6" x14ac:dyDescent="0.25">
      <c r="A39" s="3" t="s">
        <v>102</v>
      </c>
      <c r="B39" s="3" t="s">
        <v>79</v>
      </c>
      <c r="C39" s="3" t="s">
        <v>68</v>
      </c>
      <c r="D39" s="3">
        <f t="shared" si="0"/>
        <v>2027</v>
      </c>
      <c r="E39" s="45">
        <v>0</v>
      </c>
      <c r="F39" s="2">
        <f>IF(OR(COKING_COAL[[#This Row],[SubGeography1]]="NER",COKING_COAL[[#This Row],[SubGeography1]]="NR"),0,$I$4)</f>
        <v>0</v>
      </c>
    </row>
    <row r="40" spans="1:6" x14ac:dyDescent="0.25">
      <c r="A40" s="3" t="s">
        <v>102</v>
      </c>
      <c r="B40" s="3" t="s">
        <v>79</v>
      </c>
      <c r="C40" s="3" t="s">
        <v>69</v>
      </c>
      <c r="D40" s="3">
        <f t="shared" si="0"/>
        <v>2027</v>
      </c>
      <c r="E40" s="45">
        <v>0</v>
      </c>
      <c r="F40" s="2">
        <f>IF(OR(COKING_COAL[[#This Row],[SubGeography1]]="NER",COKING_COAL[[#This Row],[SubGeography1]]="NR"),0,$I$4)</f>
        <v>100</v>
      </c>
    </row>
    <row r="41" spans="1:6" x14ac:dyDescent="0.25">
      <c r="A41" s="3" t="s">
        <v>102</v>
      </c>
      <c r="B41" s="3" t="s">
        <v>79</v>
      </c>
      <c r="C41" s="3" t="s">
        <v>70</v>
      </c>
      <c r="D41" s="3">
        <f t="shared" si="0"/>
        <v>2027</v>
      </c>
      <c r="E41" s="45">
        <v>0</v>
      </c>
      <c r="F41" s="2">
        <f>IF(OR(COKING_COAL[[#This Row],[SubGeography1]]="NER",COKING_COAL[[#This Row],[SubGeography1]]="NR"),0,$I$4)</f>
        <v>0</v>
      </c>
    </row>
    <row r="42" spans="1:6" x14ac:dyDescent="0.25">
      <c r="A42" s="3" t="s">
        <v>102</v>
      </c>
      <c r="B42" s="3" t="s">
        <v>79</v>
      </c>
      <c r="C42" s="3" t="s">
        <v>67</v>
      </c>
      <c r="D42" s="3">
        <f t="shared" si="0"/>
        <v>2028</v>
      </c>
      <c r="E42" s="45">
        <v>0</v>
      </c>
      <c r="F42" s="2">
        <f>IF(OR(COKING_COAL[[#This Row],[SubGeography1]]="NER",COKING_COAL[[#This Row],[SubGeography1]]="NR"),0,$I$4)</f>
        <v>100</v>
      </c>
    </row>
    <row r="43" spans="1:6" x14ac:dyDescent="0.25">
      <c r="A43" s="3" t="s">
        <v>102</v>
      </c>
      <c r="B43" s="3" t="s">
        <v>79</v>
      </c>
      <c r="C43" s="3" t="s">
        <v>66</v>
      </c>
      <c r="D43" s="3">
        <f t="shared" si="0"/>
        <v>2028</v>
      </c>
      <c r="E43" s="45">
        <v>0</v>
      </c>
      <c r="F43" s="2">
        <f>IF(OR(COKING_COAL[[#This Row],[SubGeography1]]="NER",COKING_COAL[[#This Row],[SubGeography1]]="NR"),0,$I$4)</f>
        <v>100</v>
      </c>
    </row>
    <row r="44" spans="1:6" x14ac:dyDescent="0.25">
      <c r="A44" s="3" t="s">
        <v>102</v>
      </c>
      <c r="B44" s="3" t="s">
        <v>79</v>
      </c>
      <c r="C44" s="3" t="s">
        <v>68</v>
      </c>
      <c r="D44" s="3">
        <f t="shared" si="0"/>
        <v>2028</v>
      </c>
      <c r="E44" s="45">
        <v>0</v>
      </c>
      <c r="F44" s="2">
        <f>IF(OR(COKING_COAL[[#This Row],[SubGeography1]]="NER",COKING_COAL[[#This Row],[SubGeography1]]="NR"),0,$I$4)</f>
        <v>0</v>
      </c>
    </row>
    <row r="45" spans="1:6" x14ac:dyDescent="0.25">
      <c r="A45" s="3" t="s">
        <v>102</v>
      </c>
      <c r="B45" s="3" t="s">
        <v>79</v>
      </c>
      <c r="C45" s="3" t="s">
        <v>69</v>
      </c>
      <c r="D45" s="3">
        <f t="shared" si="0"/>
        <v>2028</v>
      </c>
      <c r="E45" s="45">
        <v>0</v>
      </c>
      <c r="F45" s="2">
        <f>IF(OR(COKING_COAL[[#This Row],[SubGeography1]]="NER",COKING_COAL[[#This Row],[SubGeography1]]="NR"),0,$I$4)</f>
        <v>100</v>
      </c>
    </row>
    <row r="46" spans="1:6" x14ac:dyDescent="0.25">
      <c r="A46" s="3" t="s">
        <v>102</v>
      </c>
      <c r="B46" s="3" t="s">
        <v>79</v>
      </c>
      <c r="C46" s="3" t="s">
        <v>70</v>
      </c>
      <c r="D46" s="3">
        <f t="shared" si="0"/>
        <v>2028</v>
      </c>
      <c r="E46" s="45">
        <v>0</v>
      </c>
      <c r="F46" s="2">
        <f>IF(OR(COKING_COAL[[#This Row],[SubGeography1]]="NER",COKING_COAL[[#This Row],[SubGeography1]]="NR"),0,$I$4)</f>
        <v>0</v>
      </c>
    </row>
    <row r="47" spans="1:6" x14ac:dyDescent="0.25">
      <c r="A47" s="3" t="s">
        <v>102</v>
      </c>
      <c r="B47" s="3" t="s">
        <v>79</v>
      </c>
      <c r="C47" s="3" t="s">
        <v>67</v>
      </c>
      <c r="D47" s="3">
        <f t="shared" si="0"/>
        <v>2029</v>
      </c>
      <c r="E47" s="45">
        <v>0</v>
      </c>
      <c r="F47" s="2">
        <f>IF(OR(COKING_COAL[[#This Row],[SubGeography1]]="NER",COKING_COAL[[#This Row],[SubGeography1]]="NR"),0,$I$4)</f>
        <v>100</v>
      </c>
    </row>
    <row r="48" spans="1:6" x14ac:dyDescent="0.25">
      <c r="A48" s="3" t="s">
        <v>102</v>
      </c>
      <c r="B48" s="3" t="s">
        <v>79</v>
      </c>
      <c r="C48" s="3" t="s">
        <v>66</v>
      </c>
      <c r="D48" s="3">
        <f t="shared" si="0"/>
        <v>2029</v>
      </c>
      <c r="E48" s="45">
        <v>0</v>
      </c>
      <c r="F48" s="2">
        <f>IF(OR(COKING_COAL[[#This Row],[SubGeography1]]="NER",COKING_COAL[[#This Row],[SubGeography1]]="NR"),0,$I$4)</f>
        <v>100</v>
      </c>
    </row>
    <row r="49" spans="1:6" x14ac:dyDescent="0.25">
      <c r="A49" s="3" t="s">
        <v>102</v>
      </c>
      <c r="B49" s="3" t="s">
        <v>79</v>
      </c>
      <c r="C49" s="3" t="s">
        <v>68</v>
      </c>
      <c r="D49" s="3">
        <f t="shared" si="0"/>
        <v>2029</v>
      </c>
      <c r="E49" s="45">
        <v>0</v>
      </c>
      <c r="F49" s="2">
        <f>IF(OR(COKING_COAL[[#This Row],[SubGeography1]]="NER",COKING_COAL[[#This Row],[SubGeography1]]="NR"),0,$I$4)</f>
        <v>0</v>
      </c>
    </row>
    <row r="50" spans="1:6" x14ac:dyDescent="0.25">
      <c r="A50" s="3" t="s">
        <v>102</v>
      </c>
      <c r="B50" s="3" t="s">
        <v>79</v>
      </c>
      <c r="C50" s="3" t="s">
        <v>69</v>
      </c>
      <c r="D50" s="3">
        <f t="shared" si="0"/>
        <v>2029</v>
      </c>
      <c r="E50" s="45">
        <v>0</v>
      </c>
      <c r="F50" s="2">
        <f>IF(OR(COKING_COAL[[#This Row],[SubGeography1]]="NER",COKING_COAL[[#This Row],[SubGeography1]]="NR"),0,$I$4)</f>
        <v>100</v>
      </c>
    </row>
    <row r="51" spans="1:6" x14ac:dyDescent="0.25">
      <c r="A51" s="3" t="s">
        <v>102</v>
      </c>
      <c r="B51" s="3" t="s">
        <v>79</v>
      </c>
      <c r="C51" s="3" t="s">
        <v>70</v>
      </c>
      <c r="D51" s="3">
        <f t="shared" si="0"/>
        <v>2029</v>
      </c>
      <c r="E51" s="45">
        <v>0</v>
      </c>
      <c r="F51" s="2">
        <f>IF(OR(COKING_COAL[[#This Row],[SubGeography1]]="NER",COKING_COAL[[#This Row],[SubGeography1]]="NR"),0,$I$4)</f>
        <v>0</v>
      </c>
    </row>
    <row r="52" spans="1:6" x14ac:dyDescent="0.25">
      <c r="A52" s="3" t="s">
        <v>102</v>
      </c>
      <c r="B52" s="3" t="s">
        <v>79</v>
      </c>
      <c r="C52" s="3" t="s">
        <v>67</v>
      </c>
      <c r="D52" s="3">
        <f t="shared" si="0"/>
        <v>2030</v>
      </c>
      <c r="E52" s="45">
        <v>0</v>
      </c>
      <c r="F52" s="2">
        <f>IF(OR(COKING_COAL[[#This Row],[SubGeography1]]="NER",COKING_COAL[[#This Row],[SubGeography1]]="NR"),0,$I$4)</f>
        <v>100</v>
      </c>
    </row>
    <row r="53" spans="1:6" x14ac:dyDescent="0.25">
      <c r="A53" s="3" t="s">
        <v>102</v>
      </c>
      <c r="B53" s="3" t="s">
        <v>79</v>
      </c>
      <c r="C53" s="3" t="s">
        <v>66</v>
      </c>
      <c r="D53" s="3">
        <f t="shared" si="0"/>
        <v>2030</v>
      </c>
      <c r="E53" s="45">
        <v>0</v>
      </c>
      <c r="F53" s="2">
        <f>IF(OR(COKING_COAL[[#This Row],[SubGeography1]]="NER",COKING_COAL[[#This Row],[SubGeography1]]="NR"),0,$I$4)</f>
        <v>100</v>
      </c>
    </row>
    <row r="54" spans="1:6" x14ac:dyDescent="0.25">
      <c r="A54" s="3" t="s">
        <v>102</v>
      </c>
      <c r="B54" s="3" t="s">
        <v>79</v>
      </c>
      <c r="C54" s="3" t="s">
        <v>68</v>
      </c>
      <c r="D54" s="3">
        <f t="shared" si="0"/>
        <v>2030</v>
      </c>
      <c r="E54" s="45">
        <v>0</v>
      </c>
      <c r="F54" s="2">
        <f>IF(OR(COKING_COAL[[#This Row],[SubGeography1]]="NER",COKING_COAL[[#This Row],[SubGeography1]]="NR"),0,$I$4)</f>
        <v>0</v>
      </c>
    </row>
    <row r="55" spans="1:6" x14ac:dyDescent="0.25">
      <c r="A55" s="3" t="s">
        <v>102</v>
      </c>
      <c r="B55" s="3" t="s">
        <v>79</v>
      </c>
      <c r="C55" s="3" t="s">
        <v>69</v>
      </c>
      <c r="D55" s="3">
        <f t="shared" si="0"/>
        <v>2030</v>
      </c>
      <c r="E55" s="45">
        <v>0</v>
      </c>
      <c r="F55" s="2">
        <f>IF(OR(COKING_COAL[[#This Row],[SubGeography1]]="NER",COKING_COAL[[#This Row],[SubGeography1]]="NR"),0,$I$4)</f>
        <v>100</v>
      </c>
    </row>
    <row r="56" spans="1:6" x14ac:dyDescent="0.25">
      <c r="A56" s="3" t="s">
        <v>102</v>
      </c>
      <c r="B56" s="3" t="s">
        <v>79</v>
      </c>
      <c r="C56" s="3" t="s">
        <v>70</v>
      </c>
      <c r="D56" s="3">
        <f t="shared" si="0"/>
        <v>2030</v>
      </c>
      <c r="E56" s="45">
        <v>0</v>
      </c>
      <c r="F56" s="2">
        <f>IF(OR(COKING_COAL[[#This Row],[SubGeography1]]="NER",COKING_COAL[[#This Row],[SubGeography1]]="NR"),0,$I$4)</f>
        <v>0</v>
      </c>
    </row>
    <row r="57" spans="1:6" x14ac:dyDescent="0.25">
      <c r="A57" s="3" t="s">
        <v>102</v>
      </c>
      <c r="B57" s="3" t="s">
        <v>79</v>
      </c>
      <c r="C57" s="3" t="s">
        <v>67</v>
      </c>
      <c r="D57" s="3">
        <f t="shared" si="0"/>
        <v>2031</v>
      </c>
      <c r="E57" s="45">
        <v>0</v>
      </c>
      <c r="F57" s="2">
        <f>IF(OR(COKING_COAL[[#This Row],[SubGeography1]]="NER",COKING_COAL[[#This Row],[SubGeography1]]="NR"),0,$I$4)</f>
        <v>100</v>
      </c>
    </row>
    <row r="58" spans="1:6" x14ac:dyDescent="0.25">
      <c r="A58" s="3" t="s">
        <v>102</v>
      </c>
      <c r="B58" s="3" t="s">
        <v>79</v>
      </c>
      <c r="C58" s="3" t="s">
        <v>66</v>
      </c>
      <c r="D58" s="3">
        <f t="shared" si="0"/>
        <v>2031</v>
      </c>
      <c r="E58" s="45">
        <v>0</v>
      </c>
      <c r="F58" s="2">
        <f>IF(OR(COKING_COAL[[#This Row],[SubGeography1]]="NER",COKING_COAL[[#This Row],[SubGeography1]]="NR"),0,$I$4)</f>
        <v>100</v>
      </c>
    </row>
    <row r="59" spans="1:6" x14ac:dyDescent="0.25">
      <c r="A59" s="3" t="s">
        <v>102</v>
      </c>
      <c r="B59" s="3" t="s">
        <v>79</v>
      </c>
      <c r="C59" s="3" t="s">
        <v>68</v>
      </c>
      <c r="D59" s="3">
        <f t="shared" si="0"/>
        <v>2031</v>
      </c>
      <c r="E59" s="45">
        <v>0</v>
      </c>
      <c r="F59" s="2">
        <f>IF(OR(COKING_COAL[[#This Row],[SubGeography1]]="NER",COKING_COAL[[#This Row],[SubGeography1]]="NR"),0,$I$4)</f>
        <v>0</v>
      </c>
    </row>
    <row r="60" spans="1:6" x14ac:dyDescent="0.25">
      <c r="A60" s="3" t="s">
        <v>102</v>
      </c>
      <c r="B60" s="3" t="s">
        <v>79</v>
      </c>
      <c r="C60" s="3" t="s">
        <v>69</v>
      </c>
      <c r="D60" s="3">
        <f t="shared" si="0"/>
        <v>2031</v>
      </c>
      <c r="E60" s="45">
        <v>0</v>
      </c>
      <c r="F60" s="2">
        <f>IF(OR(COKING_COAL[[#This Row],[SubGeography1]]="NER",COKING_COAL[[#This Row],[SubGeography1]]="NR"),0,$I$4)</f>
        <v>100</v>
      </c>
    </row>
    <row r="61" spans="1:6" x14ac:dyDescent="0.25">
      <c r="A61" s="3" t="s">
        <v>102</v>
      </c>
      <c r="B61" s="3" t="s">
        <v>79</v>
      </c>
      <c r="C61" s="3" t="s">
        <v>70</v>
      </c>
      <c r="D61" s="3">
        <f t="shared" si="0"/>
        <v>2031</v>
      </c>
      <c r="E61" s="45">
        <v>0</v>
      </c>
      <c r="F61" s="2">
        <f>IF(OR(COKING_COAL[[#This Row],[SubGeography1]]="NER",COKING_COAL[[#This Row],[SubGeography1]]="NR"),0,$I$4)</f>
        <v>0</v>
      </c>
    </row>
  </sheetData>
  <pageMargins left="0.7" right="0.7" top="0.75" bottom="0.75" header="0.51180555555555496" footer="0.51180555555555496"/>
  <pageSetup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4"/>
  <sheetViews>
    <sheetView zoomScaleNormal="100" workbookViewId="0"/>
  </sheetViews>
  <sheetFormatPr defaultRowHeight="15" x14ac:dyDescent="0.25"/>
  <cols>
    <col min="1" max="1" width="9.140625" style="41"/>
    <col min="2" max="2" width="20.5703125" style="41" customWidth="1"/>
    <col min="3" max="3" width="9.42578125" style="41" customWidth="1"/>
    <col min="4" max="4" width="9.7109375" style="41" customWidth="1"/>
    <col min="5" max="5" width="9.28515625" style="41" customWidth="1"/>
    <col min="6" max="16384" width="9.140625" style="41"/>
  </cols>
  <sheetData>
    <row r="2" spans="2:12" x14ac:dyDescent="0.25">
      <c r="B2" s="41" t="s">
        <v>93</v>
      </c>
      <c r="E2" s="41">
        <v>15.56</v>
      </c>
      <c r="F2" s="41" t="s">
        <v>94</v>
      </c>
      <c r="G2" s="82" t="s">
        <v>95</v>
      </c>
    </row>
    <row r="3" spans="2:12" x14ac:dyDescent="0.25">
      <c r="E3" s="41">
        <v>41868</v>
      </c>
      <c r="F3" s="41" t="s">
        <v>96</v>
      </c>
    </row>
    <row r="4" spans="2:12" x14ac:dyDescent="0.25">
      <c r="E4" s="41">
        <f>E2/E3*1000</f>
        <v>0.37164421515238366</v>
      </c>
      <c r="F4" s="41" t="s">
        <v>97</v>
      </c>
    </row>
    <row r="5" spans="2:12" x14ac:dyDescent="0.25">
      <c r="C5" s="41" t="s">
        <v>98</v>
      </c>
      <c r="L5" s="66"/>
    </row>
    <row r="6" spans="2:12" x14ac:dyDescent="0.25">
      <c r="C6" s="41">
        <v>2018</v>
      </c>
      <c r="D6" s="41">
        <v>2017</v>
      </c>
      <c r="E6" s="41">
        <v>2016</v>
      </c>
      <c r="F6" s="41">
        <v>2015</v>
      </c>
      <c r="G6" s="41">
        <v>2014</v>
      </c>
      <c r="H6" s="41">
        <v>2013</v>
      </c>
      <c r="I6" s="41">
        <v>2012</v>
      </c>
      <c r="J6" s="41">
        <v>2011</v>
      </c>
      <c r="K6" s="41" t="s">
        <v>99</v>
      </c>
      <c r="L6" s="96" t="s">
        <v>143</v>
      </c>
    </row>
    <row r="7" spans="2:12" x14ac:dyDescent="0.25">
      <c r="B7" s="95" t="s">
        <v>141</v>
      </c>
      <c r="C7" s="40">
        <v>185098</v>
      </c>
      <c r="D7" s="40">
        <v>185627</v>
      </c>
      <c r="E7" s="40">
        <v>187496</v>
      </c>
      <c r="F7" s="40">
        <v>179801</v>
      </c>
      <c r="G7" s="40">
        <v>184006</v>
      </c>
      <c r="H7" s="40">
        <v>187634</v>
      </c>
      <c r="I7" s="40">
        <v>190803</v>
      </c>
      <c r="J7" s="40">
        <v>193658</v>
      </c>
      <c r="K7" s="94"/>
      <c r="L7" s="67"/>
    </row>
    <row r="8" spans="2:12" x14ac:dyDescent="0.25">
      <c r="B8" s="95" t="s">
        <v>142</v>
      </c>
      <c r="C8" s="41">
        <f t="shared" ref="C8:J8" si="0">C7/$E$4</f>
        <v>498051.61079691519</v>
      </c>
      <c r="D8" s="41">
        <f t="shared" si="0"/>
        <v>499475.01516709512</v>
      </c>
      <c r="E8" s="41">
        <f t="shared" si="0"/>
        <v>504504.01850899745</v>
      </c>
      <c r="F8" s="41">
        <f t="shared" si="0"/>
        <v>483798.7318766067</v>
      </c>
      <c r="G8" s="41">
        <f t="shared" si="0"/>
        <v>495113.31670951162</v>
      </c>
      <c r="H8" s="41">
        <f t="shared" si="0"/>
        <v>504875.34138817486</v>
      </c>
      <c r="I8" s="41">
        <f t="shared" si="0"/>
        <v>513402.31388174812</v>
      </c>
      <c r="J8" s="41">
        <f t="shared" si="0"/>
        <v>521084.39228791778</v>
      </c>
      <c r="K8" s="94">
        <f>(C8/J8)^(1/7)-1</f>
        <v>-6.4375187036807002E-3</v>
      </c>
      <c r="L8" s="41">
        <f>C8*(1+K8)</f>
        <v>494845.39423701173</v>
      </c>
    </row>
    <row r="10" spans="2:12" x14ac:dyDescent="0.25">
      <c r="B10" s="48" t="s">
        <v>89</v>
      </c>
    </row>
    <row r="11" spans="2:12" x14ac:dyDescent="0.25">
      <c r="B11" s="48"/>
    </row>
    <row r="12" spans="2:12" x14ac:dyDescent="0.25">
      <c r="B12" s="48" t="s">
        <v>140</v>
      </c>
    </row>
    <row r="13" spans="2:12" x14ac:dyDescent="0.25">
      <c r="B13" s="48" t="s">
        <v>139</v>
      </c>
    </row>
    <row r="14" spans="2:12" x14ac:dyDescent="0.25">
      <c r="B14" s="41">
        <f>L8/1000</f>
        <v>494.8453942370117</v>
      </c>
      <c r="C14" s="41"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Normal="100" workbookViewId="0"/>
  </sheetViews>
  <sheetFormatPr defaultColWidth="8.5703125" defaultRowHeight="15" x14ac:dyDescent="0.25"/>
  <cols>
    <col min="1" max="1" width="19" customWidth="1"/>
    <col min="7" max="7" width="21.5703125" customWidth="1"/>
  </cols>
  <sheetData>
    <row r="1" spans="1:7" x14ac:dyDescent="0.25">
      <c r="A1" t="s">
        <v>30</v>
      </c>
      <c r="B1" t="s">
        <v>31</v>
      </c>
      <c r="C1" t="s">
        <v>32</v>
      </c>
      <c r="D1" t="s">
        <v>33</v>
      </c>
      <c r="E1" t="s">
        <v>34</v>
      </c>
      <c r="F1" t="s">
        <v>35</v>
      </c>
      <c r="G1" t="s">
        <v>36</v>
      </c>
    </row>
    <row r="2" spans="1:7" x14ac:dyDescent="0.25">
      <c r="A2" t="s">
        <v>0</v>
      </c>
      <c r="B2" t="s">
        <v>37</v>
      </c>
      <c r="C2">
        <v>2020</v>
      </c>
      <c r="E2" s="92">
        <f>'CRUDE &amp; NATGAS'!F16/1000</f>
        <v>32.168999999999997</v>
      </c>
      <c r="F2" t="s">
        <v>39</v>
      </c>
    </row>
    <row r="3" spans="1:7" x14ac:dyDescent="0.25">
      <c r="A3" t="s">
        <v>0</v>
      </c>
      <c r="B3" t="s">
        <v>37</v>
      </c>
      <c r="C3">
        <v>2021</v>
      </c>
      <c r="E3" s="37">
        <f>E2*(1+'CRUDE &amp; NATGAS'!D$15)</f>
        <v>32.490690000000001</v>
      </c>
      <c r="F3" s="3" t="s">
        <v>39</v>
      </c>
    </row>
    <row r="4" spans="1:7" x14ac:dyDescent="0.25">
      <c r="A4" t="s">
        <v>0</v>
      </c>
      <c r="B4" t="s">
        <v>37</v>
      </c>
      <c r="C4">
        <v>2022</v>
      </c>
      <c r="E4" s="37">
        <f>E3*(1+'CRUDE &amp; NATGAS'!D$15)</f>
        <v>32.815596900000003</v>
      </c>
      <c r="F4" s="3" t="s">
        <v>39</v>
      </c>
    </row>
    <row r="5" spans="1:7" x14ac:dyDescent="0.25">
      <c r="A5" t="s">
        <v>0</v>
      </c>
      <c r="B5" t="s">
        <v>37</v>
      </c>
      <c r="C5">
        <v>2023</v>
      </c>
      <c r="E5" s="37">
        <f>E4*(1+'CRUDE &amp; NATGAS'!D$15)</f>
        <v>33.143752869000004</v>
      </c>
      <c r="F5" s="3" t="s">
        <v>39</v>
      </c>
    </row>
    <row r="6" spans="1:7" x14ac:dyDescent="0.25">
      <c r="A6" t="s">
        <v>0</v>
      </c>
      <c r="B6" t="s">
        <v>37</v>
      </c>
      <c r="C6">
        <v>2024</v>
      </c>
      <c r="E6" s="37">
        <f>E5*(1+'CRUDE &amp; NATGAS'!D$15)</f>
        <v>33.475190397690007</v>
      </c>
      <c r="F6" s="3" t="s">
        <v>39</v>
      </c>
    </row>
    <row r="7" spans="1:7" x14ac:dyDescent="0.25">
      <c r="A7" t="s">
        <v>0</v>
      </c>
      <c r="B7" t="s">
        <v>37</v>
      </c>
      <c r="C7">
        <v>2025</v>
      </c>
      <c r="E7" s="37">
        <f>E6*(1+'CRUDE &amp; NATGAS'!D$15)</f>
        <v>33.809942301666908</v>
      </c>
      <c r="F7" s="3" t="s">
        <v>39</v>
      </c>
    </row>
    <row r="8" spans="1:7" x14ac:dyDescent="0.25">
      <c r="A8" t="s">
        <v>0</v>
      </c>
      <c r="B8" t="s">
        <v>37</v>
      </c>
      <c r="C8">
        <v>2026</v>
      </c>
      <c r="E8" s="37">
        <f>E7*(1+'CRUDE &amp; NATGAS'!D$15)</f>
        <v>34.14804172468358</v>
      </c>
      <c r="F8" s="3" t="s">
        <v>39</v>
      </c>
    </row>
    <row r="9" spans="1:7" x14ac:dyDescent="0.25">
      <c r="A9" t="s">
        <v>0</v>
      </c>
      <c r="B9" t="s">
        <v>37</v>
      </c>
      <c r="C9">
        <v>2027</v>
      </c>
      <c r="E9" s="37">
        <f>E8*(1+'CRUDE &amp; NATGAS'!D$15)</f>
        <v>34.489522141930415</v>
      </c>
      <c r="F9" s="3" t="s">
        <v>39</v>
      </c>
    </row>
    <row r="10" spans="1:7" x14ac:dyDescent="0.25">
      <c r="A10" t="s">
        <v>0</v>
      </c>
      <c r="B10" t="s">
        <v>37</v>
      </c>
      <c r="C10">
        <v>2028</v>
      </c>
      <c r="E10" s="37">
        <f>E9*(1+'CRUDE &amp; NATGAS'!D$15)</f>
        <v>34.834417363349722</v>
      </c>
      <c r="F10" s="3" t="s">
        <v>39</v>
      </c>
    </row>
    <row r="11" spans="1:7" x14ac:dyDescent="0.25">
      <c r="A11" t="s">
        <v>0</v>
      </c>
      <c r="B11" t="s">
        <v>37</v>
      </c>
      <c r="C11">
        <v>2029</v>
      </c>
      <c r="E11" s="37">
        <f>E10*(1+'CRUDE &amp; NATGAS'!D$15)</f>
        <v>35.182761536983222</v>
      </c>
      <c r="F11" s="3" t="s">
        <v>39</v>
      </c>
    </row>
    <row r="12" spans="1:7" x14ac:dyDescent="0.25">
      <c r="A12" t="s">
        <v>0</v>
      </c>
      <c r="B12" t="s">
        <v>37</v>
      </c>
      <c r="C12">
        <v>2030</v>
      </c>
      <c r="E12" s="37">
        <f>E11*(1+'CRUDE &amp; NATGAS'!D$15)</f>
        <v>35.534589152353057</v>
      </c>
      <c r="F12" s="3" t="s">
        <v>39</v>
      </c>
    </row>
    <row r="13" spans="1:7" x14ac:dyDescent="0.25">
      <c r="A13" t="s">
        <v>0</v>
      </c>
      <c r="B13" t="s">
        <v>37</v>
      </c>
      <c r="C13">
        <v>2031</v>
      </c>
      <c r="E13" s="37">
        <f>E12*(1+'CRUDE &amp; NATGAS'!D$15)</f>
        <v>35.889935043876591</v>
      </c>
      <c r="F13" s="3" t="s">
        <v>39</v>
      </c>
    </row>
    <row r="14" spans="1:7" x14ac:dyDescent="0.25">
      <c r="A14" t="s">
        <v>0</v>
      </c>
      <c r="B14" t="s">
        <v>38</v>
      </c>
      <c r="C14">
        <v>2020</v>
      </c>
      <c r="E14" s="92">
        <f>'CRUDE &amp; NATGAS'!F33/1000</f>
        <v>30.256400000000003</v>
      </c>
      <c r="F14" t="s">
        <v>90</v>
      </c>
    </row>
    <row r="15" spans="1:7" x14ac:dyDescent="0.25">
      <c r="A15" t="s">
        <v>0</v>
      </c>
      <c r="B15" t="s">
        <v>38</v>
      </c>
      <c r="C15">
        <v>2021</v>
      </c>
      <c r="E15" s="2">
        <f>E14*(1+'CRUDE &amp; NATGAS'!D$30)</f>
        <v>30.861528000000003</v>
      </c>
      <c r="F15" s="3" t="s">
        <v>90</v>
      </c>
    </row>
    <row r="16" spans="1:7" x14ac:dyDescent="0.25">
      <c r="A16" t="s">
        <v>0</v>
      </c>
      <c r="B16" t="s">
        <v>38</v>
      </c>
      <c r="C16">
        <v>2022</v>
      </c>
      <c r="E16" s="2">
        <f>E15*(1+'CRUDE &amp; NATGAS'!D$30)</f>
        <v>31.478758560000003</v>
      </c>
      <c r="F16" s="3" t="s">
        <v>90</v>
      </c>
    </row>
    <row r="17" spans="1:7" x14ac:dyDescent="0.25">
      <c r="A17" t="s">
        <v>0</v>
      </c>
      <c r="B17" t="s">
        <v>38</v>
      </c>
      <c r="C17">
        <v>2023</v>
      </c>
      <c r="E17" s="2">
        <f>E16*(1+'CRUDE &amp; NATGAS'!D$30)</f>
        <v>32.108333731200005</v>
      </c>
      <c r="F17" s="3" t="s">
        <v>90</v>
      </c>
    </row>
    <row r="18" spans="1:7" x14ac:dyDescent="0.25">
      <c r="A18" t="s">
        <v>0</v>
      </c>
      <c r="B18" t="s">
        <v>38</v>
      </c>
      <c r="C18">
        <v>2024</v>
      </c>
      <c r="E18" s="2">
        <f>E17*(1+'CRUDE &amp; NATGAS'!D$30)</f>
        <v>32.750500405824006</v>
      </c>
      <c r="F18" s="3" t="s">
        <v>90</v>
      </c>
    </row>
    <row r="19" spans="1:7" x14ac:dyDescent="0.25">
      <c r="A19" t="s">
        <v>0</v>
      </c>
      <c r="B19" t="s">
        <v>38</v>
      </c>
      <c r="C19">
        <v>2025</v>
      </c>
      <c r="E19" s="2">
        <f>E18*(1+'CRUDE &amp; NATGAS'!D$30)</f>
        <v>33.40551041394049</v>
      </c>
      <c r="F19" s="3" t="s">
        <v>90</v>
      </c>
    </row>
    <row r="20" spans="1:7" x14ac:dyDescent="0.25">
      <c r="A20" t="s">
        <v>0</v>
      </c>
      <c r="B20" t="s">
        <v>38</v>
      </c>
      <c r="C20">
        <v>2026</v>
      </c>
      <c r="E20" s="2">
        <f>E19*(1+'CRUDE &amp; NATGAS'!D$30)</f>
        <v>34.073620622219302</v>
      </c>
      <c r="F20" s="3" t="s">
        <v>90</v>
      </c>
    </row>
    <row r="21" spans="1:7" x14ac:dyDescent="0.25">
      <c r="A21" t="s">
        <v>0</v>
      </c>
      <c r="B21" t="s">
        <v>38</v>
      </c>
      <c r="C21">
        <v>2027</v>
      </c>
      <c r="E21" s="2">
        <f>E20*(1+'CRUDE &amp; NATGAS'!D$30)</f>
        <v>34.755093034663687</v>
      </c>
      <c r="F21" s="3" t="s">
        <v>90</v>
      </c>
    </row>
    <row r="22" spans="1:7" x14ac:dyDescent="0.25">
      <c r="A22" t="s">
        <v>0</v>
      </c>
      <c r="B22" t="s">
        <v>38</v>
      </c>
      <c r="C22">
        <v>2028</v>
      </c>
      <c r="E22" s="2">
        <f>E21*(1+'CRUDE &amp; NATGAS'!D$30)</f>
        <v>35.450194895356965</v>
      </c>
      <c r="F22" s="3" t="s">
        <v>90</v>
      </c>
    </row>
    <row r="23" spans="1:7" x14ac:dyDescent="0.25">
      <c r="A23" t="s">
        <v>0</v>
      </c>
      <c r="B23" t="s">
        <v>38</v>
      </c>
      <c r="C23">
        <v>2029</v>
      </c>
      <c r="E23" s="2">
        <f>E22*(1+'CRUDE &amp; NATGAS'!D$30)</f>
        <v>36.159198793264103</v>
      </c>
      <c r="F23" s="3" t="s">
        <v>90</v>
      </c>
    </row>
    <row r="24" spans="1:7" x14ac:dyDescent="0.25">
      <c r="A24" t="s">
        <v>0</v>
      </c>
      <c r="B24" t="s">
        <v>38</v>
      </c>
      <c r="C24">
        <v>2030</v>
      </c>
      <c r="E24" s="2">
        <f>E23*(1+'CRUDE &amp; NATGAS'!D$30)</f>
        <v>36.882382769129386</v>
      </c>
      <c r="F24" s="3" t="s">
        <v>90</v>
      </c>
    </row>
    <row r="25" spans="1:7" x14ac:dyDescent="0.25">
      <c r="A25" t="s">
        <v>0</v>
      </c>
      <c r="B25" t="s">
        <v>38</v>
      </c>
      <c r="C25">
        <v>2031</v>
      </c>
      <c r="E25" s="2">
        <f>E24*(1+'CRUDE &amp; NATGAS'!D$30)</f>
        <v>37.620030424511974</v>
      </c>
      <c r="F25" s="3" t="s">
        <v>90</v>
      </c>
    </row>
    <row r="26" spans="1:7" x14ac:dyDescent="0.25">
      <c r="A26" t="s">
        <v>0</v>
      </c>
      <c r="B26" t="s">
        <v>40</v>
      </c>
      <c r="C26" t="s">
        <v>41</v>
      </c>
      <c r="E26" s="92">
        <f>BIOMASS!B14</f>
        <v>494.8453942370117</v>
      </c>
      <c r="F26" t="s">
        <v>39</v>
      </c>
    </row>
    <row r="27" spans="1:7" x14ac:dyDescent="0.25">
      <c r="A27" t="s">
        <v>0</v>
      </c>
      <c r="B27" t="s">
        <v>42</v>
      </c>
      <c r="C27" t="s">
        <v>41</v>
      </c>
      <c r="E27" s="92">
        <f>40734/1000</f>
        <v>40.734000000000002</v>
      </c>
      <c r="F27" s="3" t="s">
        <v>90</v>
      </c>
      <c r="G27" s="42" t="s">
        <v>149</v>
      </c>
    </row>
    <row r="28" spans="1:7" x14ac:dyDescent="0.25">
      <c r="G28" s="3" t="s">
        <v>150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Normal="100" workbookViewId="0"/>
  </sheetViews>
  <sheetFormatPr defaultColWidth="8.5703125" defaultRowHeight="15" x14ac:dyDescent="0.25"/>
  <cols>
    <col min="1" max="1" width="14.42578125" customWidth="1"/>
    <col min="2" max="2" width="14.42578125" style="3" customWidth="1"/>
    <col min="3" max="3" width="17.42578125" style="3" bestFit="1" customWidth="1"/>
    <col min="5" max="5" width="19.42578125" customWidth="1"/>
    <col min="6" max="6" width="19.42578125" style="2" customWidth="1"/>
    <col min="11" max="11" width="7.5703125" bestFit="1" customWidth="1"/>
  </cols>
  <sheetData>
    <row r="1" spans="1:12" x14ac:dyDescent="0.25">
      <c r="A1" t="s">
        <v>75</v>
      </c>
      <c r="B1" s="3" t="s">
        <v>77</v>
      </c>
      <c r="C1" s="3" t="s">
        <v>78</v>
      </c>
      <c r="D1" t="s">
        <v>1</v>
      </c>
      <c r="E1" t="s">
        <v>0</v>
      </c>
      <c r="F1" s="38" t="s">
        <v>80</v>
      </c>
      <c r="G1" t="s">
        <v>35</v>
      </c>
    </row>
    <row r="2" spans="1:12" x14ac:dyDescent="0.25">
      <c r="A2" t="str">
        <f>MaxDomesticProd!B2</f>
        <v>CRUDE</v>
      </c>
      <c r="B2" s="3" t="s">
        <v>79</v>
      </c>
      <c r="D2">
        <f>MaxDomesticProd!C2</f>
        <v>2020</v>
      </c>
      <c r="E2">
        <f>MaxDomesticProd!E2</f>
        <v>32.168999999999997</v>
      </c>
      <c r="F2" s="2">
        <f>SUMIF($J$3:$J$6,A2,$K$3:$K$6)</f>
        <v>500</v>
      </c>
      <c r="G2" t="str">
        <f>MaxDomesticProd!F2</f>
        <v>MT</v>
      </c>
      <c r="J2" s="4" t="s">
        <v>91</v>
      </c>
    </row>
    <row r="3" spans="1:12" x14ac:dyDescent="0.25">
      <c r="A3" t="str">
        <f>MaxDomesticProd!B3</f>
        <v>CRUDE</v>
      </c>
      <c r="B3" s="3" t="s">
        <v>79</v>
      </c>
      <c r="D3">
        <f>MaxDomesticProd!C3</f>
        <v>2021</v>
      </c>
      <c r="E3" s="3">
        <f>MaxDomesticProd!E3</f>
        <v>32.490690000000001</v>
      </c>
      <c r="F3" s="2">
        <f t="shared" ref="F3:F49" si="0">SUMIF($J$3:$J$6,A3,$K$3:$K$6)</f>
        <v>500</v>
      </c>
      <c r="G3" s="3" t="str">
        <f>MaxDomesticProd!F3</f>
        <v>MT</v>
      </c>
      <c r="J3" t="s">
        <v>37</v>
      </c>
      <c r="K3" s="44">
        <v>500</v>
      </c>
      <c r="L3" t="s">
        <v>88</v>
      </c>
    </row>
    <row r="4" spans="1:12" x14ac:dyDescent="0.25">
      <c r="A4" t="str">
        <f>MaxDomesticProd!B4</f>
        <v>CRUDE</v>
      </c>
      <c r="B4" s="3" t="s">
        <v>79</v>
      </c>
      <c r="D4">
        <f>MaxDomesticProd!C4</f>
        <v>2022</v>
      </c>
      <c r="E4" s="3">
        <f>MaxDomesticProd!E4</f>
        <v>32.815596900000003</v>
      </c>
      <c r="F4" s="2">
        <f t="shared" si="0"/>
        <v>500</v>
      </c>
      <c r="G4" s="3" t="str">
        <f>MaxDomesticProd!F4</f>
        <v>MT</v>
      </c>
      <c r="J4" t="s">
        <v>38</v>
      </c>
      <c r="K4" s="44">
        <v>100</v>
      </c>
      <c r="L4" t="s">
        <v>92</v>
      </c>
    </row>
    <row r="5" spans="1:12" x14ac:dyDescent="0.25">
      <c r="A5" t="str">
        <f>MaxDomesticProd!B5</f>
        <v>CRUDE</v>
      </c>
      <c r="B5" s="3" t="s">
        <v>79</v>
      </c>
      <c r="D5">
        <f>MaxDomesticProd!C5</f>
        <v>2023</v>
      </c>
      <c r="E5" s="3">
        <f>MaxDomesticProd!E5</f>
        <v>33.143752869000004</v>
      </c>
      <c r="F5" s="2">
        <f t="shared" si="0"/>
        <v>500</v>
      </c>
      <c r="G5" s="3" t="str">
        <f>MaxDomesticProd!F5</f>
        <v>MT</v>
      </c>
      <c r="J5" t="s">
        <v>40</v>
      </c>
      <c r="K5" s="44">
        <v>0</v>
      </c>
      <c r="L5" s="3" t="s">
        <v>88</v>
      </c>
    </row>
    <row r="6" spans="1:12" x14ac:dyDescent="0.25">
      <c r="A6" t="str">
        <f>MaxDomesticProd!B6</f>
        <v>CRUDE</v>
      </c>
      <c r="B6" s="3" t="s">
        <v>79</v>
      </c>
      <c r="D6">
        <f>MaxDomesticProd!C6</f>
        <v>2024</v>
      </c>
      <c r="E6" s="3">
        <f>MaxDomesticProd!E6</f>
        <v>33.475190397690007</v>
      </c>
      <c r="F6" s="2">
        <f t="shared" si="0"/>
        <v>500</v>
      </c>
      <c r="G6" s="3" t="str">
        <f>MaxDomesticProd!F6</f>
        <v>MT</v>
      </c>
      <c r="J6" t="s">
        <v>42</v>
      </c>
      <c r="K6" s="44">
        <v>0</v>
      </c>
      <c r="L6" s="3" t="s">
        <v>92</v>
      </c>
    </row>
    <row r="7" spans="1:12" x14ac:dyDescent="0.25">
      <c r="A7" t="str">
        <f>MaxDomesticProd!B7</f>
        <v>CRUDE</v>
      </c>
      <c r="B7" s="3" t="s">
        <v>79</v>
      </c>
      <c r="D7">
        <f>MaxDomesticProd!C7</f>
        <v>2025</v>
      </c>
      <c r="E7" s="3">
        <f>MaxDomesticProd!E7</f>
        <v>33.809942301666908</v>
      </c>
      <c r="F7" s="2">
        <f t="shared" si="0"/>
        <v>500</v>
      </c>
      <c r="G7" s="3" t="str">
        <f>MaxDomesticProd!F7</f>
        <v>MT</v>
      </c>
    </row>
    <row r="8" spans="1:12" x14ac:dyDescent="0.25">
      <c r="A8" t="str">
        <f>MaxDomesticProd!B8</f>
        <v>CRUDE</v>
      </c>
      <c r="B8" s="3" t="s">
        <v>79</v>
      </c>
      <c r="D8">
        <f>MaxDomesticProd!C8</f>
        <v>2026</v>
      </c>
      <c r="E8" s="3">
        <f>MaxDomesticProd!E8</f>
        <v>34.14804172468358</v>
      </c>
      <c r="F8" s="2">
        <f t="shared" si="0"/>
        <v>500</v>
      </c>
      <c r="G8" s="3" t="str">
        <f>MaxDomesticProd!F8</f>
        <v>MT</v>
      </c>
    </row>
    <row r="9" spans="1:12" x14ac:dyDescent="0.25">
      <c r="A9" t="str">
        <f>MaxDomesticProd!B9</f>
        <v>CRUDE</v>
      </c>
      <c r="B9" s="3" t="s">
        <v>79</v>
      </c>
      <c r="D9">
        <f>MaxDomesticProd!C9</f>
        <v>2027</v>
      </c>
      <c r="E9" s="3">
        <f>MaxDomesticProd!E9</f>
        <v>34.489522141930415</v>
      </c>
      <c r="F9" s="2">
        <f t="shared" si="0"/>
        <v>500</v>
      </c>
      <c r="G9" s="3" t="str">
        <f>MaxDomesticProd!F9</f>
        <v>MT</v>
      </c>
    </row>
    <row r="10" spans="1:12" x14ac:dyDescent="0.25">
      <c r="A10" t="str">
        <f>MaxDomesticProd!B10</f>
        <v>CRUDE</v>
      </c>
      <c r="B10" s="3" t="s">
        <v>79</v>
      </c>
      <c r="D10">
        <f>MaxDomesticProd!C10</f>
        <v>2028</v>
      </c>
      <c r="E10" s="3">
        <f>MaxDomesticProd!E10</f>
        <v>34.834417363349722</v>
      </c>
      <c r="F10" s="2">
        <f t="shared" si="0"/>
        <v>500</v>
      </c>
      <c r="G10" s="3" t="str">
        <f>MaxDomesticProd!F10</f>
        <v>MT</v>
      </c>
    </row>
    <row r="11" spans="1:12" x14ac:dyDescent="0.25">
      <c r="A11" t="str">
        <f>MaxDomesticProd!B11</f>
        <v>CRUDE</v>
      </c>
      <c r="B11" s="3" t="s">
        <v>79</v>
      </c>
      <c r="D11">
        <f>MaxDomesticProd!C11</f>
        <v>2029</v>
      </c>
      <c r="E11" s="3">
        <f>MaxDomesticProd!E11</f>
        <v>35.182761536983222</v>
      </c>
      <c r="F11" s="2">
        <f t="shared" si="0"/>
        <v>500</v>
      </c>
      <c r="G11" s="3" t="str">
        <f>MaxDomesticProd!F11</f>
        <v>MT</v>
      </c>
    </row>
    <row r="12" spans="1:12" x14ac:dyDescent="0.25">
      <c r="A12" t="str">
        <f>MaxDomesticProd!B12</f>
        <v>CRUDE</v>
      </c>
      <c r="B12" s="3" t="s">
        <v>79</v>
      </c>
      <c r="D12">
        <f>MaxDomesticProd!C12</f>
        <v>2030</v>
      </c>
      <c r="E12" s="3">
        <f>MaxDomesticProd!E12</f>
        <v>35.534589152353057</v>
      </c>
      <c r="F12" s="2">
        <f t="shared" si="0"/>
        <v>500</v>
      </c>
      <c r="G12" s="3" t="str">
        <f>MaxDomesticProd!F12</f>
        <v>MT</v>
      </c>
    </row>
    <row r="13" spans="1:12" x14ac:dyDescent="0.25">
      <c r="A13" t="str">
        <f>MaxDomesticProd!B13</f>
        <v>CRUDE</v>
      </c>
      <c r="B13" s="3" t="s">
        <v>79</v>
      </c>
      <c r="D13">
        <f>MaxDomesticProd!C13</f>
        <v>2031</v>
      </c>
      <c r="E13" s="3">
        <f>MaxDomesticProd!E13</f>
        <v>35.889935043876591</v>
      </c>
      <c r="F13" s="2">
        <f t="shared" si="0"/>
        <v>500</v>
      </c>
      <c r="G13" s="3" t="str">
        <f>MaxDomesticProd!F13</f>
        <v>MT</v>
      </c>
    </row>
    <row r="14" spans="1:12" x14ac:dyDescent="0.25">
      <c r="A14" t="str">
        <f>MaxDomesticProd!B14</f>
        <v>NATGAS</v>
      </c>
      <c r="B14" s="3" t="s">
        <v>79</v>
      </c>
      <c r="D14">
        <f>MaxDomesticProd!C14</f>
        <v>2020</v>
      </c>
      <c r="E14" s="36">
        <f>MaxDomesticProd!E14</f>
        <v>30.256400000000003</v>
      </c>
      <c r="F14" s="2">
        <f t="shared" si="0"/>
        <v>100</v>
      </c>
      <c r="G14" s="1" t="str">
        <f>MaxDomesticProd!F14</f>
        <v>BCM</v>
      </c>
    </row>
    <row r="15" spans="1:12" x14ac:dyDescent="0.25">
      <c r="A15" t="str">
        <f>MaxDomesticProd!B15</f>
        <v>NATGAS</v>
      </c>
      <c r="B15" s="3" t="s">
        <v>79</v>
      </c>
      <c r="D15">
        <f>MaxDomesticProd!C15</f>
        <v>2021</v>
      </c>
      <c r="E15" s="36">
        <f>MaxDomesticProd!E15</f>
        <v>30.861528000000003</v>
      </c>
      <c r="F15" s="2">
        <f t="shared" si="0"/>
        <v>100</v>
      </c>
      <c r="G15" s="1" t="str">
        <f>MaxDomesticProd!F15</f>
        <v>BCM</v>
      </c>
    </row>
    <row r="16" spans="1:12" x14ac:dyDescent="0.25">
      <c r="A16" t="str">
        <f>MaxDomesticProd!B16</f>
        <v>NATGAS</v>
      </c>
      <c r="B16" s="3" t="s">
        <v>79</v>
      </c>
      <c r="D16">
        <f>MaxDomesticProd!C16</f>
        <v>2022</v>
      </c>
      <c r="E16" s="36">
        <f>MaxDomesticProd!E16</f>
        <v>31.478758560000003</v>
      </c>
      <c r="F16" s="2">
        <f t="shared" si="0"/>
        <v>100</v>
      </c>
      <c r="G16" s="1" t="str">
        <f>MaxDomesticProd!F16</f>
        <v>BCM</v>
      </c>
    </row>
    <row r="17" spans="1:7" x14ac:dyDescent="0.25">
      <c r="A17" t="str">
        <f>MaxDomesticProd!B17</f>
        <v>NATGAS</v>
      </c>
      <c r="B17" s="3" t="s">
        <v>79</v>
      </c>
      <c r="D17">
        <f>MaxDomesticProd!C17</f>
        <v>2023</v>
      </c>
      <c r="E17" s="36">
        <f>MaxDomesticProd!E17</f>
        <v>32.108333731200005</v>
      </c>
      <c r="F17" s="2">
        <f t="shared" si="0"/>
        <v>100</v>
      </c>
      <c r="G17" s="1" t="str">
        <f>MaxDomesticProd!F17</f>
        <v>BCM</v>
      </c>
    </row>
    <row r="18" spans="1:7" x14ac:dyDescent="0.25">
      <c r="A18" t="str">
        <f>MaxDomesticProd!B18</f>
        <v>NATGAS</v>
      </c>
      <c r="B18" s="3" t="s">
        <v>79</v>
      </c>
      <c r="D18">
        <f>MaxDomesticProd!C18</f>
        <v>2024</v>
      </c>
      <c r="E18" s="36">
        <f>MaxDomesticProd!E18</f>
        <v>32.750500405824006</v>
      </c>
      <c r="F18" s="2">
        <f t="shared" si="0"/>
        <v>100</v>
      </c>
      <c r="G18" s="1" t="str">
        <f>MaxDomesticProd!F18</f>
        <v>BCM</v>
      </c>
    </row>
    <row r="19" spans="1:7" x14ac:dyDescent="0.25">
      <c r="A19" t="str">
        <f>MaxDomesticProd!B19</f>
        <v>NATGAS</v>
      </c>
      <c r="B19" s="3" t="s">
        <v>79</v>
      </c>
      <c r="D19">
        <f>MaxDomesticProd!C19</f>
        <v>2025</v>
      </c>
      <c r="E19" s="36">
        <f>MaxDomesticProd!E19</f>
        <v>33.40551041394049</v>
      </c>
      <c r="F19" s="2">
        <f t="shared" si="0"/>
        <v>100</v>
      </c>
      <c r="G19" s="1" t="str">
        <f>MaxDomesticProd!F19</f>
        <v>BCM</v>
      </c>
    </row>
    <row r="20" spans="1:7" x14ac:dyDescent="0.25">
      <c r="A20" t="str">
        <f>MaxDomesticProd!B20</f>
        <v>NATGAS</v>
      </c>
      <c r="B20" s="3" t="s">
        <v>79</v>
      </c>
      <c r="D20">
        <f>MaxDomesticProd!C20</f>
        <v>2026</v>
      </c>
      <c r="E20" s="36">
        <f>MaxDomesticProd!E20</f>
        <v>34.073620622219302</v>
      </c>
      <c r="F20" s="2">
        <f t="shared" si="0"/>
        <v>100</v>
      </c>
      <c r="G20" s="1" t="str">
        <f>MaxDomesticProd!F20</f>
        <v>BCM</v>
      </c>
    </row>
    <row r="21" spans="1:7" x14ac:dyDescent="0.25">
      <c r="A21" t="str">
        <f>MaxDomesticProd!B21</f>
        <v>NATGAS</v>
      </c>
      <c r="B21" s="3" t="s">
        <v>79</v>
      </c>
      <c r="D21">
        <f>MaxDomesticProd!C21</f>
        <v>2027</v>
      </c>
      <c r="E21" s="36">
        <f>MaxDomesticProd!E21</f>
        <v>34.755093034663687</v>
      </c>
      <c r="F21" s="2">
        <f t="shared" si="0"/>
        <v>100</v>
      </c>
      <c r="G21" s="1" t="str">
        <f>MaxDomesticProd!F21</f>
        <v>BCM</v>
      </c>
    </row>
    <row r="22" spans="1:7" x14ac:dyDescent="0.25">
      <c r="A22" t="str">
        <f>MaxDomesticProd!B22</f>
        <v>NATGAS</v>
      </c>
      <c r="B22" s="3" t="s">
        <v>79</v>
      </c>
      <c r="D22">
        <f>MaxDomesticProd!C22</f>
        <v>2028</v>
      </c>
      <c r="E22" s="36">
        <f>MaxDomesticProd!E22</f>
        <v>35.450194895356965</v>
      </c>
      <c r="F22" s="2">
        <f t="shared" si="0"/>
        <v>100</v>
      </c>
      <c r="G22" s="1" t="str">
        <f>MaxDomesticProd!F22</f>
        <v>BCM</v>
      </c>
    </row>
    <row r="23" spans="1:7" x14ac:dyDescent="0.25">
      <c r="A23" t="str">
        <f>MaxDomesticProd!B23</f>
        <v>NATGAS</v>
      </c>
      <c r="B23" s="3" t="s">
        <v>79</v>
      </c>
      <c r="D23">
        <f>MaxDomesticProd!C23</f>
        <v>2029</v>
      </c>
      <c r="E23" s="36">
        <f>MaxDomesticProd!E23</f>
        <v>36.159198793264103</v>
      </c>
      <c r="F23" s="2">
        <f t="shared" si="0"/>
        <v>100</v>
      </c>
      <c r="G23" s="1" t="str">
        <f>MaxDomesticProd!F23</f>
        <v>BCM</v>
      </c>
    </row>
    <row r="24" spans="1:7" x14ac:dyDescent="0.25">
      <c r="A24" t="str">
        <f>MaxDomesticProd!B24</f>
        <v>NATGAS</v>
      </c>
      <c r="B24" s="3" t="s">
        <v>79</v>
      </c>
      <c r="D24">
        <f>MaxDomesticProd!C24</f>
        <v>2030</v>
      </c>
      <c r="E24" s="36">
        <f>MaxDomesticProd!E24</f>
        <v>36.882382769129386</v>
      </c>
      <c r="F24" s="2">
        <f t="shared" si="0"/>
        <v>100</v>
      </c>
      <c r="G24" s="1" t="str">
        <f>MaxDomesticProd!F24</f>
        <v>BCM</v>
      </c>
    </row>
    <row r="25" spans="1:7" x14ac:dyDescent="0.25">
      <c r="A25" t="str">
        <f>MaxDomesticProd!B25</f>
        <v>NATGAS</v>
      </c>
      <c r="B25" s="3" t="s">
        <v>79</v>
      </c>
      <c r="D25">
        <f>MaxDomesticProd!C25</f>
        <v>2031</v>
      </c>
      <c r="E25" s="2">
        <f>MaxDomesticProd!E25</f>
        <v>37.620030424511974</v>
      </c>
      <c r="F25" s="2">
        <f t="shared" si="0"/>
        <v>100</v>
      </c>
      <c r="G25" s="1" t="str">
        <f>MaxDomesticProd!F25</f>
        <v>BCM</v>
      </c>
    </row>
    <row r="26" spans="1:7" x14ac:dyDescent="0.25">
      <c r="A26" t="str">
        <f>MaxDomesticProd!$B$26</f>
        <v>BIOMASS</v>
      </c>
      <c r="B26" s="3" t="s">
        <v>79</v>
      </c>
      <c r="D26">
        <v>2020</v>
      </c>
      <c r="E26" s="2">
        <f>MaxDomesticProd!$E$26</f>
        <v>494.8453942370117</v>
      </c>
      <c r="F26" s="2">
        <f>SUMIF($J$3:$J$6,A26,$K$3:$K$6)</f>
        <v>0</v>
      </c>
      <c r="G26" t="s">
        <v>39</v>
      </c>
    </row>
    <row r="27" spans="1:7" x14ac:dyDescent="0.25">
      <c r="A27" t="str">
        <f>MaxDomesticProd!$B$26</f>
        <v>BIOMASS</v>
      </c>
      <c r="B27" s="3" t="s">
        <v>79</v>
      </c>
      <c r="D27">
        <v>2021</v>
      </c>
      <c r="E27" s="2">
        <f>MaxDomesticProd!$E$26</f>
        <v>494.8453942370117</v>
      </c>
      <c r="F27" s="2">
        <f t="shared" si="0"/>
        <v>0</v>
      </c>
      <c r="G27" s="3" t="s">
        <v>39</v>
      </c>
    </row>
    <row r="28" spans="1:7" x14ac:dyDescent="0.25">
      <c r="A28" t="str">
        <f>MaxDomesticProd!$B$26</f>
        <v>BIOMASS</v>
      </c>
      <c r="B28" s="3" t="s">
        <v>79</v>
      </c>
      <c r="D28">
        <v>2022</v>
      </c>
      <c r="E28" s="2">
        <f>MaxDomesticProd!$E$26</f>
        <v>494.8453942370117</v>
      </c>
      <c r="F28" s="2">
        <f t="shared" si="0"/>
        <v>0</v>
      </c>
      <c r="G28" s="3" t="s">
        <v>39</v>
      </c>
    </row>
    <row r="29" spans="1:7" x14ac:dyDescent="0.25">
      <c r="A29" t="str">
        <f>MaxDomesticProd!$B$26</f>
        <v>BIOMASS</v>
      </c>
      <c r="B29" s="3" t="s">
        <v>79</v>
      </c>
      <c r="D29">
        <v>2023</v>
      </c>
      <c r="E29" s="2">
        <f>MaxDomesticProd!$E$26</f>
        <v>494.8453942370117</v>
      </c>
      <c r="F29" s="2">
        <f t="shared" si="0"/>
        <v>0</v>
      </c>
      <c r="G29" s="3" t="s">
        <v>39</v>
      </c>
    </row>
    <row r="30" spans="1:7" x14ac:dyDescent="0.25">
      <c r="A30" t="str">
        <f>MaxDomesticProd!$B$26</f>
        <v>BIOMASS</v>
      </c>
      <c r="B30" s="3" t="s">
        <v>79</v>
      </c>
      <c r="D30">
        <v>2024</v>
      </c>
      <c r="E30" s="2">
        <f>MaxDomesticProd!$E$26</f>
        <v>494.8453942370117</v>
      </c>
      <c r="F30" s="2">
        <f t="shared" si="0"/>
        <v>0</v>
      </c>
      <c r="G30" s="3" t="s">
        <v>39</v>
      </c>
    </row>
    <row r="31" spans="1:7" x14ac:dyDescent="0.25">
      <c r="A31" t="str">
        <f>MaxDomesticProd!$B$26</f>
        <v>BIOMASS</v>
      </c>
      <c r="B31" s="3" t="s">
        <v>79</v>
      </c>
      <c r="D31">
        <v>2025</v>
      </c>
      <c r="E31" s="2">
        <f>MaxDomesticProd!$E$26</f>
        <v>494.8453942370117</v>
      </c>
      <c r="F31" s="2">
        <f t="shared" si="0"/>
        <v>0</v>
      </c>
      <c r="G31" s="3" t="s">
        <v>39</v>
      </c>
    </row>
    <row r="32" spans="1:7" x14ac:dyDescent="0.25">
      <c r="A32" t="str">
        <f>MaxDomesticProd!$B$26</f>
        <v>BIOMASS</v>
      </c>
      <c r="B32" s="3" t="s">
        <v>79</v>
      </c>
      <c r="D32">
        <v>2026</v>
      </c>
      <c r="E32" s="2">
        <f>MaxDomesticProd!$E$26</f>
        <v>494.8453942370117</v>
      </c>
      <c r="F32" s="2">
        <f t="shared" si="0"/>
        <v>0</v>
      </c>
      <c r="G32" s="3" t="s">
        <v>39</v>
      </c>
    </row>
    <row r="33" spans="1:7" x14ac:dyDescent="0.25">
      <c r="A33" t="str">
        <f>MaxDomesticProd!$B$26</f>
        <v>BIOMASS</v>
      </c>
      <c r="B33" s="3" t="s">
        <v>79</v>
      </c>
      <c r="D33">
        <v>2027</v>
      </c>
      <c r="E33" s="2">
        <f>MaxDomesticProd!$E$26</f>
        <v>494.8453942370117</v>
      </c>
      <c r="F33" s="2">
        <f t="shared" si="0"/>
        <v>0</v>
      </c>
      <c r="G33" s="3" t="s">
        <v>39</v>
      </c>
    </row>
    <row r="34" spans="1:7" x14ac:dyDescent="0.25">
      <c r="A34" t="str">
        <f>MaxDomesticProd!$B$26</f>
        <v>BIOMASS</v>
      </c>
      <c r="B34" s="3" t="s">
        <v>79</v>
      </c>
      <c r="D34">
        <v>2028</v>
      </c>
      <c r="E34" s="2">
        <f>MaxDomesticProd!$E$26</f>
        <v>494.8453942370117</v>
      </c>
      <c r="F34" s="2">
        <f t="shared" si="0"/>
        <v>0</v>
      </c>
      <c r="G34" s="3" t="s">
        <v>39</v>
      </c>
    </row>
    <row r="35" spans="1:7" x14ac:dyDescent="0.25">
      <c r="A35" t="str">
        <f>MaxDomesticProd!$B$26</f>
        <v>BIOMASS</v>
      </c>
      <c r="B35" s="3" t="s">
        <v>79</v>
      </c>
      <c r="D35">
        <v>2029</v>
      </c>
      <c r="E35" s="2">
        <f>MaxDomesticProd!$E$26</f>
        <v>494.8453942370117</v>
      </c>
      <c r="F35" s="2">
        <f t="shared" si="0"/>
        <v>0</v>
      </c>
      <c r="G35" s="3" t="s">
        <v>39</v>
      </c>
    </row>
    <row r="36" spans="1:7" x14ac:dyDescent="0.25">
      <c r="A36" t="str">
        <f>MaxDomesticProd!$B$26</f>
        <v>BIOMASS</v>
      </c>
      <c r="B36" s="3" t="s">
        <v>79</v>
      </c>
      <c r="D36">
        <v>2030</v>
      </c>
      <c r="E36" s="2">
        <f>MaxDomesticProd!$E$26</f>
        <v>494.8453942370117</v>
      </c>
      <c r="F36" s="2">
        <f t="shared" si="0"/>
        <v>0</v>
      </c>
      <c r="G36" s="3" t="s">
        <v>39</v>
      </c>
    </row>
    <row r="37" spans="1:7" x14ac:dyDescent="0.25">
      <c r="A37" t="str">
        <f>MaxDomesticProd!$B$26</f>
        <v>BIOMASS</v>
      </c>
      <c r="B37" s="3" t="s">
        <v>79</v>
      </c>
      <c r="D37">
        <v>2031</v>
      </c>
      <c r="E37" s="2">
        <f>MaxDomesticProd!$E$26</f>
        <v>494.8453942370117</v>
      </c>
      <c r="F37" s="2">
        <f t="shared" si="0"/>
        <v>0</v>
      </c>
      <c r="G37" s="3" t="s">
        <v>39</v>
      </c>
    </row>
    <row r="38" spans="1:7" x14ac:dyDescent="0.25">
      <c r="A38" t="str">
        <f>MaxDomesticProd!$B$27</f>
        <v>BIOGAS</v>
      </c>
      <c r="B38" s="3" t="s">
        <v>79</v>
      </c>
      <c r="D38">
        <v>2020</v>
      </c>
      <c r="E38" s="2">
        <f>MaxDomesticProd!$E$27</f>
        <v>40.734000000000002</v>
      </c>
      <c r="F38" s="2">
        <f t="shared" si="0"/>
        <v>0</v>
      </c>
      <c r="G38" t="str">
        <f>MaxDomesticProd!$F$27</f>
        <v>BCM</v>
      </c>
    </row>
    <row r="39" spans="1:7" x14ac:dyDescent="0.25">
      <c r="A39" t="str">
        <f>MaxDomesticProd!$B$27</f>
        <v>BIOGAS</v>
      </c>
      <c r="B39" s="3" t="s">
        <v>79</v>
      </c>
      <c r="D39">
        <v>2021</v>
      </c>
      <c r="E39" s="2">
        <f>MaxDomesticProd!$E$27</f>
        <v>40.734000000000002</v>
      </c>
      <c r="F39" s="2">
        <f t="shared" si="0"/>
        <v>0</v>
      </c>
      <c r="G39" t="str">
        <f>MaxDomesticProd!$F$27</f>
        <v>BCM</v>
      </c>
    </row>
    <row r="40" spans="1:7" x14ac:dyDescent="0.25">
      <c r="A40" t="str">
        <f>MaxDomesticProd!$B$27</f>
        <v>BIOGAS</v>
      </c>
      <c r="B40" s="3" t="s">
        <v>79</v>
      </c>
      <c r="D40">
        <v>2022</v>
      </c>
      <c r="E40" s="2">
        <f>MaxDomesticProd!$E$27</f>
        <v>40.734000000000002</v>
      </c>
      <c r="F40" s="2">
        <f t="shared" si="0"/>
        <v>0</v>
      </c>
      <c r="G40" t="str">
        <f>MaxDomesticProd!$F$27</f>
        <v>BCM</v>
      </c>
    </row>
    <row r="41" spans="1:7" x14ac:dyDescent="0.25">
      <c r="A41" t="str">
        <f>MaxDomesticProd!$B$27</f>
        <v>BIOGAS</v>
      </c>
      <c r="B41" s="3" t="s">
        <v>79</v>
      </c>
      <c r="D41">
        <v>2023</v>
      </c>
      <c r="E41" s="2">
        <f>MaxDomesticProd!$E$27</f>
        <v>40.734000000000002</v>
      </c>
      <c r="F41" s="2">
        <f t="shared" si="0"/>
        <v>0</v>
      </c>
      <c r="G41" t="str">
        <f>MaxDomesticProd!$F$27</f>
        <v>BCM</v>
      </c>
    </row>
    <row r="42" spans="1:7" x14ac:dyDescent="0.25">
      <c r="A42" t="str">
        <f>MaxDomesticProd!$B$27</f>
        <v>BIOGAS</v>
      </c>
      <c r="B42" s="3" t="s">
        <v>79</v>
      </c>
      <c r="D42">
        <v>2024</v>
      </c>
      <c r="E42" s="2">
        <f>MaxDomesticProd!$E$27</f>
        <v>40.734000000000002</v>
      </c>
      <c r="F42" s="2">
        <f t="shared" si="0"/>
        <v>0</v>
      </c>
      <c r="G42" t="str">
        <f>MaxDomesticProd!$F$27</f>
        <v>BCM</v>
      </c>
    </row>
    <row r="43" spans="1:7" x14ac:dyDescent="0.25">
      <c r="A43" t="str">
        <f>MaxDomesticProd!$B$27</f>
        <v>BIOGAS</v>
      </c>
      <c r="B43" s="3" t="s">
        <v>79</v>
      </c>
      <c r="D43">
        <v>2025</v>
      </c>
      <c r="E43" s="2">
        <f>MaxDomesticProd!$E$27</f>
        <v>40.734000000000002</v>
      </c>
      <c r="F43" s="2">
        <f t="shared" si="0"/>
        <v>0</v>
      </c>
      <c r="G43" t="str">
        <f>MaxDomesticProd!$F$27</f>
        <v>BCM</v>
      </c>
    </row>
    <row r="44" spans="1:7" x14ac:dyDescent="0.25">
      <c r="A44" t="str">
        <f>MaxDomesticProd!$B$27</f>
        <v>BIOGAS</v>
      </c>
      <c r="B44" s="3" t="s">
        <v>79</v>
      </c>
      <c r="D44">
        <v>2026</v>
      </c>
      <c r="E44" s="2">
        <f>MaxDomesticProd!$E$27</f>
        <v>40.734000000000002</v>
      </c>
      <c r="F44" s="2">
        <f t="shared" si="0"/>
        <v>0</v>
      </c>
      <c r="G44" t="str">
        <f>MaxDomesticProd!$F$27</f>
        <v>BCM</v>
      </c>
    </row>
    <row r="45" spans="1:7" x14ac:dyDescent="0.25">
      <c r="A45" t="str">
        <f>MaxDomesticProd!$B$27</f>
        <v>BIOGAS</v>
      </c>
      <c r="B45" s="3" t="s">
        <v>79</v>
      </c>
      <c r="D45">
        <v>2027</v>
      </c>
      <c r="E45" s="2">
        <f>MaxDomesticProd!$E$27</f>
        <v>40.734000000000002</v>
      </c>
      <c r="F45" s="2">
        <f t="shared" si="0"/>
        <v>0</v>
      </c>
      <c r="G45" t="str">
        <f>MaxDomesticProd!$F$27</f>
        <v>BCM</v>
      </c>
    </row>
    <row r="46" spans="1:7" x14ac:dyDescent="0.25">
      <c r="A46" t="str">
        <f>MaxDomesticProd!$B$27</f>
        <v>BIOGAS</v>
      </c>
      <c r="B46" s="3" t="s">
        <v>79</v>
      </c>
      <c r="D46">
        <v>2028</v>
      </c>
      <c r="E46" s="36">
        <f>MaxDomesticProd!$E$27</f>
        <v>40.734000000000002</v>
      </c>
      <c r="F46" s="2">
        <f t="shared" si="0"/>
        <v>0</v>
      </c>
      <c r="G46" t="str">
        <f>MaxDomesticProd!$F$27</f>
        <v>BCM</v>
      </c>
    </row>
    <row r="47" spans="1:7" x14ac:dyDescent="0.25">
      <c r="A47" t="str">
        <f>MaxDomesticProd!$B$27</f>
        <v>BIOGAS</v>
      </c>
      <c r="B47" s="3" t="s">
        <v>79</v>
      </c>
      <c r="D47">
        <v>2029</v>
      </c>
      <c r="E47" s="36">
        <f>MaxDomesticProd!$E$27</f>
        <v>40.734000000000002</v>
      </c>
      <c r="F47" s="2">
        <f t="shared" si="0"/>
        <v>0</v>
      </c>
      <c r="G47" t="str">
        <f>MaxDomesticProd!$F$27</f>
        <v>BCM</v>
      </c>
    </row>
    <row r="48" spans="1:7" x14ac:dyDescent="0.25">
      <c r="A48" t="str">
        <f>MaxDomesticProd!$B$27</f>
        <v>BIOGAS</v>
      </c>
      <c r="B48" s="3" t="s">
        <v>79</v>
      </c>
      <c r="D48">
        <v>2030</v>
      </c>
      <c r="E48" s="36">
        <f>MaxDomesticProd!$E$27</f>
        <v>40.734000000000002</v>
      </c>
      <c r="F48" s="2">
        <f t="shared" si="0"/>
        <v>0</v>
      </c>
      <c r="G48" t="str">
        <f>MaxDomesticProd!$F$27</f>
        <v>BCM</v>
      </c>
    </row>
    <row r="49" spans="1:7" x14ac:dyDescent="0.25">
      <c r="A49" t="str">
        <f>MaxDomesticProd!$B$27</f>
        <v>BIOGAS</v>
      </c>
      <c r="B49" s="3" t="s">
        <v>79</v>
      </c>
      <c r="D49">
        <v>2031</v>
      </c>
      <c r="E49" s="36">
        <f>MaxDomesticProd!$E$27</f>
        <v>40.734000000000002</v>
      </c>
      <c r="F49" s="2">
        <f t="shared" si="0"/>
        <v>0</v>
      </c>
      <c r="G49" t="str">
        <f>MaxDomesticProd!$F$27</f>
        <v>BCM</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55"/>
  <sheetViews>
    <sheetView zoomScaleNormal="100" workbookViewId="0"/>
  </sheetViews>
  <sheetFormatPr defaultRowHeight="15" x14ac:dyDescent="0.25"/>
  <cols>
    <col min="1" max="1" width="15.42578125" bestFit="1" customWidth="1"/>
    <col min="2" max="2" width="19" bestFit="1" customWidth="1"/>
    <col min="3" max="3" width="17.42578125" bestFit="1" customWidth="1"/>
    <col min="4" max="4" width="7.28515625" bestFit="1" customWidth="1"/>
    <col min="5" max="5" width="19.85546875" style="2" bestFit="1" customWidth="1"/>
    <col min="6" max="6" width="13.140625" style="2" bestFit="1" customWidth="1"/>
  </cols>
  <sheetData>
    <row r="1" spans="1:6" x14ac:dyDescent="0.25">
      <c r="A1" s="8" t="s">
        <v>75</v>
      </c>
      <c r="B1" s="8" t="s">
        <v>77</v>
      </c>
      <c r="C1" s="8" t="s">
        <v>78</v>
      </c>
      <c r="D1" s="8" t="s">
        <v>1</v>
      </c>
      <c r="E1" s="2" t="s">
        <v>0</v>
      </c>
      <c r="F1" s="2" t="s">
        <v>80</v>
      </c>
    </row>
    <row r="2" spans="1:6" x14ac:dyDescent="0.25">
      <c r="A2" s="8" t="s">
        <v>37</v>
      </c>
      <c r="B2" s="8" t="s">
        <v>79</v>
      </c>
      <c r="C2" s="8"/>
      <c r="D2" s="8">
        <v>2021</v>
      </c>
      <c r="E2" s="2">
        <v>32.490690000000001</v>
      </c>
      <c r="F2" s="39">
        <v>500</v>
      </c>
    </row>
    <row r="3" spans="1:6" x14ac:dyDescent="0.25">
      <c r="A3" s="8" t="s">
        <v>37</v>
      </c>
      <c r="B3" s="8" t="s">
        <v>79</v>
      </c>
      <c r="C3" s="8"/>
      <c r="D3" s="8">
        <v>2022</v>
      </c>
      <c r="E3" s="2">
        <v>32.815596900000003</v>
      </c>
      <c r="F3" s="39">
        <v>500</v>
      </c>
    </row>
    <row r="4" spans="1:6" x14ac:dyDescent="0.25">
      <c r="A4" s="8" t="s">
        <v>37</v>
      </c>
      <c r="B4" s="8" t="s">
        <v>79</v>
      </c>
      <c r="C4" s="8"/>
      <c r="D4" s="8">
        <v>2023</v>
      </c>
      <c r="E4" s="2">
        <v>33.143752869000004</v>
      </c>
      <c r="F4" s="39">
        <v>500</v>
      </c>
    </row>
    <row r="5" spans="1:6" x14ac:dyDescent="0.25">
      <c r="A5" s="8" t="s">
        <v>37</v>
      </c>
      <c r="B5" s="8" t="s">
        <v>79</v>
      </c>
      <c r="C5" s="8"/>
      <c r="D5" s="8">
        <v>2024</v>
      </c>
      <c r="E5" s="2">
        <v>33.475190397690007</v>
      </c>
      <c r="F5" s="39">
        <v>500</v>
      </c>
    </row>
    <row r="6" spans="1:6" x14ac:dyDescent="0.25">
      <c r="A6" s="8" t="s">
        <v>37</v>
      </c>
      <c r="B6" s="8" t="s">
        <v>79</v>
      </c>
      <c r="C6" s="8"/>
      <c r="D6" s="8">
        <v>2025</v>
      </c>
      <c r="E6" s="2">
        <v>33.809942301666908</v>
      </c>
      <c r="F6" s="39">
        <v>500</v>
      </c>
    </row>
    <row r="7" spans="1:6" x14ac:dyDescent="0.25">
      <c r="A7" s="8" t="s">
        <v>37</v>
      </c>
      <c r="B7" s="8" t="s">
        <v>79</v>
      </c>
      <c r="C7" s="8"/>
      <c r="D7" s="8">
        <v>2026</v>
      </c>
      <c r="E7" s="2">
        <v>34.14804172468358</v>
      </c>
      <c r="F7" s="39">
        <v>500</v>
      </c>
    </row>
    <row r="8" spans="1:6" x14ac:dyDescent="0.25">
      <c r="A8" s="8" t="s">
        <v>37</v>
      </c>
      <c r="B8" s="8" t="s">
        <v>79</v>
      </c>
      <c r="C8" s="8"/>
      <c r="D8" s="8">
        <v>2027</v>
      </c>
      <c r="E8" s="2">
        <v>34.489522141930415</v>
      </c>
      <c r="F8" s="39">
        <v>500</v>
      </c>
    </row>
    <row r="9" spans="1:6" x14ac:dyDescent="0.25">
      <c r="A9" s="8" t="s">
        <v>37</v>
      </c>
      <c r="B9" s="8" t="s">
        <v>79</v>
      </c>
      <c r="C9" s="8"/>
      <c r="D9" s="8">
        <v>2028</v>
      </c>
      <c r="E9" s="2">
        <v>34.834417363349722</v>
      </c>
      <c r="F9" s="39">
        <v>500</v>
      </c>
    </row>
    <row r="10" spans="1:6" x14ac:dyDescent="0.25">
      <c r="A10" s="8" t="s">
        <v>37</v>
      </c>
      <c r="B10" s="8" t="s">
        <v>79</v>
      </c>
      <c r="C10" s="8"/>
      <c r="D10" s="8">
        <v>2029</v>
      </c>
      <c r="E10" s="2">
        <v>35.182761536983222</v>
      </c>
      <c r="F10" s="39">
        <v>500</v>
      </c>
    </row>
    <row r="11" spans="1:6" x14ac:dyDescent="0.25">
      <c r="A11" s="8" t="s">
        <v>37</v>
      </c>
      <c r="B11" s="8" t="s">
        <v>79</v>
      </c>
      <c r="C11" s="8"/>
      <c r="D11" s="8">
        <v>2030</v>
      </c>
      <c r="E11" s="2">
        <v>35.534589152353057</v>
      </c>
      <c r="F11" s="39">
        <v>500</v>
      </c>
    </row>
    <row r="12" spans="1:6" x14ac:dyDescent="0.25">
      <c r="A12" s="8" t="s">
        <v>37</v>
      </c>
      <c r="B12" s="8" t="s">
        <v>79</v>
      </c>
      <c r="C12" s="8"/>
      <c r="D12" s="8">
        <v>2031</v>
      </c>
      <c r="E12" s="2">
        <v>35.889935043876591</v>
      </c>
      <c r="F12" s="39">
        <v>500</v>
      </c>
    </row>
    <row r="13" spans="1:6" x14ac:dyDescent="0.25">
      <c r="A13" s="8" t="s">
        <v>38</v>
      </c>
      <c r="B13" s="8" t="s">
        <v>79</v>
      </c>
      <c r="C13" s="8"/>
      <c r="D13" s="8">
        <v>2021</v>
      </c>
      <c r="E13" s="2">
        <v>30.861528000000003</v>
      </c>
      <c r="F13" s="39">
        <v>100</v>
      </c>
    </row>
    <row r="14" spans="1:6" x14ac:dyDescent="0.25">
      <c r="A14" s="8" t="s">
        <v>38</v>
      </c>
      <c r="B14" s="8" t="s">
        <v>79</v>
      </c>
      <c r="C14" s="8"/>
      <c r="D14" s="8">
        <v>2022</v>
      </c>
      <c r="E14" s="2">
        <v>31.478758560000003</v>
      </c>
      <c r="F14" s="39">
        <v>100</v>
      </c>
    </row>
    <row r="15" spans="1:6" x14ac:dyDescent="0.25">
      <c r="A15" s="8" t="s">
        <v>38</v>
      </c>
      <c r="B15" s="8" t="s">
        <v>79</v>
      </c>
      <c r="C15" s="8"/>
      <c r="D15" s="8">
        <v>2023</v>
      </c>
      <c r="E15" s="2">
        <v>32.108333731200005</v>
      </c>
      <c r="F15" s="39">
        <v>100</v>
      </c>
    </row>
    <row r="16" spans="1:6" x14ac:dyDescent="0.25">
      <c r="A16" s="8" t="s">
        <v>38</v>
      </c>
      <c r="B16" s="8" t="s">
        <v>79</v>
      </c>
      <c r="C16" s="8"/>
      <c r="D16" s="8">
        <v>2024</v>
      </c>
      <c r="E16" s="2">
        <v>32.750500405824006</v>
      </c>
      <c r="F16" s="39">
        <v>100</v>
      </c>
    </row>
    <row r="17" spans="1:6" x14ac:dyDescent="0.25">
      <c r="A17" s="8" t="s">
        <v>38</v>
      </c>
      <c r="B17" s="8" t="s">
        <v>79</v>
      </c>
      <c r="C17" s="8"/>
      <c r="D17" s="8">
        <v>2025</v>
      </c>
      <c r="E17" s="2">
        <v>33.40551041394049</v>
      </c>
      <c r="F17" s="39">
        <v>100</v>
      </c>
    </row>
    <row r="18" spans="1:6" x14ac:dyDescent="0.25">
      <c r="A18" s="8" t="s">
        <v>38</v>
      </c>
      <c r="B18" s="8" t="s">
        <v>79</v>
      </c>
      <c r="C18" s="8"/>
      <c r="D18" s="8">
        <v>2026</v>
      </c>
      <c r="E18" s="2">
        <v>34.073620622219302</v>
      </c>
      <c r="F18" s="39">
        <v>100</v>
      </c>
    </row>
    <row r="19" spans="1:6" x14ac:dyDescent="0.25">
      <c r="A19" s="8" t="s">
        <v>38</v>
      </c>
      <c r="B19" s="8" t="s">
        <v>79</v>
      </c>
      <c r="C19" s="8"/>
      <c r="D19" s="8">
        <v>2027</v>
      </c>
      <c r="E19" s="2">
        <v>34.755093034663687</v>
      </c>
      <c r="F19" s="39">
        <v>100</v>
      </c>
    </row>
    <row r="20" spans="1:6" x14ac:dyDescent="0.25">
      <c r="A20" s="8" t="s">
        <v>38</v>
      </c>
      <c r="B20" s="8" t="s">
        <v>79</v>
      </c>
      <c r="C20" s="8"/>
      <c r="D20" s="8">
        <v>2028</v>
      </c>
      <c r="E20" s="2">
        <v>35.450194895356965</v>
      </c>
      <c r="F20" s="39">
        <v>100</v>
      </c>
    </row>
    <row r="21" spans="1:6" x14ac:dyDescent="0.25">
      <c r="A21" s="8" t="s">
        <v>38</v>
      </c>
      <c r="B21" s="8" t="s">
        <v>79</v>
      </c>
      <c r="C21" s="8"/>
      <c r="D21" s="8">
        <v>2029</v>
      </c>
      <c r="E21" s="2">
        <v>36.159198793264103</v>
      </c>
      <c r="F21" s="39">
        <v>100</v>
      </c>
    </row>
    <row r="22" spans="1:6" x14ac:dyDescent="0.25">
      <c r="A22" s="8" t="s">
        <v>38</v>
      </c>
      <c r="B22" s="8" t="s">
        <v>79</v>
      </c>
      <c r="C22" s="8"/>
      <c r="D22" s="8">
        <v>2030</v>
      </c>
      <c r="E22" s="2">
        <v>36.882382769129386</v>
      </c>
      <c r="F22" s="39">
        <v>100</v>
      </c>
    </row>
    <row r="23" spans="1:6" x14ac:dyDescent="0.25">
      <c r="A23" s="8" t="s">
        <v>38</v>
      </c>
      <c r="B23" s="8" t="s">
        <v>79</v>
      </c>
      <c r="C23" s="8"/>
      <c r="D23" s="8">
        <v>2031</v>
      </c>
      <c r="E23" s="2">
        <v>37.620030424511974</v>
      </c>
      <c r="F23" s="39">
        <v>100</v>
      </c>
    </row>
    <row r="24" spans="1:6" x14ac:dyDescent="0.25">
      <c r="A24" s="8" t="s">
        <v>40</v>
      </c>
      <c r="B24" s="8" t="s">
        <v>79</v>
      </c>
      <c r="C24" s="8"/>
      <c r="D24" s="8">
        <v>2021</v>
      </c>
      <c r="E24" s="2">
        <v>494.8453942370117</v>
      </c>
      <c r="F24" s="39">
        <v>0</v>
      </c>
    </row>
    <row r="25" spans="1:6" x14ac:dyDescent="0.25">
      <c r="A25" s="8" t="s">
        <v>40</v>
      </c>
      <c r="B25" s="8" t="s">
        <v>79</v>
      </c>
      <c r="C25" s="8"/>
      <c r="D25" s="8">
        <v>2022</v>
      </c>
      <c r="E25" s="2">
        <v>494.8453942370117</v>
      </c>
      <c r="F25" s="39">
        <v>0</v>
      </c>
    </row>
    <row r="26" spans="1:6" x14ac:dyDescent="0.25">
      <c r="A26" s="8" t="s">
        <v>40</v>
      </c>
      <c r="B26" s="8" t="s">
        <v>79</v>
      </c>
      <c r="C26" s="8"/>
      <c r="D26" s="8">
        <v>2023</v>
      </c>
      <c r="E26" s="2">
        <v>494.8453942370117</v>
      </c>
      <c r="F26" s="39">
        <v>0</v>
      </c>
    </row>
    <row r="27" spans="1:6" x14ac:dyDescent="0.25">
      <c r="A27" s="8" t="s">
        <v>40</v>
      </c>
      <c r="B27" s="8" t="s">
        <v>79</v>
      </c>
      <c r="C27" s="8"/>
      <c r="D27" s="8">
        <v>2024</v>
      </c>
      <c r="E27" s="2">
        <v>494.8453942370117</v>
      </c>
      <c r="F27" s="39">
        <v>0</v>
      </c>
    </row>
    <row r="28" spans="1:6" x14ac:dyDescent="0.25">
      <c r="A28" s="8" t="s">
        <v>40</v>
      </c>
      <c r="B28" s="8" t="s">
        <v>79</v>
      </c>
      <c r="C28" s="8"/>
      <c r="D28" s="8">
        <v>2025</v>
      </c>
      <c r="E28" s="2">
        <v>494.8453942370117</v>
      </c>
      <c r="F28" s="39">
        <v>0</v>
      </c>
    </row>
    <row r="29" spans="1:6" x14ac:dyDescent="0.25">
      <c r="A29" s="8" t="s">
        <v>40</v>
      </c>
      <c r="B29" s="8" t="s">
        <v>79</v>
      </c>
      <c r="C29" s="8"/>
      <c r="D29" s="8">
        <v>2026</v>
      </c>
      <c r="E29" s="2">
        <v>494.8453942370117</v>
      </c>
      <c r="F29" s="39">
        <v>0</v>
      </c>
    </row>
    <row r="30" spans="1:6" x14ac:dyDescent="0.25">
      <c r="A30" s="8" t="s">
        <v>40</v>
      </c>
      <c r="B30" s="8" t="s">
        <v>79</v>
      </c>
      <c r="C30" s="8"/>
      <c r="D30" s="8">
        <v>2027</v>
      </c>
      <c r="E30" s="2">
        <v>494.8453942370117</v>
      </c>
      <c r="F30" s="39">
        <v>0</v>
      </c>
    </row>
    <row r="31" spans="1:6" x14ac:dyDescent="0.25">
      <c r="A31" s="8" t="s">
        <v>40</v>
      </c>
      <c r="B31" s="8" t="s">
        <v>79</v>
      </c>
      <c r="C31" s="8"/>
      <c r="D31" s="8">
        <v>2028</v>
      </c>
      <c r="E31" s="2">
        <v>494.8453942370117</v>
      </c>
      <c r="F31" s="39">
        <v>0</v>
      </c>
    </row>
    <row r="32" spans="1:6" x14ac:dyDescent="0.25">
      <c r="A32" s="8" t="s">
        <v>40</v>
      </c>
      <c r="B32" s="8" t="s">
        <v>79</v>
      </c>
      <c r="C32" s="8"/>
      <c r="D32" s="8">
        <v>2029</v>
      </c>
      <c r="E32" s="2">
        <v>494.8453942370117</v>
      </c>
      <c r="F32" s="39">
        <v>0</v>
      </c>
    </row>
    <row r="33" spans="1:6" x14ac:dyDescent="0.25">
      <c r="A33" s="8" t="s">
        <v>40</v>
      </c>
      <c r="B33" s="8" t="s">
        <v>79</v>
      </c>
      <c r="C33" s="8"/>
      <c r="D33" s="8">
        <v>2030</v>
      </c>
      <c r="E33" s="2">
        <v>494.8453942370117</v>
      </c>
      <c r="F33" s="39">
        <v>0</v>
      </c>
    </row>
    <row r="34" spans="1:6" x14ac:dyDescent="0.25">
      <c r="A34" s="8" t="s">
        <v>40</v>
      </c>
      <c r="B34" s="8" t="s">
        <v>79</v>
      </c>
      <c r="C34" s="8"/>
      <c r="D34" s="8">
        <v>2031</v>
      </c>
      <c r="E34" s="2">
        <v>494.8453942370117</v>
      </c>
      <c r="F34" s="39">
        <v>0</v>
      </c>
    </row>
    <row r="35" spans="1:6" x14ac:dyDescent="0.25">
      <c r="A35" s="8" t="s">
        <v>42</v>
      </c>
      <c r="B35" s="8" t="s">
        <v>79</v>
      </c>
      <c r="C35" s="8"/>
      <c r="D35" s="8">
        <v>2021</v>
      </c>
      <c r="E35" s="2">
        <v>40.734000000000002</v>
      </c>
      <c r="F35" s="39">
        <v>0</v>
      </c>
    </row>
    <row r="36" spans="1:6" x14ac:dyDescent="0.25">
      <c r="A36" s="8" t="s">
        <v>42</v>
      </c>
      <c r="B36" s="8" t="s">
        <v>79</v>
      </c>
      <c r="C36" s="8"/>
      <c r="D36" s="8">
        <v>2022</v>
      </c>
      <c r="E36" s="2">
        <v>40.734000000000002</v>
      </c>
      <c r="F36" s="39">
        <v>0</v>
      </c>
    </row>
    <row r="37" spans="1:6" x14ac:dyDescent="0.25">
      <c r="A37" s="8" t="s">
        <v>42</v>
      </c>
      <c r="B37" s="8" t="s">
        <v>79</v>
      </c>
      <c r="C37" s="8"/>
      <c r="D37" s="8">
        <v>2023</v>
      </c>
      <c r="E37" s="2">
        <v>40.734000000000002</v>
      </c>
      <c r="F37" s="39">
        <v>0</v>
      </c>
    </row>
    <row r="38" spans="1:6" x14ac:dyDescent="0.25">
      <c r="A38" s="8" t="s">
        <v>42</v>
      </c>
      <c r="B38" s="8" t="s">
        <v>79</v>
      </c>
      <c r="C38" s="8"/>
      <c r="D38" s="8">
        <v>2024</v>
      </c>
      <c r="E38" s="2">
        <v>40.734000000000002</v>
      </c>
      <c r="F38" s="39">
        <v>0</v>
      </c>
    </row>
    <row r="39" spans="1:6" x14ac:dyDescent="0.25">
      <c r="A39" s="8" t="s">
        <v>42</v>
      </c>
      <c r="B39" s="8" t="s">
        <v>79</v>
      </c>
      <c r="C39" s="8"/>
      <c r="D39" s="8">
        <v>2025</v>
      </c>
      <c r="E39" s="2">
        <v>40.734000000000002</v>
      </c>
      <c r="F39" s="39">
        <v>0</v>
      </c>
    </row>
    <row r="40" spans="1:6" x14ac:dyDescent="0.25">
      <c r="A40" s="8" t="s">
        <v>42</v>
      </c>
      <c r="B40" s="8" t="s">
        <v>79</v>
      </c>
      <c r="C40" s="8"/>
      <c r="D40" s="8">
        <v>2026</v>
      </c>
      <c r="E40" s="2">
        <v>40.734000000000002</v>
      </c>
      <c r="F40" s="39">
        <v>0</v>
      </c>
    </row>
    <row r="41" spans="1:6" x14ac:dyDescent="0.25">
      <c r="A41" s="8" t="s">
        <v>42</v>
      </c>
      <c r="B41" s="8" t="s">
        <v>79</v>
      </c>
      <c r="C41" s="8"/>
      <c r="D41" s="8">
        <v>2027</v>
      </c>
      <c r="E41" s="2">
        <v>40.734000000000002</v>
      </c>
      <c r="F41" s="39">
        <v>0</v>
      </c>
    </row>
    <row r="42" spans="1:6" x14ac:dyDescent="0.25">
      <c r="A42" s="8" t="s">
        <v>42</v>
      </c>
      <c r="B42" s="8" t="s">
        <v>79</v>
      </c>
      <c r="C42" s="8"/>
      <c r="D42" s="8">
        <v>2028</v>
      </c>
      <c r="E42" s="2">
        <v>40.734000000000002</v>
      </c>
      <c r="F42" s="39">
        <v>0</v>
      </c>
    </row>
    <row r="43" spans="1:6" x14ac:dyDescent="0.25">
      <c r="A43" s="8" t="s">
        <v>42</v>
      </c>
      <c r="B43" s="8" t="s">
        <v>79</v>
      </c>
      <c r="C43" s="8"/>
      <c r="D43" s="8">
        <v>2029</v>
      </c>
      <c r="E43" s="2">
        <v>40.734000000000002</v>
      </c>
      <c r="F43" s="39">
        <v>0</v>
      </c>
    </row>
    <row r="44" spans="1:6" x14ac:dyDescent="0.25">
      <c r="A44" s="8" t="s">
        <v>42</v>
      </c>
      <c r="B44" s="8" t="s">
        <v>79</v>
      </c>
      <c r="C44" s="8"/>
      <c r="D44" s="8">
        <v>2030</v>
      </c>
      <c r="E44" s="2">
        <v>40.734000000000002</v>
      </c>
      <c r="F44" s="39">
        <v>0</v>
      </c>
    </row>
    <row r="45" spans="1:6" x14ac:dyDescent="0.25">
      <c r="A45" s="8" t="s">
        <v>42</v>
      </c>
      <c r="B45" s="8" t="s">
        <v>79</v>
      </c>
      <c r="C45" s="8"/>
      <c r="D45" s="8">
        <v>2031</v>
      </c>
      <c r="E45" s="2">
        <v>40.734000000000002</v>
      </c>
      <c r="F45" s="39">
        <v>0</v>
      </c>
    </row>
    <row r="46" spans="1:6" x14ac:dyDescent="0.25">
      <c r="A46" s="8" t="s">
        <v>76</v>
      </c>
      <c r="B46" s="8" t="s">
        <v>79</v>
      </c>
      <c r="C46" s="8" t="s">
        <v>67</v>
      </c>
      <c r="D46" s="8">
        <v>2021</v>
      </c>
      <c r="E46" s="2">
        <v>319.47820188678514</v>
      </c>
      <c r="F46" s="39">
        <v>150</v>
      </c>
    </row>
    <row r="47" spans="1:6" x14ac:dyDescent="0.25">
      <c r="A47" s="8" t="s">
        <v>76</v>
      </c>
      <c r="B47" s="8" t="s">
        <v>79</v>
      </c>
      <c r="C47" s="8" t="s">
        <v>66</v>
      </c>
      <c r="D47" s="8">
        <v>2021</v>
      </c>
      <c r="E47" s="2">
        <v>365.38058295408632</v>
      </c>
      <c r="F47" s="39">
        <v>150</v>
      </c>
    </row>
    <row r="48" spans="1:6" x14ac:dyDescent="0.25">
      <c r="A48" s="8" t="s">
        <v>76</v>
      </c>
      <c r="B48" s="8" t="s">
        <v>79</v>
      </c>
      <c r="C48" s="8" t="s">
        <v>68</v>
      </c>
      <c r="D48" s="8">
        <v>2021</v>
      </c>
      <c r="E48" s="2">
        <v>27.775987512878601</v>
      </c>
      <c r="F48" s="39">
        <v>0</v>
      </c>
    </row>
    <row r="49" spans="1:6" x14ac:dyDescent="0.25">
      <c r="A49" s="8" t="s">
        <v>76</v>
      </c>
      <c r="B49" s="8" t="s">
        <v>79</v>
      </c>
      <c r="C49" s="8" t="s">
        <v>69</v>
      </c>
      <c r="D49" s="8">
        <v>2021</v>
      </c>
      <c r="E49" s="2">
        <v>92.136454887417003</v>
      </c>
      <c r="F49" s="39">
        <v>150</v>
      </c>
    </row>
    <row r="50" spans="1:6" x14ac:dyDescent="0.25">
      <c r="A50" s="8" t="s">
        <v>76</v>
      </c>
      <c r="B50" s="8" t="s">
        <v>79</v>
      </c>
      <c r="C50" s="8" t="s">
        <v>70</v>
      </c>
      <c r="D50" s="8">
        <v>2021</v>
      </c>
      <c r="E50" s="2">
        <v>0.4238682871581092</v>
      </c>
      <c r="F50" s="39">
        <v>0</v>
      </c>
    </row>
    <row r="51" spans="1:6" x14ac:dyDescent="0.25">
      <c r="A51" s="8" t="s">
        <v>76</v>
      </c>
      <c r="B51" s="8" t="s">
        <v>79</v>
      </c>
      <c r="C51" s="8" t="s">
        <v>67</v>
      </c>
      <c r="D51" s="8">
        <v>2022</v>
      </c>
      <c r="E51" s="2">
        <v>330.96186191260318</v>
      </c>
      <c r="F51" s="39">
        <v>150</v>
      </c>
    </row>
    <row r="52" spans="1:6" x14ac:dyDescent="0.25">
      <c r="A52" s="8" t="s">
        <v>76</v>
      </c>
      <c r="B52" s="8" t="s">
        <v>79</v>
      </c>
      <c r="C52" s="8" t="s">
        <v>66</v>
      </c>
      <c r="D52" s="8">
        <v>2022</v>
      </c>
      <c r="E52" s="2">
        <v>382.99749952626405</v>
      </c>
      <c r="F52" s="39">
        <v>150</v>
      </c>
    </row>
    <row r="53" spans="1:6" x14ac:dyDescent="0.25">
      <c r="A53" s="8" t="s">
        <v>76</v>
      </c>
      <c r="B53" s="8" t="s">
        <v>79</v>
      </c>
      <c r="C53" s="8" t="s">
        <v>68</v>
      </c>
      <c r="D53" s="8">
        <v>2022</v>
      </c>
      <c r="E53" s="2">
        <v>29.371663391920961</v>
      </c>
      <c r="F53" s="39">
        <v>0</v>
      </c>
    </row>
    <row r="54" spans="1:6" x14ac:dyDescent="0.25">
      <c r="A54" s="8" t="s">
        <v>76</v>
      </c>
      <c r="B54" s="8" t="s">
        <v>79</v>
      </c>
      <c r="C54" s="8" t="s">
        <v>69</v>
      </c>
      <c r="D54" s="8">
        <v>2022</v>
      </c>
      <c r="E54" s="2">
        <v>95.149310339961545</v>
      </c>
      <c r="F54" s="39">
        <v>150</v>
      </c>
    </row>
    <row r="55" spans="1:6" x14ac:dyDescent="0.25">
      <c r="A55" s="8" t="s">
        <v>76</v>
      </c>
      <c r="B55" s="8" t="s">
        <v>79</v>
      </c>
      <c r="C55" s="8" t="s">
        <v>70</v>
      </c>
      <c r="D55" s="8">
        <v>2022</v>
      </c>
      <c r="E55" s="2">
        <v>0.34751320088655574</v>
      </c>
      <c r="F55" s="39">
        <v>0</v>
      </c>
    </row>
    <row r="56" spans="1:6" x14ac:dyDescent="0.25">
      <c r="A56" s="8" t="s">
        <v>76</v>
      </c>
      <c r="B56" s="8" t="s">
        <v>79</v>
      </c>
      <c r="C56" s="8" t="s">
        <v>67</v>
      </c>
      <c r="D56" s="8">
        <v>2023</v>
      </c>
      <c r="E56" s="2">
        <v>342.8583026752907</v>
      </c>
      <c r="F56" s="39">
        <v>150</v>
      </c>
    </row>
    <row r="57" spans="1:6" x14ac:dyDescent="0.25">
      <c r="A57" s="8" t="s">
        <v>76</v>
      </c>
      <c r="B57" s="8" t="s">
        <v>79</v>
      </c>
      <c r="C57" s="8" t="s">
        <v>66</v>
      </c>
      <c r="D57" s="8">
        <v>2023</v>
      </c>
      <c r="E57" s="2">
        <v>401.46382015544407</v>
      </c>
      <c r="F57" s="39">
        <v>150</v>
      </c>
    </row>
    <row r="58" spans="1:6" x14ac:dyDescent="0.25">
      <c r="A58" s="8" t="s">
        <v>76</v>
      </c>
      <c r="B58" s="8" t="s">
        <v>79</v>
      </c>
      <c r="C58" s="8" t="s">
        <v>68</v>
      </c>
      <c r="D58" s="8">
        <v>2023</v>
      </c>
      <c r="E58" s="2">
        <v>31.059007713346407</v>
      </c>
      <c r="F58" s="39">
        <v>0</v>
      </c>
    </row>
    <row r="59" spans="1:6" x14ac:dyDescent="0.25">
      <c r="A59" s="8" t="s">
        <v>76</v>
      </c>
      <c r="B59" s="8" t="s">
        <v>79</v>
      </c>
      <c r="C59" s="8" t="s">
        <v>69</v>
      </c>
      <c r="D59" s="8">
        <v>2023</v>
      </c>
      <c r="E59" s="2">
        <v>98.260685949256398</v>
      </c>
      <c r="F59" s="39">
        <v>150</v>
      </c>
    </row>
    <row r="60" spans="1:6" x14ac:dyDescent="0.25">
      <c r="A60" s="8" t="s">
        <v>76</v>
      </c>
      <c r="B60" s="8" t="s">
        <v>79</v>
      </c>
      <c r="C60" s="8" t="s">
        <v>70</v>
      </c>
      <c r="D60" s="8">
        <v>2023</v>
      </c>
      <c r="E60" s="2">
        <v>0.28491262132420947</v>
      </c>
      <c r="F60" s="39">
        <v>0</v>
      </c>
    </row>
    <row r="61" spans="1:6" x14ac:dyDescent="0.25">
      <c r="A61" s="8" t="s">
        <v>76</v>
      </c>
      <c r="B61" s="8" t="s">
        <v>79</v>
      </c>
      <c r="C61" s="8" t="s">
        <v>67</v>
      </c>
      <c r="D61" s="8">
        <v>2024</v>
      </c>
      <c r="E61" s="2">
        <v>355.18236159918348</v>
      </c>
      <c r="F61" s="39">
        <v>150</v>
      </c>
    </row>
    <row r="62" spans="1:6" x14ac:dyDescent="0.25">
      <c r="A62" s="8" t="s">
        <v>76</v>
      </c>
      <c r="B62" s="8" t="s">
        <v>79</v>
      </c>
      <c r="C62" s="8" t="s">
        <v>66</v>
      </c>
      <c r="D62" s="8">
        <v>2024</v>
      </c>
      <c r="E62" s="2">
        <v>420.82049907156193</v>
      </c>
      <c r="F62" s="39">
        <v>150</v>
      </c>
    </row>
    <row r="63" spans="1:6" x14ac:dyDescent="0.25">
      <c r="A63" s="8" t="s">
        <v>76</v>
      </c>
      <c r="B63" s="8" t="s">
        <v>79</v>
      </c>
      <c r="C63" s="8" t="s">
        <v>68</v>
      </c>
      <c r="D63" s="8">
        <v>2024</v>
      </c>
      <c r="E63" s="2">
        <v>32.843286648962952</v>
      </c>
      <c r="F63" s="39">
        <v>0</v>
      </c>
    </row>
    <row r="64" spans="1:6" x14ac:dyDescent="0.25">
      <c r="A64" s="8" t="s">
        <v>76</v>
      </c>
      <c r="B64" s="8" t="s">
        <v>79</v>
      </c>
      <c r="C64" s="8" t="s">
        <v>69</v>
      </c>
      <c r="D64" s="8">
        <v>2024</v>
      </c>
      <c r="E64" s="2">
        <v>101.47380331734621</v>
      </c>
      <c r="F64" s="39">
        <v>150</v>
      </c>
    </row>
    <row r="65" spans="1:6" x14ac:dyDescent="0.25">
      <c r="A65" s="8" t="s">
        <v>76</v>
      </c>
      <c r="B65" s="8" t="s">
        <v>79</v>
      </c>
      <c r="C65" s="8" t="s">
        <v>70</v>
      </c>
      <c r="D65" s="8">
        <v>2024</v>
      </c>
      <c r="E65" s="2">
        <v>0.23358882938185618</v>
      </c>
      <c r="F65" s="39">
        <v>0</v>
      </c>
    </row>
    <row r="66" spans="1:6" x14ac:dyDescent="0.25">
      <c r="A66" s="8" t="s">
        <v>76</v>
      </c>
      <c r="B66" s="8" t="s">
        <v>79</v>
      </c>
      <c r="C66" s="8" t="s">
        <v>67</v>
      </c>
      <c r="D66" s="8">
        <v>2025</v>
      </c>
      <c r="E66" s="2">
        <v>367.94940944058084</v>
      </c>
      <c r="F66" s="39">
        <v>150</v>
      </c>
    </row>
    <row r="67" spans="1:6" x14ac:dyDescent="0.25">
      <c r="A67" s="8" t="s">
        <v>76</v>
      </c>
      <c r="B67" s="8" t="s">
        <v>79</v>
      </c>
      <c r="C67" s="8" t="s">
        <v>66</v>
      </c>
      <c r="D67" s="8">
        <v>2025</v>
      </c>
      <c r="E67" s="2">
        <v>441.11046512303511</v>
      </c>
      <c r="F67" s="39">
        <v>150</v>
      </c>
    </row>
    <row r="68" spans="1:6" x14ac:dyDescent="0.25">
      <c r="A68" s="8" t="s">
        <v>76</v>
      </c>
      <c r="B68" s="8" t="s">
        <v>79</v>
      </c>
      <c r="C68" s="8" t="s">
        <v>68</v>
      </c>
      <c r="D68" s="8">
        <v>2025</v>
      </c>
      <c r="E68" s="2">
        <v>34.73006890179645</v>
      </c>
      <c r="F68" s="39">
        <v>0</v>
      </c>
    </row>
    <row r="69" spans="1:6" x14ac:dyDescent="0.25">
      <c r="A69" s="8" t="s">
        <v>76</v>
      </c>
      <c r="B69" s="8" t="s">
        <v>79</v>
      </c>
      <c r="C69" s="8" t="s">
        <v>69</v>
      </c>
      <c r="D69" s="8">
        <v>2025</v>
      </c>
      <c r="E69" s="2">
        <v>104.79198939243092</v>
      </c>
      <c r="F69" s="39">
        <v>150</v>
      </c>
    </row>
    <row r="70" spans="1:6" x14ac:dyDescent="0.25">
      <c r="A70" s="8" t="s">
        <v>76</v>
      </c>
      <c r="B70" s="8" t="s">
        <v>79</v>
      </c>
      <c r="C70" s="8" t="s">
        <v>70</v>
      </c>
      <c r="D70" s="8">
        <v>2025</v>
      </c>
      <c r="E70" s="2">
        <v>0.19151043908966189</v>
      </c>
      <c r="F70" s="39">
        <v>0</v>
      </c>
    </row>
    <row r="71" spans="1:6" x14ac:dyDescent="0.25">
      <c r="A71" s="8" t="s">
        <v>76</v>
      </c>
      <c r="B71" s="8" t="s">
        <v>79</v>
      </c>
      <c r="C71" s="8" t="s">
        <v>67</v>
      </c>
      <c r="D71" s="8">
        <v>2026</v>
      </c>
      <c r="E71" s="2">
        <v>381.17536945838987</v>
      </c>
      <c r="F71" s="39">
        <v>150</v>
      </c>
    </row>
    <row r="72" spans="1:6" x14ac:dyDescent="0.25">
      <c r="A72" s="8" t="s">
        <v>76</v>
      </c>
      <c r="B72" s="8" t="s">
        <v>79</v>
      </c>
      <c r="C72" s="8" t="s">
        <v>66</v>
      </c>
      <c r="D72" s="8">
        <v>2026</v>
      </c>
      <c r="E72" s="2">
        <v>462.37871698348914</v>
      </c>
      <c r="F72" s="39">
        <v>150</v>
      </c>
    </row>
    <row r="73" spans="1:6" x14ac:dyDescent="0.25">
      <c r="A73" s="8" t="s">
        <v>76</v>
      </c>
      <c r="B73" s="8" t="s">
        <v>79</v>
      </c>
      <c r="C73" s="8" t="s">
        <v>68</v>
      </c>
      <c r="D73" s="8">
        <v>2026</v>
      </c>
      <c r="E73" s="2">
        <v>36.725243085914322</v>
      </c>
      <c r="F73" s="39">
        <v>0</v>
      </c>
    </row>
    <row r="74" spans="1:6" x14ac:dyDescent="0.25">
      <c r="A74" s="8" t="s">
        <v>76</v>
      </c>
      <c r="B74" s="8" t="s">
        <v>79</v>
      </c>
      <c r="C74" s="8" t="s">
        <v>69</v>
      </c>
      <c r="D74" s="8">
        <v>2026</v>
      </c>
      <c r="E74" s="2">
        <v>108.21867991367749</v>
      </c>
      <c r="F74" s="39">
        <v>150</v>
      </c>
    </row>
    <row r="75" spans="1:6" x14ac:dyDescent="0.25">
      <c r="A75" s="8" t="s">
        <v>76</v>
      </c>
      <c r="B75" s="8" t="s">
        <v>79</v>
      </c>
      <c r="C75" s="8" t="s">
        <v>70</v>
      </c>
      <c r="D75" s="8">
        <v>2026</v>
      </c>
      <c r="E75" s="2">
        <v>0.15701199572501429</v>
      </c>
      <c r="F75" s="39">
        <v>0</v>
      </c>
    </row>
    <row r="76" spans="1:6" x14ac:dyDescent="0.25">
      <c r="A76" s="8" t="s">
        <v>76</v>
      </c>
      <c r="B76" s="8" t="s">
        <v>79</v>
      </c>
      <c r="C76" s="8" t="s">
        <v>67</v>
      </c>
      <c r="D76" s="8">
        <v>2027</v>
      </c>
      <c r="E76" s="2">
        <v>394.87673727385959</v>
      </c>
      <c r="F76" s="39">
        <v>150</v>
      </c>
    </row>
    <row r="77" spans="1:6" x14ac:dyDescent="0.25">
      <c r="A77" s="8" t="s">
        <v>76</v>
      </c>
      <c r="B77" s="8" t="s">
        <v>79</v>
      </c>
      <c r="C77" s="8" t="s">
        <v>66</v>
      </c>
      <c r="D77" s="8">
        <v>2027</v>
      </c>
      <c r="E77" s="2">
        <v>484.67242294889974</v>
      </c>
      <c r="F77" s="39">
        <v>150</v>
      </c>
    </row>
    <row r="78" spans="1:6" x14ac:dyDescent="0.25">
      <c r="A78" s="8" t="s">
        <v>76</v>
      </c>
      <c r="B78" s="8" t="s">
        <v>79</v>
      </c>
      <c r="C78" s="8" t="s">
        <v>68</v>
      </c>
      <c r="D78" s="8">
        <v>2027</v>
      </c>
      <c r="E78" s="2">
        <v>38.835036104686004</v>
      </c>
      <c r="F78" s="39">
        <v>0</v>
      </c>
    </row>
    <row r="79" spans="1:6" x14ac:dyDescent="0.25">
      <c r="A79" s="8" t="s">
        <v>76</v>
      </c>
      <c r="B79" s="8" t="s">
        <v>79</v>
      </c>
      <c r="C79" s="8" t="s">
        <v>69</v>
      </c>
      <c r="D79" s="8">
        <v>2027</v>
      </c>
      <c r="E79" s="2">
        <v>111.75742296867671</v>
      </c>
      <c r="F79" s="39">
        <v>150</v>
      </c>
    </row>
    <row r="80" spans="1:6" x14ac:dyDescent="0.25">
      <c r="A80" s="8" t="s">
        <v>76</v>
      </c>
      <c r="B80" s="8" t="s">
        <v>79</v>
      </c>
      <c r="C80" s="8" t="s">
        <v>70</v>
      </c>
      <c r="D80" s="8">
        <v>2027</v>
      </c>
      <c r="E80" s="2">
        <v>0.12872805742986107</v>
      </c>
      <c r="F80" s="39">
        <v>0</v>
      </c>
    </row>
    <row r="81" spans="1:6" x14ac:dyDescent="0.25">
      <c r="A81" s="8" t="s">
        <v>76</v>
      </c>
      <c r="B81" s="8" t="s">
        <v>79</v>
      </c>
      <c r="C81" s="8" t="s">
        <v>67</v>
      </c>
      <c r="D81" s="8">
        <v>2028</v>
      </c>
      <c r="E81" s="2">
        <v>409.07060144417386</v>
      </c>
      <c r="F81" s="39">
        <v>150</v>
      </c>
    </row>
    <row r="82" spans="1:6" x14ac:dyDescent="0.25">
      <c r="A82" s="8" t="s">
        <v>76</v>
      </c>
      <c r="B82" s="8" t="s">
        <v>79</v>
      </c>
      <c r="C82" s="8" t="s">
        <v>66</v>
      </c>
      <c r="D82" s="8">
        <v>2028</v>
      </c>
      <c r="E82" s="2">
        <v>508.04102554647932</v>
      </c>
      <c r="F82" s="39">
        <v>150</v>
      </c>
    </row>
    <row r="83" spans="1:6" x14ac:dyDescent="0.25">
      <c r="A83" s="8" t="s">
        <v>76</v>
      </c>
      <c r="B83" s="8" t="s">
        <v>79</v>
      </c>
      <c r="C83" s="8" t="s">
        <v>68</v>
      </c>
      <c r="D83" s="8">
        <v>2028</v>
      </c>
      <c r="E83" s="2">
        <v>41.066032584838311</v>
      </c>
      <c r="F83" s="39">
        <v>0</v>
      </c>
    </row>
    <row r="84" spans="1:6" x14ac:dyDescent="0.25">
      <c r="A84" s="8" t="s">
        <v>76</v>
      </c>
      <c r="B84" s="8" t="s">
        <v>79</v>
      </c>
      <c r="C84" s="8" t="s">
        <v>69</v>
      </c>
      <c r="D84" s="8">
        <v>2028</v>
      </c>
      <c r="E84" s="2">
        <v>115.41188266722853</v>
      </c>
      <c r="F84" s="39">
        <v>150</v>
      </c>
    </row>
    <row r="85" spans="1:6" x14ac:dyDescent="0.25">
      <c r="A85" s="8" t="s">
        <v>76</v>
      </c>
      <c r="B85" s="8" t="s">
        <v>79</v>
      </c>
      <c r="C85" s="8" t="s">
        <v>70</v>
      </c>
      <c r="D85" s="8">
        <v>2028</v>
      </c>
      <c r="E85" s="2">
        <v>0.10553915128043699</v>
      </c>
      <c r="F85" s="39">
        <v>0</v>
      </c>
    </row>
    <row r="86" spans="1:6" x14ac:dyDescent="0.25">
      <c r="A86" s="8" t="s">
        <v>76</v>
      </c>
      <c r="B86" s="8" t="s">
        <v>79</v>
      </c>
      <c r="C86" s="8" t="s">
        <v>67</v>
      </c>
      <c r="D86" s="8">
        <v>2029</v>
      </c>
      <c r="E86" s="2">
        <v>423.77466477556356</v>
      </c>
      <c r="F86" s="39">
        <v>150</v>
      </c>
    </row>
    <row r="87" spans="1:6" x14ac:dyDescent="0.25">
      <c r="A87" s="8" t="s">
        <v>76</v>
      </c>
      <c r="B87" s="8" t="s">
        <v>79</v>
      </c>
      <c r="C87" s="8" t="s">
        <v>66</v>
      </c>
      <c r="D87" s="8">
        <v>2029</v>
      </c>
      <c r="E87" s="2">
        <v>532.53635118730745</v>
      </c>
      <c r="F87" s="39">
        <v>150</v>
      </c>
    </row>
    <row r="88" spans="1:6" x14ac:dyDescent="0.25">
      <c r="A88" s="8" t="s">
        <v>76</v>
      </c>
      <c r="B88" s="8" t="s">
        <v>79</v>
      </c>
      <c r="C88" s="8" t="s">
        <v>68</v>
      </c>
      <c r="D88" s="8">
        <v>2029</v>
      </c>
      <c r="E88" s="2">
        <v>43.4251954269591</v>
      </c>
      <c r="F88" s="39">
        <v>0</v>
      </c>
    </row>
    <row r="89" spans="1:6" x14ac:dyDescent="0.25">
      <c r="A89" s="8" t="s">
        <v>76</v>
      </c>
      <c r="B89" s="8" t="s">
        <v>79</v>
      </c>
      <c r="C89" s="8" t="s">
        <v>69</v>
      </c>
      <c r="D89" s="8">
        <v>2029</v>
      </c>
      <c r="E89" s="2">
        <v>119.18584293526004</v>
      </c>
      <c r="F89" s="39">
        <v>150</v>
      </c>
    </row>
    <row r="90" spans="1:6" x14ac:dyDescent="0.25">
      <c r="A90" s="8" t="s">
        <v>76</v>
      </c>
      <c r="B90" s="8" t="s">
        <v>79</v>
      </c>
      <c r="C90" s="8" t="s">
        <v>70</v>
      </c>
      <c r="D90" s="8">
        <v>2029</v>
      </c>
      <c r="E90" s="2">
        <v>8.6527464760849895E-2</v>
      </c>
      <c r="F90" s="39">
        <v>0</v>
      </c>
    </row>
    <row r="91" spans="1:6" x14ac:dyDescent="0.25">
      <c r="A91" s="8" t="s">
        <v>76</v>
      </c>
      <c r="B91" s="8" t="s">
        <v>79</v>
      </c>
      <c r="C91" s="8" t="s">
        <v>67</v>
      </c>
      <c r="D91" s="8">
        <v>2030</v>
      </c>
      <c r="E91" s="2">
        <v>439.00726640251941</v>
      </c>
      <c r="F91" s="39">
        <v>150</v>
      </c>
    </row>
    <row r="92" spans="1:6" x14ac:dyDescent="0.25">
      <c r="A92" s="8" t="s">
        <v>76</v>
      </c>
      <c r="B92" s="8" t="s">
        <v>79</v>
      </c>
      <c r="C92" s="8" t="s">
        <v>66</v>
      </c>
      <c r="D92" s="8">
        <v>2030</v>
      </c>
      <c r="E92" s="2">
        <v>558.21272510588983</v>
      </c>
      <c r="F92" s="39">
        <v>150</v>
      </c>
    </row>
    <row r="93" spans="1:6" x14ac:dyDescent="0.25">
      <c r="A93" s="8" t="s">
        <v>76</v>
      </c>
      <c r="B93" s="8" t="s">
        <v>79</v>
      </c>
      <c r="C93" s="8" t="s">
        <v>68</v>
      </c>
      <c r="D93" s="8">
        <v>2030</v>
      </c>
      <c r="E93" s="2">
        <v>45.919887536586927</v>
      </c>
      <c r="F93" s="39">
        <v>0</v>
      </c>
    </row>
    <row r="94" spans="1:6" x14ac:dyDescent="0.25">
      <c r="A94" s="8" t="s">
        <v>76</v>
      </c>
      <c r="B94" s="8" t="s">
        <v>79</v>
      </c>
      <c r="C94" s="8" t="s">
        <v>69</v>
      </c>
      <c r="D94" s="8">
        <v>2030</v>
      </c>
      <c r="E94" s="2">
        <v>123.08321143280418</v>
      </c>
      <c r="F94" s="39">
        <v>150</v>
      </c>
    </row>
    <row r="95" spans="1:6" x14ac:dyDescent="0.25">
      <c r="A95" s="8" t="s">
        <v>76</v>
      </c>
      <c r="B95" s="8" t="s">
        <v>79</v>
      </c>
      <c r="C95" s="8" t="s">
        <v>70</v>
      </c>
      <c r="D95" s="8">
        <v>2030</v>
      </c>
      <c r="E95" s="2">
        <v>7.0940518917437329E-2</v>
      </c>
      <c r="F95" s="39">
        <v>0</v>
      </c>
    </row>
    <row r="96" spans="1:6" x14ac:dyDescent="0.25">
      <c r="A96" s="8" t="s">
        <v>76</v>
      </c>
      <c r="B96" s="8" t="s">
        <v>79</v>
      </c>
      <c r="C96" s="8" t="s">
        <v>67</v>
      </c>
      <c r="D96" s="8">
        <v>2031</v>
      </c>
      <c r="E96" s="2">
        <v>454.78740466064323</v>
      </c>
      <c r="F96" s="39">
        <v>150</v>
      </c>
    </row>
    <row r="97" spans="1:6" x14ac:dyDescent="0.25">
      <c r="A97" s="8" t="s">
        <v>76</v>
      </c>
      <c r="B97" s="8" t="s">
        <v>79</v>
      </c>
      <c r="C97" s="8" t="s">
        <v>66</v>
      </c>
      <c r="D97" s="8">
        <v>2031</v>
      </c>
      <c r="E97" s="2">
        <v>585.12709184155779</v>
      </c>
      <c r="F97" s="39">
        <v>150</v>
      </c>
    </row>
    <row r="98" spans="1:6" x14ac:dyDescent="0.25">
      <c r="A98" s="8" t="s">
        <v>76</v>
      </c>
      <c r="B98" s="8" t="s">
        <v>79</v>
      </c>
      <c r="C98" s="8" t="s">
        <v>68</v>
      </c>
      <c r="D98" s="8">
        <v>2031</v>
      </c>
      <c r="E98" s="2">
        <v>48.557894803709146</v>
      </c>
      <c r="F98" s="39">
        <v>0</v>
      </c>
    </row>
    <row r="99" spans="1:6" x14ac:dyDescent="0.25">
      <c r="A99" s="8" t="s">
        <v>76</v>
      </c>
      <c r="B99" s="8" t="s">
        <v>79</v>
      </c>
      <c r="C99" s="8" t="s">
        <v>69</v>
      </c>
      <c r="D99" s="8">
        <v>2031</v>
      </c>
      <c r="E99" s="2">
        <v>127.10802360009606</v>
      </c>
      <c r="F99" s="39">
        <v>150</v>
      </c>
    </row>
    <row r="100" spans="1:6" x14ac:dyDescent="0.25">
      <c r="A100" s="8" t="s">
        <v>76</v>
      </c>
      <c r="B100" s="8" t="s">
        <v>79</v>
      </c>
      <c r="C100" s="8" t="s">
        <v>70</v>
      </c>
      <c r="D100" s="8">
        <v>2031</v>
      </c>
      <c r="E100" s="2">
        <v>5.8161385384219735E-2</v>
      </c>
      <c r="F100" s="39">
        <v>0</v>
      </c>
    </row>
    <row r="101" spans="1:6" x14ac:dyDescent="0.25">
      <c r="A101" s="8" t="s">
        <v>102</v>
      </c>
      <c r="B101" s="8" t="s">
        <v>79</v>
      </c>
      <c r="C101" s="8" t="s">
        <v>67</v>
      </c>
      <c r="D101" s="8">
        <v>2021</v>
      </c>
      <c r="E101" s="2">
        <v>0</v>
      </c>
      <c r="F101" s="39">
        <v>100</v>
      </c>
    </row>
    <row r="102" spans="1:6" x14ac:dyDescent="0.25">
      <c r="A102" s="8" t="s">
        <v>102</v>
      </c>
      <c r="B102" s="8" t="s">
        <v>79</v>
      </c>
      <c r="C102" s="8" t="s">
        <v>66</v>
      </c>
      <c r="D102" s="8">
        <v>2021</v>
      </c>
      <c r="E102" s="2">
        <v>0</v>
      </c>
      <c r="F102" s="39">
        <v>100</v>
      </c>
    </row>
    <row r="103" spans="1:6" x14ac:dyDescent="0.25">
      <c r="A103" s="8" t="s">
        <v>102</v>
      </c>
      <c r="B103" s="8" t="s">
        <v>79</v>
      </c>
      <c r="C103" s="8" t="s">
        <v>68</v>
      </c>
      <c r="D103" s="8">
        <v>2021</v>
      </c>
      <c r="E103" s="2">
        <v>0</v>
      </c>
      <c r="F103" s="39">
        <v>0</v>
      </c>
    </row>
    <row r="104" spans="1:6" x14ac:dyDescent="0.25">
      <c r="A104" s="8" t="s">
        <v>102</v>
      </c>
      <c r="B104" s="8" t="s">
        <v>79</v>
      </c>
      <c r="C104" s="8" t="s">
        <v>69</v>
      </c>
      <c r="D104" s="8">
        <v>2021</v>
      </c>
      <c r="E104" s="2">
        <v>0</v>
      </c>
      <c r="F104" s="39">
        <v>100</v>
      </c>
    </row>
    <row r="105" spans="1:6" x14ac:dyDescent="0.25">
      <c r="A105" s="8" t="s">
        <v>102</v>
      </c>
      <c r="B105" s="8" t="s">
        <v>79</v>
      </c>
      <c r="C105" s="8" t="s">
        <v>70</v>
      </c>
      <c r="D105" s="8">
        <v>2021</v>
      </c>
      <c r="E105" s="2">
        <v>0</v>
      </c>
      <c r="F105" s="39">
        <v>0</v>
      </c>
    </row>
    <row r="106" spans="1:6" x14ac:dyDescent="0.25">
      <c r="A106" s="8" t="s">
        <v>102</v>
      </c>
      <c r="B106" s="8" t="s">
        <v>79</v>
      </c>
      <c r="C106" s="8" t="s">
        <v>67</v>
      </c>
      <c r="D106" s="8">
        <v>2022</v>
      </c>
      <c r="E106" s="2">
        <v>0</v>
      </c>
      <c r="F106" s="39">
        <v>100</v>
      </c>
    </row>
    <row r="107" spans="1:6" x14ac:dyDescent="0.25">
      <c r="A107" s="8" t="s">
        <v>102</v>
      </c>
      <c r="B107" s="8" t="s">
        <v>79</v>
      </c>
      <c r="C107" s="8" t="s">
        <v>66</v>
      </c>
      <c r="D107" s="8">
        <v>2022</v>
      </c>
      <c r="E107" s="2">
        <v>0</v>
      </c>
      <c r="F107" s="39">
        <v>100</v>
      </c>
    </row>
    <row r="108" spans="1:6" x14ac:dyDescent="0.25">
      <c r="A108" s="8" t="s">
        <v>102</v>
      </c>
      <c r="B108" s="8" t="s">
        <v>79</v>
      </c>
      <c r="C108" s="8" t="s">
        <v>68</v>
      </c>
      <c r="D108" s="8">
        <v>2022</v>
      </c>
      <c r="E108" s="2">
        <v>0</v>
      </c>
      <c r="F108" s="39">
        <v>0</v>
      </c>
    </row>
    <row r="109" spans="1:6" x14ac:dyDescent="0.25">
      <c r="A109" s="8" t="s">
        <v>102</v>
      </c>
      <c r="B109" s="8" t="s">
        <v>79</v>
      </c>
      <c r="C109" s="8" t="s">
        <v>69</v>
      </c>
      <c r="D109" s="8">
        <v>2022</v>
      </c>
      <c r="E109" s="2">
        <v>0</v>
      </c>
      <c r="F109" s="39">
        <v>100</v>
      </c>
    </row>
    <row r="110" spans="1:6" x14ac:dyDescent="0.25">
      <c r="A110" s="8" t="s">
        <v>102</v>
      </c>
      <c r="B110" s="8" t="s">
        <v>79</v>
      </c>
      <c r="C110" s="8" t="s">
        <v>70</v>
      </c>
      <c r="D110" s="8">
        <v>2022</v>
      </c>
      <c r="E110" s="2">
        <v>0</v>
      </c>
      <c r="F110" s="46">
        <v>0</v>
      </c>
    </row>
    <row r="111" spans="1:6" x14ac:dyDescent="0.25">
      <c r="A111" s="8" t="s">
        <v>102</v>
      </c>
      <c r="B111" s="8" t="s">
        <v>79</v>
      </c>
      <c r="C111" s="8" t="s">
        <v>67</v>
      </c>
      <c r="D111" s="8">
        <v>2023</v>
      </c>
      <c r="E111" s="2">
        <v>0</v>
      </c>
      <c r="F111" s="46">
        <v>100</v>
      </c>
    </row>
    <row r="112" spans="1:6" x14ac:dyDescent="0.25">
      <c r="A112" s="8" t="s">
        <v>102</v>
      </c>
      <c r="B112" s="8" t="s">
        <v>79</v>
      </c>
      <c r="C112" s="8" t="s">
        <v>66</v>
      </c>
      <c r="D112" s="8">
        <v>2023</v>
      </c>
      <c r="E112" s="2">
        <v>0</v>
      </c>
      <c r="F112" s="46">
        <v>100</v>
      </c>
    </row>
    <row r="113" spans="1:6" x14ac:dyDescent="0.25">
      <c r="A113" s="8" t="s">
        <v>102</v>
      </c>
      <c r="B113" s="8" t="s">
        <v>79</v>
      </c>
      <c r="C113" s="8" t="s">
        <v>68</v>
      </c>
      <c r="D113" s="8">
        <v>2023</v>
      </c>
      <c r="E113" s="2">
        <v>0</v>
      </c>
      <c r="F113" s="46">
        <v>0</v>
      </c>
    </row>
    <row r="114" spans="1:6" x14ac:dyDescent="0.25">
      <c r="A114" s="8" t="s">
        <v>102</v>
      </c>
      <c r="B114" s="8" t="s">
        <v>79</v>
      </c>
      <c r="C114" s="8" t="s">
        <v>69</v>
      </c>
      <c r="D114" s="8">
        <v>2023</v>
      </c>
      <c r="E114" s="2">
        <v>0</v>
      </c>
      <c r="F114" s="46">
        <v>100</v>
      </c>
    </row>
    <row r="115" spans="1:6" x14ac:dyDescent="0.25">
      <c r="A115" s="8" t="s">
        <v>102</v>
      </c>
      <c r="B115" s="8" t="s">
        <v>79</v>
      </c>
      <c r="C115" s="8" t="s">
        <v>70</v>
      </c>
      <c r="D115" s="8">
        <v>2023</v>
      </c>
      <c r="E115" s="2">
        <v>0</v>
      </c>
      <c r="F115" s="46">
        <v>0</v>
      </c>
    </row>
    <row r="116" spans="1:6" x14ac:dyDescent="0.25">
      <c r="A116" s="8" t="s">
        <v>102</v>
      </c>
      <c r="B116" s="8" t="s">
        <v>79</v>
      </c>
      <c r="C116" s="8" t="s">
        <v>67</v>
      </c>
      <c r="D116" s="8">
        <v>2024</v>
      </c>
      <c r="E116" s="2">
        <v>0</v>
      </c>
      <c r="F116" s="46">
        <v>100</v>
      </c>
    </row>
    <row r="117" spans="1:6" x14ac:dyDescent="0.25">
      <c r="A117" s="8" t="s">
        <v>102</v>
      </c>
      <c r="B117" s="8" t="s">
        <v>79</v>
      </c>
      <c r="C117" s="8" t="s">
        <v>66</v>
      </c>
      <c r="D117" s="8">
        <v>2024</v>
      </c>
      <c r="E117" s="2">
        <v>0</v>
      </c>
      <c r="F117" s="46">
        <v>100</v>
      </c>
    </row>
    <row r="118" spans="1:6" x14ac:dyDescent="0.25">
      <c r="A118" s="8" t="s">
        <v>102</v>
      </c>
      <c r="B118" s="8" t="s">
        <v>79</v>
      </c>
      <c r="C118" s="8" t="s">
        <v>68</v>
      </c>
      <c r="D118" s="8">
        <v>2024</v>
      </c>
      <c r="E118" s="2">
        <v>0</v>
      </c>
      <c r="F118" s="46">
        <v>0</v>
      </c>
    </row>
    <row r="119" spans="1:6" x14ac:dyDescent="0.25">
      <c r="A119" s="8" t="s">
        <v>102</v>
      </c>
      <c r="B119" s="8" t="s">
        <v>79</v>
      </c>
      <c r="C119" s="8" t="s">
        <v>69</v>
      </c>
      <c r="D119" s="8">
        <v>2024</v>
      </c>
      <c r="E119" s="2">
        <v>0</v>
      </c>
      <c r="F119" s="46">
        <v>100</v>
      </c>
    </row>
    <row r="120" spans="1:6" x14ac:dyDescent="0.25">
      <c r="A120" s="8" t="s">
        <v>102</v>
      </c>
      <c r="B120" s="8" t="s">
        <v>79</v>
      </c>
      <c r="C120" s="8" t="s">
        <v>70</v>
      </c>
      <c r="D120" s="8">
        <v>2024</v>
      </c>
      <c r="E120" s="2">
        <v>0</v>
      </c>
      <c r="F120" s="46">
        <v>0</v>
      </c>
    </row>
    <row r="121" spans="1:6" x14ac:dyDescent="0.25">
      <c r="A121" s="8" t="s">
        <v>102</v>
      </c>
      <c r="B121" s="8" t="s">
        <v>79</v>
      </c>
      <c r="C121" s="8" t="s">
        <v>67</v>
      </c>
      <c r="D121" s="8">
        <v>2025</v>
      </c>
      <c r="E121" s="2">
        <v>0</v>
      </c>
      <c r="F121" s="46">
        <v>100</v>
      </c>
    </row>
    <row r="122" spans="1:6" x14ac:dyDescent="0.25">
      <c r="A122" s="8" t="s">
        <v>102</v>
      </c>
      <c r="B122" s="8" t="s">
        <v>79</v>
      </c>
      <c r="C122" s="8" t="s">
        <v>66</v>
      </c>
      <c r="D122" s="8">
        <v>2025</v>
      </c>
      <c r="E122" s="2">
        <v>0</v>
      </c>
      <c r="F122" s="46">
        <v>100</v>
      </c>
    </row>
    <row r="123" spans="1:6" x14ac:dyDescent="0.25">
      <c r="A123" s="8" t="s">
        <v>102</v>
      </c>
      <c r="B123" s="8" t="s">
        <v>79</v>
      </c>
      <c r="C123" s="8" t="s">
        <v>68</v>
      </c>
      <c r="D123" s="8">
        <v>2025</v>
      </c>
      <c r="E123" s="2">
        <v>0</v>
      </c>
      <c r="F123" s="46">
        <v>0</v>
      </c>
    </row>
    <row r="124" spans="1:6" x14ac:dyDescent="0.25">
      <c r="A124" s="8" t="s">
        <v>102</v>
      </c>
      <c r="B124" s="8" t="s">
        <v>79</v>
      </c>
      <c r="C124" s="8" t="s">
        <v>69</v>
      </c>
      <c r="D124" s="8">
        <v>2025</v>
      </c>
      <c r="E124" s="2">
        <v>0</v>
      </c>
      <c r="F124" s="46">
        <v>100</v>
      </c>
    </row>
    <row r="125" spans="1:6" x14ac:dyDescent="0.25">
      <c r="A125" s="8" t="s">
        <v>102</v>
      </c>
      <c r="B125" s="8" t="s">
        <v>79</v>
      </c>
      <c r="C125" s="8" t="s">
        <v>70</v>
      </c>
      <c r="D125" s="8">
        <v>2025</v>
      </c>
      <c r="E125" s="2">
        <v>0</v>
      </c>
      <c r="F125" s="46">
        <v>0</v>
      </c>
    </row>
    <row r="126" spans="1:6" x14ac:dyDescent="0.25">
      <c r="A126" s="8" t="s">
        <v>102</v>
      </c>
      <c r="B126" s="8" t="s">
        <v>79</v>
      </c>
      <c r="C126" s="8" t="s">
        <v>67</v>
      </c>
      <c r="D126" s="8">
        <v>2026</v>
      </c>
      <c r="E126" s="2">
        <v>0</v>
      </c>
      <c r="F126" s="46">
        <v>100</v>
      </c>
    </row>
    <row r="127" spans="1:6" x14ac:dyDescent="0.25">
      <c r="A127" s="8" t="s">
        <v>102</v>
      </c>
      <c r="B127" s="8" t="s">
        <v>79</v>
      </c>
      <c r="C127" s="8" t="s">
        <v>66</v>
      </c>
      <c r="D127" s="8">
        <v>2026</v>
      </c>
      <c r="E127" s="2">
        <v>0</v>
      </c>
      <c r="F127" s="46">
        <v>100</v>
      </c>
    </row>
    <row r="128" spans="1:6" x14ac:dyDescent="0.25">
      <c r="A128" s="8" t="s">
        <v>102</v>
      </c>
      <c r="B128" s="8" t="s">
        <v>79</v>
      </c>
      <c r="C128" s="8" t="s">
        <v>68</v>
      </c>
      <c r="D128" s="8">
        <v>2026</v>
      </c>
      <c r="E128" s="2">
        <v>0</v>
      </c>
      <c r="F128" s="46">
        <v>0</v>
      </c>
    </row>
    <row r="129" spans="1:6" x14ac:dyDescent="0.25">
      <c r="A129" s="8" t="s">
        <v>102</v>
      </c>
      <c r="B129" s="8" t="s">
        <v>79</v>
      </c>
      <c r="C129" s="8" t="s">
        <v>69</v>
      </c>
      <c r="D129" s="8">
        <v>2026</v>
      </c>
      <c r="E129" s="2">
        <v>0</v>
      </c>
      <c r="F129" s="46">
        <v>100</v>
      </c>
    </row>
    <row r="130" spans="1:6" x14ac:dyDescent="0.25">
      <c r="A130" s="8" t="s">
        <v>102</v>
      </c>
      <c r="B130" s="8" t="s">
        <v>79</v>
      </c>
      <c r="C130" s="8" t="s">
        <v>70</v>
      </c>
      <c r="D130" s="8">
        <v>2026</v>
      </c>
      <c r="E130" s="2">
        <v>0</v>
      </c>
      <c r="F130" s="46">
        <v>0</v>
      </c>
    </row>
    <row r="131" spans="1:6" x14ac:dyDescent="0.25">
      <c r="A131" s="8" t="s">
        <v>102</v>
      </c>
      <c r="B131" s="8" t="s">
        <v>79</v>
      </c>
      <c r="C131" s="8" t="s">
        <v>67</v>
      </c>
      <c r="D131" s="8">
        <v>2027</v>
      </c>
      <c r="E131" s="2">
        <v>0</v>
      </c>
      <c r="F131" s="46">
        <v>100</v>
      </c>
    </row>
    <row r="132" spans="1:6" x14ac:dyDescent="0.25">
      <c r="A132" s="8" t="s">
        <v>102</v>
      </c>
      <c r="B132" s="8" t="s">
        <v>79</v>
      </c>
      <c r="C132" s="8" t="s">
        <v>66</v>
      </c>
      <c r="D132" s="8">
        <v>2027</v>
      </c>
      <c r="E132" s="2">
        <v>0</v>
      </c>
      <c r="F132" s="46">
        <v>100</v>
      </c>
    </row>
    <row r="133" spans="1:6" x14ac:dyDescent="0.25">
      <c r="A133" s="8" t="s">
        <v>102</v>
      </c>
      <c r="B133" s="8" t="s">
        <v>79</v>
      </c>
      <c r="C133" s="8" t="s">
        <v>68</v>
      </c>
      <c r="D133" s="8">
        <v>2027</v>
      </c>
      <c r="E133" s="2">
        <v>0</v>
      </c>
      <c r="F133" s="46">
        <v>0</v>
      </c>
    </row>
    <row r="134" spans="1:6" x14ac:dyDescent="0.25">
      <c r="A134" s="8" t="s">
        <v>102</v>
      </c>
      <c r="B134" s="8" t="s">
        <v>79</v>
      </c>
      <c r="C134" s="8" t="s">
        <v>69</v>
      </c>
      <c r="D134" s="8">
        <v>2027</v>
      </c>
      <c r="E134" s="2">
        <v>0</v>
      </c>
      <c r="F134" s="46">
        <v>100</v>
      </c>
    </row>
    <row r="135" spans="1:6" x14ac:dyDescent="0.25">
      <c r="A135" s="8" t="s">
        <v>102</v>
      </c>
      <c r="B135" s="8" t="s">
        <v>79</v>
      </c>
      <c r="C135" s="8" t="s">
        <v>70</v>
      </c>
      <c r="D135" s="8">
        <v>2027</v>
      </c>
      <c r="E135" s="2">
        <v>0</v>
      </c>
      <c r="F135" s="46">
        <v>0</v>
      </c>
    </row>
    <row r="136" spans="1:6" x14ac:dyDescent="0.25">
      <c r="A136" s="8" t="s">
        <v>102</v>
      </c>
      <c r="B136" s="8" t="s">
        <v>79</v>
      </c>
      <c r="C136" s="8" t="s">
        <v>67</v>
      </c>
      <c r="D136" s="8">
        <v>2028</v>
      </c>
      <c r="E136" s="2">
        <v>0</v>
      </c>
      <c r="F136" s="46">
        <v>100</v>
      </c>
    </row>
    <row r="137" spans="1:6" x14ac:dyDescent="0.25">
      <c r="A137" s="8" t="s">
        <v>102</v>
      </c>
      <c r="B137" s="8" t="s">
        <v>79</v>
      </c>
      <c r="C137" s="8" t="s">
        <v>66</v>
      </c>
      <c r="D137" s="8">
        <v>2028</v>
      </c>
      <c r="E137" s="2">
        <v>0</v>
      </c>
      <c r="F137" s="46">
        <v>100</v>
      </c>
    </row>
    <row r="138" spans="1:6" x14ac:dyDescent="0.25">
      <c r="A138" s="8" t="s">
        <v>102</v>
      </c>
      <c r="B138" s="8" t="s">
        <v>79</v>
      </c>
      <c r="C138" s="8" t="s">
        <v>68</v>
      </c>
      <c r="D138" s="8">
        <v>2028</v>
      </c>
      <c r="E138" s="2">
        <v>0</v>
      </c>
      <c r="F138" s="46">
        <v>0</v>
      </c>
    </row>
    <row r="139" spans="1:6" x14ac:dyDescent="0.25">
      <c r="A139" s="8" t="s">
        <v>102</v>
      </c>
      <c r="B139" s="8" t="s">
        <v>79</v>
      </c>
      <c r="C139" s="8" t="s">
        <v>69</v>
      </c>
      <c r="D139" s="8">
        <v>2028</v>
      </c>
      <c r="E139" s="2">
        <v>0</v>
      </c>
      <c r="F139" s="46">
        <v>100</v>
      </c>
    </row>
    <row r="140" spans="1:6" x14ac:dyDescent="0.25">
      <c r="A140" s="8" t="s">
        <v>102</v>
      </c>
      <c r="B140" s="8" t="s">
        <v>79</v>
      </c>
      <c r="C140" s="8" t="s">
        <v>70</v>
      </c>
      <c r="D140" s="8">
        <v>2028</v>
      </c>
      <c r="E140" s="2">
        <v>0</v>
      </c>
      <c r="F140" s="46">
        <v>0</v>
      </c>
    </row>
    <row r="141" spans="1:6" x14ac:dyDescent="0.25">
      <c r="A141" s="8" t="s">
        <v>102</v>
      </c>
      <c r="B141" s="8" t="s">
        <v>79</v>
      </c>
      <c r="C141" s="8" t="s">
        <v>67</v>
      </c>
      <c r="D141" s="8">
        <v>2029</v>
      </c>
      <c r="E141" s="2">
        <v>0</v>
      </c>
      <c r="F141" s="46">
        <v>100</v>
      </c>
    </row>
    <row r="142" spans="1:6" x14ac:dyDescent="0.25">
      <c r="A142" s="8" t="s">
        <v>102</v>
      </c>
      <c r="B142" s="8" t="s">
        <v>79</v>
      </c>
      <c r="C142" s="8" t="s">
        <v>66</v>
      </c>
      <c r="D142" s="8">
        <v>2029</v>
      </c>
      <c r="E142" s="2">
        <v>0</v>
      </c>
      <c r="F142" s="46">
        <v>100</v>
      </c>
    </row>
    <row r="143" spans="1:6" x14ac:dyDescent="0.25">
      <c r="A143" s="8" t="s">
        <v>102</v>
      </c>
      <c r="B143" s="8" t="s">
        <v>79</v>
      </c>
      <c r="C143" s="8" t="s">
        <v>68</v>
      </c>
      <c r="D143" s="8">
        <v>2029</v>
      </c>
      <c r="E143" s="2">
        <v>0</v>
      </c>
      <c r="F143" s="46">
        <v>0</v>
      </c>
    </row>
    <row r="144" spans="1:6" x14ac:dyDescent="0.25">
      <c r="A144" s="8" t="s">
        <v>102</v>
      </c>
      <c r="B144" s="8" t="s">
        <v>79</v>
      </c>
      <c r="C144" s="8" t="s">
        <v>69</v>
      </c>
      <c r="D144" s="8">
        <v>2029</v>
      </c>
      <c r="E144" s="2">
        <v>0</v>
      </c>
      <c r="F144" s="46">
        <v>100</v>
      </c>
    </row>
    <row r="145" spans="1:6" x14ac:dyDescent="0.25">
      <c r="A145" s="8" t="s">
        <v>102</v>
      </c>
      <c r="B145" s="8" t="s">
        <v>79</v>
      </c>
      <c r="C145" s="8" t="s">
        <v>70</v>
      </c>
      <c r="D145" s="8">
        <v>2029</v>
      </c>
      <c r="E145" s="2">
        <v>0</v>
      </c>
      <c r="F145" s="46">
        <v>0</v>
      </c>
    </row>
    <row r="146" spans="1:6" x14ac:dyDescent="0.25">
      <c r="A146" s="8" t="s">
        <v>102</v>
      </c>
      <c r="B146" s="8" t="s">
        <v>79</v>
      </c>
      <c r="C146" s="8" t="s">
        <v>67</v>
      </c>
      <c r="D146" s="8">
        <v>2030</v>
      </c>
      <c r="E146" s="2">
        <v>0</v>
      </c>
      <c r="F146" s="46">
        <v>100</v>
      </c>
    </row>
    <row r="147" spans="1:6" x14ac:dyDescent="0.25">
      <c r="A147" s="8" t="s">
        <v>102</v>
      </c>
      <c r="B147" s="8" t="s">
        <v>79</v>
      </c>
      <c r="C147" s="8" t="s">
        <v>66</v>
      </c>
      <c r="D147" s="8">
        <v>2030</v>
      </c>
      <c r="E147" s="2">
        <v>0</v>
      </c>
      <c r="F147" s="46">
        <v>100</v>
      </c>
    </row>
    <row r="148" spans="1:6" x14ac:dyDescent="0.25">
      <c r="A148" s="8" t="s">
        <v>102</v>
      </c>
      <c r="B148" s="8" t="s">
        <v>79</v>
      </c>
      <c r="C148" s="8" t="s">
        <v>68</v>
      </c>
      <c r="D148" s="8">
        <v>2030</v>
      </c>
      <c r="E148" s="2">
        <v>0</v>
      </c>
      <c r="F148" s="46">
        <v>0</v>
      </c>
    </row>
    <row r="149" spans="1:6" x14ac:dyDescent="0.25">
      <c r="A149" s="8" t="s">
        <v>102</v>
      </c>
      <c r="B149" s="8" t="s">
        <v>79</v>
      </c>
      <c r="C149" s="8" t="s">
        <v>69</v>
      </c>
      <c r="D149" s="8">
        <v>2030</v>
      </c>
      <c r="E149" s="2">
        <v>0</v>
      </c>
      <c r="F149" s="46">
        <v>100</v>
      </c>
    </row>
    <row r="150" spans="1:6" x14ac:dyDescent="0.25">
      <c r="A150" s="8" t="s">
        <v>102</v>
      </c>
      <c r="B150" s="8" t="s">
        <v>79</v>
      </c>
      <c r="C150" s="8" t="s">
        <v>70</v>
      </c>
      <c r="D150" s="8">
        <v>2030</v>
      </c>
      <c r="E150" s="2">
        <v>0</v>
      </c>
      <c r="F150" s="46">
        <v>0</v>
      </c>
    </row>
    <row r="151" spans="1:6" x14ac:dyDescent="0.25">
      <c r="A151" s="8" t="s">
        <v>102</v>
      </c>
      <c r="B151" s="8" t="s">
        <v>79</v>
      </c>
      <c r="C151" s="8" t="s">
        <v>67</v>
      </c>
      <c r="D151" s="8">
        <v>2031</v>
      </c>
      <c r="E151" s="2">
        <v>0</v>
      </c>
      <c r="F151" s="46">
        <v>100</v>
      </c>
    </row>
    <row r="152" spans="1:6" x14ac:dyDescent="0.25">
      <c r="A152" s="8" t="s">
        <v>102</v>
      </c>
      <c r="B152" s="8" t="s">
        <v>79</v>
      </c>
      <c r="C152" s="8" t="s">
        <v>66</v>
      </c>
      <c r="D152" s="8">
        <v>2031</v>
      </c>
      <c r="E152" s="2">
        <v>0</v>
      </c>
      <c r="F152" s="46">
        <v>100</v>
      </c>
    </row>
    <row r="153" spans="1:6" x14ac:dyDescent="0.25">
      <c r="A153" s="8" t="s">
        <v>102</v>
      </c>
      <c r="B153" s="8" t="s">
        <v>79</v>
      </c>
      <c r="C153" s="8" t="s">
        <v>68</v>
      </c>
      <c r="D153" s="8">
        <v>2031</v>
      </c>
      <c r="E153" s="2">
        <v>0</v>
      </c>
      <c r="F153" s="46">
        <v>0</v>
      </c>
    </row>
    <row r="154" spans="1:6" x14ac:dyDescent="0.25">
      <c r="A154" s="8" t="s">
        <v>102</v>
      </c>
      <c r="B154" s="8" t="s">
        <v>79</v>
      </c>
      <c r="C154" s="8" t="s">
        <v>69</v>
      </c>
      <c r="D154" s="8">
        <v>2031</v>
      </c>
      <c r="E154" s="2">
        <v>0</v>
      </c>
      <c r="F154" s="46">
        <v>100</v>
      </c>
    </row>
    <row r="155" spans="1:6" x14ac:dyDescent="0.25">
      <c r="A155" s="8" t="s">
        <v>102</v>
      </c>
      <c r="B155" s="8" t="s">
        <v>79</v>
      </c>
      <c r="C155" s="8" t="s">
        <v>70</v>
      </c>
      <c r="D155" s="8">
        <v>2031</v>
      </c>
      <c r="E155" s="2">
        <v>0</v>
      </c>
      <c r="F155" s="46">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4 b 3 e f a 1 - e b 6 9 - 4 e 3 d - a 9 e 8 - 2 e 2 c 2 f 4 e b b 8 2 "   x m l n s = " h t t p : / / s c h e m a s . m i c r o s o f t . c o m / D a t a M a s h u p " > A A A A A L w E A A B Q S w M E F A A C A A g A M k 5 r U 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y T m t 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k 5 r U 4 x 8 y 8 S 0 A Q A A A g U A A B M A H A B G b 3 J t d W x h c y 9 T Z W N 0 a W 9 u M S 5 t I K I Y A C i g F A A A A A A A A A A A A A A A A A A A A A A A A A A A A M 1 U X U v r Q B B 9 L / Q / L O t L A r H 4 h S 9 e h b J W K W r r N b 1 c p B T Z p G M b T H b C Z K M N I f / d T d P W 1 B b 8 w A f z E t g z c 8 7 u O b O b g K 8 D V M y t / v s n z U a z k U w l w Z j t 8 N u O e L g l H H e j W K B K N M l A 6 c T q o d r 1 U Y Y 2 Z 6 c s B N 1 s M P O 5 m J I P Z q U z 8 y F s i Z Q I l P 6 P 9 O Q h P l l 2 P u z J C E 7 5 Q H o h H P J R M T S c 2 p S M n I p g h 4 u p V B O j P M h i K L n n p a 0 B S Z U 8 I k U C w z R S J Z h Y l Z q T 5 7 y j g C a Z k E Q B E H e Y N j j T M N O F w 3 J + g 2 M I L w E n J O N p t g G 7 q b c C 9 5 e o V N k c v A d Z E n a V P j 5 q l b I V o 5 y d Y w S J D v z S m 2 W T S i M P a F l h H E P S 7 w n / q U C v b a G w m 4 1 A b T 3 + Z 5 K Y p 7 A I 4 U s Z u I N O + + Z B 9 N v X a z n 8 r h h W 6 I / m U N j G 8 Y 8 M 3 2 7 3 1 m m v z B E Y e Y E C K / / E p X E + y L O w V x e i H c e g x m Z D f 1 O g j G / K L f x n o n / V 7 V 3 O E 6 2 1 3 0 G E z 6 a 7 S i x 5 6 6 + A x b K 1 o e M s R r V G d R G E G k p r 7 v C l R u R C a F 6 O c s 3 a l H M Y S H / K r G E Z 4 I j 9 O W M H e w d 7 9 t r M r / P W M 6 g d 6 T v P T K 2 9 P u N v 2 h X R y S t Q S w E C L Q A U A A I A C A A y T m t T 0 d 1 W j K Y A A A D 4 A A A A E g A A A A A A A A A A A A A A A A A A A A A A Q 2 9 u Z m l n L 1 B h Y 2 t h Z 2 U u e G 1 s U E s B A i 0 A F A A C A A g A M k 5 r U w / K 6 a u k A A A A 6 Q A A A B M A A A A A A A A A A A A A A A A A 8 g A A A F t D b 2 5 0 Z W 5 0 X 1 R 5 c G V z X S 5 4 b W x Q S w E C L Q A U A A I A C A A y T m t T j H z L x L Q B A A A C B Q A A E w A A A A A A A A A A A A A A A A D j A Q A A R m 9 y b X V s Y X M v U 2 V j d G l v b j E u b V B L B Q Y A A A A A A w A D A M I A A A D 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G g A A A A A A A I M 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V F B Q U F B Q U F B Q U R r b l d B S m F 5 d V p S N l A 0 N H d H T 1 J r Z G l H b E J G U T E 5 U W N t O W t T V z F 3 U T I 5 d W M z U n l Z V 2 x 1 Z E h N d V k z T j J B Q U F B Q U F B Q S I g L z 4 8 L 1 N 0 Y W J s Z U V u d H J p Z X M + P C 9 J d G V t P j x J d G V t P j x J d G V t T G 9 j Y X R p b 2 4 + P E l 0 Z W 1 U e X B l P k Z v c m 1 1 b G E 8 L 0 l 0 Z W 1 U e X B l P j x J d G V t U G F 0 a D 5 T Z W N 0 a W 9 u M S 9 Q R U N f U H J v Z E l t c E N v b n N 0 c m F p b n R z K E 5 v b i 1 j b 2 F s 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j E t M D Q t M T h U M T I 6 M j Y 6 N D M u M j E w N T Y 3 N l o i I C 8 + P E V u d H J 5 I F R 5 c G U 9 I k Z p b G x T d G F 0 d X M i I F Z h b H V l P S J z Q 2 9 t c G x l d G U i I C 8 + P C 9 T d G F i b G V F b n R y a W V z P j w v S X R l b T 4 8 S X R l b T 4 8 S X R l b U x v Y 2 F 0 a W 9 u P j x J d G V t V H l w Z T 5 G b 3 J t d W x h P C 9 J d G V t V H l w Z T 4 8 S X R l b V B h d G g + U 2 V j d G l v b j E v U E V D X 1 B y b 2 R J b X B D b 2 5 z d H J h a W 5 0 c y h O b 2 4 t Y 2 9 h b C k v U 2 9 1 c m N l P C 9 J d G V t U G F 0 a D 4 8 L 0 l 0 Z W 1 M b 2 N h d G l v b j 4 8 U 3 R h Y m x l R W 5 0 c m l l c y A v P j w v S X R l b T 4 8 S X R l b T 4 8 S X R l b U x v Y 2 F 0 a W 9 u P j x J d G V t V H l w Z T 5 G b 3 J t d W x h P C 9 J d G V t V H l w Z T 4 8 S X R l b V B h d G g + U 2 V j d G l v b j E v U E V D X 1 B y b 2 R J b X B D b 2 5 z d H J h a W 5 0 c y h O b 2 4 t Y 2 9 h b C k v Q 2 h h b m d l Z C U y M F R 5 c G U 8 L 0 l 0 Z W 1 Q Y X R o P j w v S X R l b U x v Y 2 F 0 a W 9 u P j x T d G F i b G V F b n R y a W V z I C 8 + P C 9 J d G V t P j x J d G V t P j x J d G V t T G 9 j Y X R p b 2 4 + P E l 0 Z W 1 U e X B l P k Z v c m 1 1 b G E 8 L 0 l 0 Z W 1 U e X B l P j x J d G V t U G F 0 a D 5 T Z W N 0 a W 9 u M S 9 Q R U N f U H J v Z E l t c E N v b n N 0 c m F p b n R z L W N v Y W 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I 0 V D A 3 O j U x O j Q 2 L j Q 1 N z M 3 M T Z a I i A v P j x F b n R y e S B U e X B l P S J G a W x s U 3 R h d H V z I i B W Y W x 1 Z T 0 i c 0 N v b X B s Z X R l I i A v P j w v U 3 R h Y m x l R W 5 0 c m l l c z 4 8 L 0 l 0 Z W 0 + P E l 0 Z W 0 + P E l 0 Z W 1 M b 2 N h d G l v b j 4 8 S X R l b V R 5 c G U + R m 9 y b X V s Y T w v S X R l b V R 5 c G U + P E l 0 Z W 1 Q Y X R o P l N l Y 3 R p b 2 4 x L 1 B F Q 1 9 Q c m 9 k S W 1 w Q 2 9 u c 3 R y Y W l u d H M t Y 2 9 h b C 9 T b 3 V y Y 2 U 8 L 0 l 0 Z W 1 Q Y X R o P j w v S X R l b U x v Y 2 F 0 a W 9 u P j x T d G F i b G V F b n R y a W V z I C 8 + P C 9 J d G V t P j x J d G V t P j x J d G V t T G 9 j Y X R p b 2 4 + P E l 0 Z W 1 U e X B l P k Z v c m 1 1 b G E 8 L 0 l 0 Z W 1 U e X B l P j x J d G V t U G F 0 a D 5 T Z W N 0 a W 9 u M S 9 Q R U N f U H J v Z E l t c E N v b n N 0 c m F p b n R 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m 9 3 I i B W Y W x 1 Z T 0 i b D E i I C 8 + P E V u d H J 5 I F R 5 c G U 9 I l J l Y 2 9 2 Z X J 5 V G F y Z 2 V 0 Q 2 9 s d W 1 u I i B W Y W x 1 Z T 0 i b D E i I C 8 + P E V u d H J 5 I F R 5 c G U 9 I l J l Y 2 9 2 Z X J 5 V G F y Z 2 V 0 U 2 h l Z X Q i I F Z h b H V l P S J z U 2 h l Z X Q y I i A v P j x F b n R y e S B U e X B l P S J G a W x s Q 2 9 s d W 1 u V H l w Z X M i I F Z h b H V l P S J z Q U F B Q U F B Q U E i I C 8 + P E V u d H J 5 I F R 5 c G U 9 I k Z p b G x D b 3 V u d C I g V m F s d W U 9 I m w x N T Q i I C 8 + P E V u d H J 5 I F R 5 c G U 9 I k Z p b G x F c n J v c k N v d W 5 0 I i B W Y W x 1 Z T 0 i b D A i I C 8 + P E V u d H J 5 I F R 5 c G U 9 I l F 1 Z X J 5 R 3 J v d X B J R C I g V m F s d W U 9 I n M w O T Y w O W R l N C 0 y Y j Z i L T Q 3 O T k t Y T N m O C 1 l M z A x O G U 0 N j Q 3 N j I i I C 8 + P E V u d H J 5 I F R 5 c G U 9 I l F 1 Z X J 5 S U Q i I F Z h b H V l P S J z O G F h Y z c 3 Y z Y t N T R h N S 0 0 N 2 Q 0 L W F i O W I t M G V k N W N j Y W I w M T l j I i A v P j x F b n R y e S B U e X B l P S J G a W x s Q 2 9 s d W 1 u T m F t Z X M i I F Z h b H V l P S J z W y Z x d W 9 0 O 0 V u Z X J n e U N h c n J p Z X I m c X V v d D s s J n F 1 b 3 Q 7 T W 9 k Z W x H Z W 9 n c m F w a H k m c X V v d D s s J n F 1 b 3 Q 7 U 3 V i R 2 V v Z 3 J h c G h 5 M S Z x d W 9 0 O y w m c X V v d D t Z Z W F y J n F 1 b 3 Q 7 L C Z x d W 9 0 O 0 1 h e E R v b W V z d G l j U H J v Z C Z x d W 9 0 O y w m c X V v d D t N Y X h J b X B v c n Q m c X V v d D t d I i A v P j x F b n R y e S B U e X B l P S J G a W x s R X J y b 3 J D b 2 R l I i B W Y W x 1 Z T 0 i c 1 V u a 2 5 v d 2 4 i I C 8 + P E V u d H J 5 I F R 5 c G U 9 I k Z p b G x M Y X N 0 V X B k Y X R l Z C I g V m F s d W U 9 I m Q y M D I x L T E x L T E x V D A 0 O j E 5 O j M 2 L j U 5 N j E 4 M z B a I i A v P j x F b n R y e S B U e X B l P S J G a W x s U 3 R h d H V z I i B W Y W x 1 Z T 0 i c 0 N v b X B s Z X R l I i A v P j x F b n R y e S B U e X B l P S J G a W x s V G F y Z 2 V 0 I i B W Y W x 1 Z T 0 i c 1 B F Q 1 9 Q c m 9 k S W 1 w Q 2 9 u c 3 R y Y W l u d H M 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U E V D X 1 B y b 2 R J b X B D b 2 5 z d H J h a W 5 0 c y 9 B c H B l b m R l Z C B R d W V y e S 5 7 R W 5 l c m d 5 Q 2 F y c m l l c i w w f S Z x d W 9 0 O y w m c X V v d D t T Z W N 0 a W 9 u M S 9 Q R U N f U H J v Z E l t c E N v b n N 0 c m F p b n R z L 0 F w c G V u Z G V k I F F 1 Z X J 5 L n t N b 2 R l b E d l b 2 d y Y X B o e S w x f S Z x d W 9 0 O y w m c X V v d D t T Z W N 0 a W 9 u M S 9 Q R U N f U H J v Z E l t c E N v b n N 0 c m F p b n R z L 0 F w c G V u Z G V k I F F 1 Z X J 5 L n t T d W J H Z W 9 n c m F w a H k x L D J 9 J n F 1 b 3 Q 7 L C Z x d W 9 0 O 1 N l Y 3 R p b 2 4 x L 1 B F Q 1 9 Q c m 9 k S W 1 w Q 2 9 u c 3 R y Y W l u d H M v Q X B w Z W 5 k Z W Q g U X V l c n k u e 1 l l Y X I s M 3 0 m c X V v d D s s J n F 1 b 3 Q 7 U 2 V j d G l v b j E v U E V D X 1 B y b 2 R J b X B D b 2 5 z d H J h a W 5 0 c y 9 B c H B l b m R l Z C B R d W V y e S 5 7 T W F 4 R G 9 t Z X N 0 a W N Q c m 9 k L D R 9 J n F 1 b 3 Q 7 L C Z x d W 9 0 O 1 N l Y 3 R p b 2 4 x L 1 B F Q 1 9 Q c m 9 k S W 1 w Q 2 9 u c 3 R y Y W l u d H M v Q X B w Z W 5 k Z W Q g U X V l c n k u e 0 1 h e E l t c G 9 y d C w 1 f S Z x d W 9 0 O 1 0 s J n F 1 b 3 Q 7 Q 2 9 s d W 1 u Q 2 9 1 b n Q m c X V v d D s 6 N i w m c X V v d D t L Z X l D b 2 x 1 b W 5 O Y W 1 l c y Z x d W 9 0 O z p b X S w m c X V v d D t D b 2 x 1 b W 5 J Z G V u d G l 0 a W V z J n F 1 b 3 Q 7 O l s m c X V v d D t T Z W N 0 a W 9 u M S 9 Q R U N f U H J v Z E l t c E N v b n N 0 c m F p b n R z L 0 F w c G V u Z G V k I F F 1 Z X J 5 L n t F b m V y Z 3 l D Y X J y a W V y L D B 9 J n F 1 b 3 Q 7 L C Z x d W 9 0 O 1 N l Y 3 R p b 2 4 x L 1 B F Q 1 9 Q c m 9 k S W 1 w Q 2 9 u c 3 R y Y W l u d H M v Q X B w Z W 5 k Z W Q g U X V l c n k u e 0 1 v Z G V s R 2 V v Z 3 J h c G h 5 L D F 9 J n F 1 b 3 Q 7 L C Z x d W 9 0 O 1 N l Y 3 R p b 2 4 x L 1 B F Q 1 9 Q c m 9 k S W 1 w Q 2 9 u c 3 R y Y W l u d H M v Q X B w Z W 5 k Z W Q g U X V l c n k u e 1 N 1 Y k d l b 2 d y Y X B o e T E s M n 0 m c X V v d D s s J n F 1 b 3 Q 7 U 2 V j d G l v b j E v U E V D X 1 B y b 2 R J b X B D b 2 5 z d H J h a W 5 0 c y 9 B c H B l b m R l Z C B R d W V y e S 5 7 W W V h c i w z f S Z x d W 9 0 O y w m c X V v d D t T Z W N 0 a W 9 u M S 9 Q R U N f U H J v Z E l t c E N v b n N 0 c m F p b n R z L 0 F w c G V u Z G V k I F F 1 Z X J 5 L n t N Y X h E b 2 1 l c 3 R p Y 1 B y b 2 Q s N H 0 m c X V v d D s s J n F 1 b 3 Q 7 U 2 V j d G l v b j E v U E V D X 1 B y b 2 R J b X B D b 2 5 z d H J h a W 5 0 c y 9 B c H B l b m R l Z C B R d W V y e S 5 7 T W F 4 S W 1 w b 3 J 0 L D V 9 J n F 1 b 3 Q 7 X S w m c X V v d D t S Z W x h d G l v b n N o a X B J b m Z v J n F 1 b 3 Q 7 O l t d f S I g L z 4 8 L 1 N 0 Y W J s Z U V u d H J p Z X M + P C 9 J d G V t P j x J d G V t P j x J d G V t T G 9 j Y X R p b 2 4 + P E l 0 Z W 1 U e X B l P k Z v c m 1 1 b G E 8 L 0 l 0 Z W 1 U e X B l P j x J d G V t U G F 0 a D 5 T Z W N 0 a W 9 u M S 9 Q R U N f U H J v Z E l t c E N v b n N 0 c m F p b n R z L 1 N v d X J j Z T w v S X R l b V B h d G g + P C 9 J d G V t T G 9 j Y X R p b 2 4 + P F N 0 Y W J s Z U V u d H J p Z X M g L z 4 8 L 0 l 0 Z W 0 + P E l 0 Z W 0 + P E l 0 Z W 1 M b 2 N h d G l v b j 4 8 S X R l b V R 5 c G U + R m 9 y b X V s Y T w v S X R l b V R 5 c G U + P E l 0 Z W 1 Q Y X R o P l N l Y 3 R p b 2 4 x L 1 B F Q 1 9 Q c m 9 k S W 1 w Q 2 9 u c 3 R y Y W l u d H M t Y 2 9 h b C 9 D a G F u Z 2 V k J T I w V H l w Z T w v S X R l b V B h d G g + P C 9 J d G V t T G 9 j Y X R p b 2 4 + P F N 0 Y W J s Z U V u d H J p Z X M g L z 4 8 L 0 l 0 Z W 0 + P E l 0 Z W 0 + P E l 0 Z W 1 M b 2 N h d G l v b j 4 8 S X R l b V R 5 c G U + R m 9 y b X V s Y T w v S X R l b V R 5 c G U + P E l 0 Z W 1 Q Y X R o P l N l Y 3 R p b 2 4 x L 0 N P S 0 l O R 1 9 D T 0 F M 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y N F Q w N z o 1 N D o w M y 4 4 M T k x N z c 5 W i I g L z 4 8 R W 5 0 c n k g V H l w Z T 0 i R m l s b F N 0 Y X R 1 c y I g V m F s d W U 9 I n N D b 2 1 w b G V 0 Z S I g L z 4 8 L 1 N 0 Y W J s Z U V u d H J p Z X M + P C 9 J d G V t P j x J d G V t P j x J d G V t T G 9 j Y X R p b 2 4 + P E l 0 Z W 1 U e X B l P k Z v c m 1 1 b G E 8 L 0 l 0 Z W 1 U e X B l P j x J d G V t U G F 0 a D 5 T Z W N 0 a W 9 u M S 9 D T 0 t J T k d f Q 0 9 B T C 9 T b 3 V y Y 2 U 8 L 0 l 0 Z W 1 Q Y X R o P j w v S X R l b U x v Y 2 F 0 a W 9 u P j x T d G F i b G V F b n R y a W V z I C 8 + P C 9 J d G V t P j x J d G V t P j x J d G V t T G 9 j Y X R p b 2 4 + P E l 0 Z W 1 U e X B l P k Z v c m 1 1 b G E 8 L 0 l 0 Z W 1 U e X B l P j x J d G V t U G F 0 a D 5 T Z W N 0 a W 9 u M S 9 Q R U N f U H J v Z E l t c E N v b n N 0 c m F p b n R z L 0 F w c G V u Z G V k J T I w U X V l c n k 8 L 0 l 0 Z W 1 Q Y X R o P j w v S X R l b U x v Y 2 F 0 a W 9 u P j x T d G F i b G V F b n R y a W V z I C 8 + P C 9 J d G V t P j x J d G V t P j x J d G V t T G 9 j Y X R p b 2 4 + P E l 0 Z W 1 U e X B l P k Z v c m 1 1 b G E 8 L 0 l 0 Z W 1 U e X B l P j x J d G V t U G F 0 a D 5 T Z W N 0 a W 9 u M S 9 Q R U N f U H J v Z E l t c E N v b n N 0 c m F p b n R z L 1 J l b W 9 2 Z W Q l M j B D b 2 x 1 b W 5 z P C 9 J d G V t U G F 0 a D 4 8 L 0 l 0 Z W 1 M b 2 N h d G l v b j 4 8 U 3 R h Y m x l R W 5 0 c m l l c y A v P j w v S X R l b T 4 8 S X R l b T 4 8 S X R l b U x v Y 2 F 0 a W 9 u P j x J d G V t V H l w Z T 5 G b 3 J t d W x h P C 9 J d G V t V H l w Z T 4 8 S X R l b V B h d G g + U 2 V j d G l v b j E v U E V D X 1 B y b 2 R J b X B D b 2 5 z d H J h a W 5 0 c y 9 G a W x 0 Z X J l Z C U y M F J v d 3 M 8 L 0 l 0 Z W 1 Q Y X R o P j w v S X R l b U x v Y 2 F 0 a W 9 u P j x T d G F i b G V F b n R y a W V z I C 8 + P C 9 J d G V t P j w v S X R l b X M + P C 9 M b 2 N h b F B h Y 2 t h Z 2 V N Z X R h Z G F 0 Y U Z p b G U + F g A A A F B L B Q Y A A A A A A A A A A A A A A A A A A A A A A A A m A Q A A A Q A A A N C M n d 8 B F d E R j H o A w E / C l + s B A A A A z 5 0 p y Y O L c U S r R 0 w s I Y v s U A A A A A A C A A A A A A A Q Z g A A A A E A A C A A A A C F F C I m N v F J d 3 Z u z 5 n / b p 2 + 5 X f x w A g y w k J p 7 R s Y 6 E 5 V P A A A A A A O g A A A A A I A A C A A A A C h 1 + Q Z J 0 f a G d J 1 S W V P f 7 Q j S F q b 1 t A x Z o 8 V o c Z j f o R T c F A A A A D r j + d e p 7 1 E U a 8 G b U g T Z O a F x e A h 6 z W n w Q a 0 M H J Y p b t t H H t 3 a k y d 4 0 Z x z j H m K i e U D s k L j k t w p J d 1 b f M u d p g B f / J h W / o s m c J 3 C b 8 T / N O C v 3 x H Z U A A A A D 5 9 l I e C g 1 g 4 i + m y H s u B 4 + 7 2 / P 4 L + A 6 b A C r A Y m K r q w U F 4 W p k r z + T V o 2 q 4 R F t R H 1 X D I d G h M W c 2 i h v A r E C I S / j b 2 o < / D a t a M a s h u p > 
</file>

<file path=customXml/itemProps1.xml><?xml version="1.0" encoding="utf-8"?>
<ds:datastoreItem xmlns:ds="http://schemas.openxmlformats.org/officeDocument/2006/customXml" ds:itemID="{536CE67A-D4AF-49E6-99EA-1703D70A50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FileInfo</vt:lpstr>
      <vt:lpstr>CRUDE &amp; NATGAS</vt:lpstr>
      <vt:lpstr>STEAM_COAL</vt:lpstr>
      <vt:lpstr>COKING_COAL</vt:lpstr>
      <vt:lpstr>BIOMASS</vt:lpstr>
      <vt:lpstr>MaxDomesticProd</vt:lpstr>
      <vt:lpstr>ProdImpConstraints_Inputs</vt:lpstr>
      <vt:lpstr>PEC_ProdImpConstraints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Prayas (Energy Group)</dc:creator>
  <dc:description/>
  <cp:lastModifiedBy>Narendra Pai</cp:lastModifiedBy>
  <cp:revision>4</cp:revision>
  <dcterms:created xsi:type="dcterms:W3CDTF">2019-04-16T07:10:27Z</dcterms:created>
  <dcterms:modified xsi:type="dcterms:W3CDTF">2021-11-11T04:20:19Z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