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tables/table9.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Prayas\EnMo\Rumi-India\Global Data\Supply\Source\"/>
    </mc:Choice>
  </mc:AlternateContent>
  <bookViews>
    <workbookView xWindow="-120" yWindow="-120" windowWidth="27930" windowHeight="13665"/>
  </bookViews>
  <sheets>
    <sheet name="FileInfo" sheetId="23" r:id="rId1"/>
    <sheet name="Maps" sheetId="12" r:id="rId2"/>
    <sheet name="TotalEG_Capacity" sheetId="10" state="hidden" r:id="rId3"/>
    <sheet name="NR" sheetId="1" state="hidden" r:id="rId4"/>
    <sheet name="ER" sheetId="3" state="hidden" r:id="rId5"/>
    <sheet name="WR" sheetId="4" state="hidden" r:id="rId6"/>
    <sheet name="SR" sheetId="5" state="hidden" r:id="rId7"/>
    <sheet name="NER" sheetId="6" state="hidden" r:id="rId8"/>
    <sheet name="Captive" sheetId="20" r:id="rId9"/>
    <sheet name="NonRES" sheetId="9" r:id="rId10"/>
    <sheet name="RES " sheetId="11" r:id="rId11"/>
    <sheet name="RF" sheetId="18" r:id="rId12"/>
    <sheet name="HistoricalProdPP" sheetId="17" r:id="rId13"/>
    <sheet name="ECT_LegacyCapacity" sheetId="22" r:id="rId14"/>
  </sheets>
  <definedNames>
    <definedName name="_xlnm._FilterDatabase" localSheetId="8" hidden="1">Captive!$A$6:$W$222</definedName>
    <definedName name="_xlnm._FilterDatabase" localSheetId="4" hidden="1">ER!$A$1:$M$40</definedName>
    <definedName name="_xlnm._FilterDatabase" localSheetId="7" hidden="1">NER!$A$1:$N$44</definedName>
    <definedName name="_xlnm._FilterDatabase" localSheetId="9" hidden="1">NonRES!$A$4:$J$4</definedName>
    <definedName name="_xlnm._FilterDatabase" localSheetId="3" hidden="1">NR!$A$1:$N$55</definedName>
    <definedName name="_xlnm._FilterDatabase" localSheetId="6" hidden="1">SR!$A$1:$M$45</definedName>
    <definedName name="_xlnm._FilterDatabase" localSheetId="5" hidden="1">WR!$A$1:$M$45</definedName>
    <definedName name="Captive">Captive!$A$6:$Q$222</definedName>
    <definedName name="ExternalData_1" localSheetId="13" hidden="1">ECT_LegacyCapacity!$A$1:$E$206</definedName>
  </definedNames>
  <calcPr calcId="162913"/>
  <pivotCaches>
    <pivotCache cacheId="4" r:id="rId15"/>
  </pivotCaches>
</workbook>
</file>

<file path=xl/calcChain.xml><?xml version="1.0" encoding="utf-8"?>
<calcChain xmlns="http://schemas.openxmlformats.org/spreadsheetml/2006/main">
  <c r="G76" i="18" l="1"/>
  <c r="G57" i="18"/>
  <c r="W248" i="20" l="1"/>
  <c r="U233" i="20"/>
  <c r="L233" i="20"/>
  <c r="S245" i="20" s="1"/>
  <c r="M233" i="20"/>
  <c r="T245" i="20" s="1"/>
  <c r="N233" i="20"/>
  <c r="U245" i="20" s="1"/>
  <c r="O233" i="20"/>
  <c r="V245" i="20" s="1"/>
  <c r="P233" i="20"/>
  <c r="W245" i="20" s="1"/>
  <c r="L234" i="20"/>
  <c r="M234" i="20"/>
  <c r="N234" i="20"/>
  <c r="O234" i="20"/>
  <c r="P234" i="20"/>
  <c r="L235" i="20"/>
  <c r="S243" i="20" s="1"/>
  <c r="M235" i="20"/>
  <c r="T243" i="20" s="1"/>
  <c r="N235" i="20"/>
  <c r="U243" i="20" s="1"/>
  <c r="O235" i="20"/>
  <c r="V243" i="20" s="1"/>
  <c r="P235" i="20"/>
  <c r="W243" i="20" s="1"/>
  <c r="L236" i="20"/>
  <c r="S233" i="20" s="1"/>
  <c r="M236" i="20"/>
  <c r="T233" i="20" s="1"/>
  <c r="N236" i="20"/>
  <c r="O236" i="20"/>
  <c r="V233" i="20" s="1"/>
  <c r="P236" i="20"/>
  <c r="W233" i="20" s="1"/>
  <c r="L237" i="20"/>
  <c r="M237" i="20"/>
  <c r="N237" i="20"/>
  <c r="O237" i="20"/>
  <c r="P237" i="20"/>
  <c r="L238" i="20"/>
  <c r="S237" i="20" s="1"/>
  <c r="M238" i="20"/>
  <c r="T237" i="20" s="1"/>
  <c r="N238" i="20"/>
  <c r="U237" i="20" s="1"/>
  <c r="O238" i="20"/>
  <c r="V237" i="20" s="1"/>
  <c r="P238" i="20"/>
  <c r="W237" i="20" s="1"/>
  <c r="L239" i="20"/>
  <c r="M239" i="20"/>
  <c r="N239" i="20"/>
  <c r="O239" i="20"/>
  <c r="P239" i="20"/>
  <c r="L240" i="20"/>
  <c r="S250" i="20" s="1"/>
  <c r="M240" i="20"/>
  <c r="T250" i="20" s="1"/>
  <c r="N240" i="20"/>
  <c r="U250" i="20" s="1"/>
  <c r="O240" i="20"/>
  <c r="V250" i="20" s="1"/>
  <c r="P240" i="20"/>
  <c r="W250" i="20" s="1"/>
  <c r="L241" i="20"/>
  <c r="M241" i="20"/>
  <c r="N241" i="20"/>
  <c r="O241" i="20"/>
  <c r="P241" i="20"/>
  <c r="L242" i="20"/>
  <c r="S241" i="20" s="1"/>
  <c r="M242" i="20"/>
  <c r="T241" i="20" s="1"/>
  <c r="N242" i="20"/>
  <c r="U241" i="20" s="1"/>
  <c r="O242" i="20"/>
  <c r="V241" i="20" s="1"/>
  <c r="P242" i="20"/>
  <c r="W241" i="20" s="1"/>
  <c r="L243" i="20"/>
  <c r="S238" i="20" s="1"/>
  <c r="M243" i="20"/>
  <c r="T238" i="20" s="1"/>
  <c r="N243" i="20"/>
  <c r="U238" i="20" s="1"/>
  <c r="O243" i="20"/>
  <c r="V238" i="20" s="1"/>
  <c r="P243" i="20"/>
  <c r="W238" i="20" s="1"/>
  <c r="L244" i="20"/>
  <c r="S251" i="20" s="1"/>
  <c r="M244" i="20"/>
  <c r="T251" i="20" s="1"/>
  <c r="N244" i="20"/>
  <c r="U251" i="20" s="1"/>
  <c r="O244" i="20"/>
  <c r="V251" i="20" s="1"/>
  <c r="P244" i="20"/>
  <c r="W251" i="20" s="1"/>
  <c r="L245" i="20"/>
  <c r="S252" i="20" s="1"/>
  <c r="M245" i="20"/>
  <c r="T252" i="20" s="1"/>
  <c r="N245" i="20"/>
  <c r="U252" i="20" s="1"/>
  <c r="O245" i="20"/>
  <c r="V252" i="20" s="1"/>
  <c r="P245" i="20"/>
  <c r="W252" i="20" s="1"/>
  <c r="L246" i="20"/>
  <c r="S253" i="20" s="1"/>
  <c r="M246" i="20"/>
  <c r="T253" i="20" s="1"/>
  <c r="N246" i="20"/>
  <c r="U253" i="20" s="1"/>
  <c r="O246" i="20"/>
  <c r="V253" i="20" s="1"/>
  <c r="P246" i="20"/>
  <c r="W253" i="20" s="1"/>
  <c r="L247" i="20"/>
  <c r="S234" i="20" s="1"/>
  <c r="M247" i="20"/>
  <c r="T234" i="20" s="1"/>
  <c r="N247" i="20"/>
  <c r="U234" i="20" s="1"/>
  <c r="O247" i="20"/>
  <c r="V234" i="20" s="1"/>
  <c r="P247" i="20"/>
  <c r="W234" i="20" s="1"/>
  <c r="L248" i="20"/>
  <c r="S246" i="20" s="1"/>
  <c r="M248" i="20"/>
  <c r="T246" i="20" s="1"/>
  <c r="N248" i="20"/>
  <c r="U246" i="20" s="1"/>
  <c r="O248" i="20"/>
  <c r="V246" i="20" s="1"/>
  <c r="P248" i="20"/>
  <c r="W246" i="20" s="1"/>
  <c r="L249" i="20"/>
  <c r="S247" i="20" s="1"/>
  <c r="M249" i="20"/>
  <c r="T247" i="20" s="1"/>
  <c r="N249" i="20"/>
  <c r="U247" i="20" s="1"/>
  <c r="O249" i="20"/>
  <c r="V247" i="20" s="1"/>
  <c r="P249" i="20"/>
  <c r="W247" i="20" s="1"/>
  <c r="L250" i="20"/>
  <c r="M250" i="20"/>
  <c r="N250" i="20"/>
  <c r="O250" i="20"/>
  <c r="P250" i="20"/>
  <c r="L251" i="20"/>
  <c r="S239" i="20" s="1"/>
  <c r="M251" i="20"/>
  <c r="T239" i="20" s="1"/>
  <c r="N251" i="20"/>
  <c r="U239" i="20" s="1"/>
  <c r="O251" i="20"/>
  <c r="V239" i="20" s="1"/>
  <c r="P251" i="20"/>
  <c r="W239" i="20" s="1"/>
  <c r="L252" i="20"/>
  <c r="S240" i="20" s="1"/>
  <c r="M252" i="20"/>
  <c r="T240" i="20" s="1"/>
  <c r="N252" i="20"/>
  <c r="U240" i="20" s="1"/>
  <c r="O252" i="20"/>
  <c r="V240" i="20" s="1"/>
  <c r="P252" i="20"/>
  <c r="W240" i="20" s="1"/>
  <c r="L253" i="20"/>
  <c r="M253" i="20"/>
  <c r="N253" i="20"/>
  <c r="O253" i="20"/>
  <c r="P253" i="20"/>
  <c r="L254" i="20"/>
  <c r="M254" i="20"/>
  <c r="N254" i="20"/>
  <c r="O254" i="20"/>
  <c r="P254" i="20"/>
  <c r="L255" i="20"/>
  <c r="M255" i="20"/>
  <c r="N255" i="20"/>
  <c r="O255" i="20"/>
  <c r="P255" i="20"/>
  <c r="L256" i="20"/>
  <c r="M256" i="20"/>
  <c r="N256" i="20"/>
  <c r="O256" i="20"/>
  <c r="P256" i="20"/>
  <c r="L257" i="20"/>
  <c r="S235" i="20" s="1"/>
  <c r="M257" i="20"/>
  <c r="T235" i="20" s="1"/>
  <c r="N257" i="20"/>
  <c r="U235" i="20" s="1"/>
  <c r="O257" i="20"/>
  <c r="V235" i="20" s="1"/>
  <c r="P257" i="20"/>
  <c r="W235" i="20" s="1"/>
  <c r="L258" i="20"/>
  <c r="M258" i="20"/>
  <c r="N258" i="20"/>
  <c r="O258" i="20"/>
  <c r="P258" i="20"/>
  <c r="L259" i="20"/>
  <c r="S254" i="20" s="1"/>
  <c r="M259" i="20"/>
  <c r="T254" i="20" s="1"/>
  <c r="N259" i="20"/>
  <c r="U254" i="20" s="1"/>
  <c r="O259" i="20"/>
  <c r="V254" i="20" s="1"/>
  <c r="P259" i="20"/>
  <c r="W254" i="20" s="1"/>
  <c r="L260" i="20"/>
  <c r="S255" i="20" s="1"/>
  <c r="M260" i="20"/>
  <c r="T255" i="20" s="1"/>
  <c r="N260" i="20"/>
  <c r="U255" i="20" s="1"/>
  <c r="O260" i="20"/>
  <c r="V255" i="20" s="1"/>
  <c r="P260" i="20"/>
  <c r="W255" i="20" s="1"/>
  <c r="L261" i="20"/>
  <c r="M261" i="20"/>
  <c r="N261" i="20"/>
  <c r="O261" i="20"/>
  <c r="P261" i="20"/>
  <c r="L262" i="20"/>
  <c r="S248" i="20" s="1"/>
  <c r="M262" i="20"/>
  <c r="T248" i="20" s="1"/>
  <c r="N262" i="20"/>
  <c r="U248" i="20" s="1"/>
  <c r="O262" i="20"/>
  <c r="V248" i="20" s="1"/>
  <c r="P262" i="20"/>
  <c r="L263" i="20"/>
  <c r="S249" i="20" s="1"/>
  <c r="M263" i="20"/>
  <c r="T249" i="20" s="1"/>
  <c r="N263" i="20"/>
  <c r="U249" i="20" s="1"/>
  <c r="O263" i="20"/>
  <c r="V249" i="20" s="1"/>
  <c r="P263" i="20"/>
  <c r="W249" i="20" s="1"/>
  <c r="L264" i="20"/>
  <c r="M264" i="20"/>
  <c r="N264" i="20"/>
  <c r="O264" i="20"/>
  <c r="P264" i="20"/>
  <c r="L265" i="20"/>
  <c r="S256" i="20" s="1"/>
  <c r="M265" i="20"/>
  <c r="T256" i="20" s="1"/>
  <c r="N265" i="20"/>
  <c r="U256" i="20" s="1"/>
  <c r="O265" i="20"/>
  <c r="V256" i="20" s="1"/>
  <c r="P265" i="20"/>
  <c r="W256" i="20" s="1"/>
  <c r="L266" i="20"/>
  <c r="S257" i="20" s="1"/>
  <c r="M266" i="20"/>
  <c r="T257" i="20" s="1"/>
  <c r="N266" i="20"/>
  <c r="U257" i="20" s="1"/>
  <c r="O266" i="20"/>
  <c r="V257" i="20" s="1"/>
  <c r="P266" i="20"/>
  <c r="W257" i="20" s="1"/>
  <c r="L267" i="20"/>
  <c r="S236" i="20" s="1"/>
  <c r="M267" i="20"/>
  <c r="T236" i="20" s="1"/>
  <c r="N267" i="20"/>
  <c r="U236" i="20" s="1"/>
  <c r="O267" i="20"/>
  <c r="V236" i="20" s="1"/>
  <c r="P267" i="20"/>
  <c r="W236" i="20" s="1"/>
  <c r="L232" i="20"/>
  <c r="M232" i="20"/>
  <c r="N232" i="20"/>
  <c r="O232" i="20"/>
  <c r="P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32" i="20"/>
  <c r="U242" i="20" l="1"/>
  <c r="T244" i="20"/>
  <c r="T242" i="20"/>
  <c r="V242" i="20"/>
  <c r="S267" i="20" s="1"/>
  <c r="U244" i="20"/>
  <c r="W244" i="20"/>
  <c r="S244" i="20"/>
  <c r="S259" i="20" s="1"/>
  <c r="W242" i="20"/>
  <c r="S268" i="20" s="1"/>
  <c r="S242" i="20"/>
  <c r="V244" i="20"/>
  <c r="S266" i="20"/>
  <c r="U259" i="20"/>
  <c r="D3" i="18"/>
  <c r="D4" i="18"/>
  <c r="D5" i="18"/>
  <c r="D6" i="18"/>
  <c r="S261" i="20" l="1"/>
  <c r="V259" i="20"/>
  <c r="W259" i="20"/>
  <c r="S264" i="20"/>
  <c r="T259" i="20"/>
  <c r="S265" i="20"/>
  <c r="D74" i="18"/>
  <c r="D73" i="18"/>
  <c r="D7" i="18" s="1"/>
  <c r="H18" i="17"/>
  <c r="G18" i="17"/>
  <c r="F18" i="17"/>
  <c r="E18" i="17"/>
  <c r="D18" i="17"/>
  <c r="C18" i="17"/>
  <c r="B18" i="17"/>
  <c r="F82" i="18"/>
  <c r="D75" i="18" l="1"/>
  <c r="I88" i="18"/>
  <c r="I87" i="18"/>
  <c r="I85" i="18"/>
  <c r="H85" i="18"/>
  <c r="G85" i="18"/>
  <c r="F85" i="18"/>
  <c r="J88" i="18" l="1"/>
  <c r="K88" i="18" s="1"/>
  <c r="L88" i="18" s="1"/>
  <c r="M88" i="18" s="1"/>
  <c r="N88" i="18" s="1"/>
  <c r="O88" i="18" s="1"/>
  <c r="P88" i="18" s="1"/>
  <c r="Q88" i="18" s="1"/>
  <c r="R88" i="18" s="1"/>
  <c r="S88" i="18" s="1"/>
  <c r="T88" i="18" s="1"/>
  <c r="J87" i="18"/>
  <c r="K87" i="18" s="1"/>
  <c r="L87" i="18" s="1"/>
  <c r="M87" i="18" s="1"/>
  <c r="N87" i="18" s="1"/>
  <c r="O87" i="18" s="1"/>
  <c r="P87" i="18" s="1"/>
  <c r="Q87" i="18" s="1"/>
  <c r="R87" i="18" s="1"/>
  <c r="S87" i="18" s="1"/>
  <c r="T87" i="18" s="1"/>
  <c r="T48" i="18"/>
  <c r="T57" i="18" s="1"/>
  <c r="S48" i="18"/>
  <c r="S57" i="18" s="1"/>
  <c r="R48" i="18"/>
  <c r="R57" i="18" s="1"/>
  <c r="Q48" i="18"/>
  <c r="Q57" i="18" s="1"/>
  <c r="P48" i="18"/>
  <c r="P57" i="18" s="1"/>
  <c r="O48" i="18"/>
  <c r="O57" i="18" s="1"/>
  <c r="N48" i="18"/>
  <c r="N57" i="18" s="1"/>
  <c r="M48" i="18"/>
  <c r="M57" i="18" s="1"/>
  <c r="L48" i="18"/>
  <c r="L57" i="18" s="1"/>
  <c r="K48" i="18"/>
  <c r="K57" i="18" s="1"/>
  <c r="J48" i="18"/>
  <c r="J57" i="18" s="1"/>
  <c r="I48" i="18"/>
  <c r="I57" i="18" s="1"/>
  <c r="G48" i="18"/>
  <c r="G49" i="18" s="1"/>
  <c r="F48" i="18"/>
  <c r="F49" i="18" s="1"/>
  <c r="H46" i="18"/>
  <c r="H44" i="18"/>
  <c r="H43" i="18"/>
  <c r="H42" i="18"/>
  <c r="H41" i="18"/>
  <c r="H40" i="18"/>
  <c r="H39" i="18"/>
  <c r="H38" i="18"/>
  <c r="H37" i="18"/>
  <c r="H36" i="18"/>
  <c r="H35" i="18"/>
  <c r="H34" i="18"/>
  <c r="H33" i="18"/>
  <c r="H32" i="18"/>
  <c r="H31" i="18"/>
  <c r="H30" i="18"/>
  <c r="H29" i="18"/>
  <c r="H28" i="18"/>
  <c r="H27" i="18"/>
  <c r="H26" i="18"/>
  <c r="H25" i="18"/>
  <c r="H24" i="18"/>
  <c r="H23" i="18"/>
  <c r="H22" i="18"/>
  <c r="H48" i="18" s="1"/>
  <c r="H49" i="18" s="1"/>
  <c r="H57" i="18" s="1"/>
  <c r="I25" i="17"/>
  <c r="J85" i="18" s="1"/>
  <c r="K85" i="18" s="1"/>
  <c r="L85" i="18" s="1"/>
  <c r="M85" i="18" s="1"/>
  <c r="N85" i="18" s="1"/>
  <c r="O85" i="18" s="1"/>
  <c r="P85" i="18" s="1"/>
  <c r="Q85" i="18" s="1"/>
  <c r="R85" i="18" s="1"/>
  <c r="S85" i="18" s="1"/>
  <c r="T85" i="18" s="1"/>
  <c r="H19" i="17"/>
  <c r="G19" i="17"/>
  <c r="G20" i="17" s="1"/>
  <c r="N12" i="17" s="1"/>
  <c r="F19" i="17"/>
  <c r="F20" i="17" s="1"/>
  <c r="M11" i="17" s="1"/>
  <c r="E19" i="17"/>
  <c r="E20" i="17" s="1"/>
  <c r="L17" i="17" s="1"/>
  <c r="D19" i="17"/>
  <c r="C19" i="17"/>
  <c r="C20" i="17" s="1"/>
  <c r="J15" i="17" s="1"/>
  <c r="B19" i="17"/>
  <c r="B20" i="17" s="1"/>
  <c r="I15" i="17" s="1"/>
  <c r="J11" i="17"/>
  <c r="Q8" i="17"/>
  <c r="J8" i="17"/>
  <c r="Q7" i="17"/>
  <c r="Q6" i="17"/>
  <c r="J6" i="17"/>
  <c r="Q5" i="17"/>
  <c r="M13" i="17" l="1"/>
  <c r="M12" i="17"/>
  <c r="I7" i="17"/>
  <c r="M10" i="17"/>
  <c r="I6" i="17"/>
  <c r="I11" i="17"/>
  <c r="M16" i="17"/>
  <c r="I9" i="17"/>
  <c r="I14" i="17"/>
  <c r="M5" i="17"/>
  <c r="M6" i="17"/>
  <c r="I8" i="17"/>
  <c r="M9" i="17"/>
  <c r="I12" i="17"/>
  <c r="I16" i="17"/>
  <c r="I5" i="17"/>
  <c r="M7" i="17"/>
  <c r="M8" i="17"/>
  <c r="I10" i="17"/>
  <c r="I13" i="17"/>
  <c r="M14" i="17"/>
  <c r="I18" i="17"/>
  <c r="M18" i="17"/>
  <c r="L10" i="17"/>
  <c r="L13" i="17"/>
  <c r="N5" i="17"/>
  <c r="L6" i="17"/>
  <c r="N7" i="17"/>
  <c r="L8" i="17"/>
  <c r="N9" i="17"/>
  <c r="L11" i="17"/>
  <c r="L12" i="17"/>
  <c r="L15" i="17"/>
  <c r="J7" i="17"/>
  <c r="J9" i="17"/>
  <c r="J5" i="17"/>
  <c r="N10" i="17"/>
  <c r="L5" i="17"/>
  <c r="N6" i="17"/>
  <c r="L7" i="17"/>
  <c r="N8" i="17"/>
  <c r="L9" i="17"/>
  <c r="J10" i="17"/>
  <c r="N11" i="17"/>
  <c r="J12" i="17"/>
  <c r="L14" i="17"/>
  <c r="L18" i="17"/>
  <c r="I17" i="17"/>
  <c r="B22" i="17"/>
  <c r="M17" i="17"/>
  <c r="F22" i="17"/>
  <c r="M15" i="17"/>
  <c r="F57" i="18"/>
  <c r="I49" i="18"/>
  <c r="J49" i="18" s="1"/>
  <c r="K49" i="18" s="1"/>
  <c r="L49" i="18" s="1"/>
  <c r="M49" i="18" s="1"/>
  <c r="N49" i="18" s="1"/>
  <c r="O49" i="18" s="1"/>
  <c r="P49" i="18" s="1"/>
  <c r="Q49" i="18" s="1"/>
  <c r="R49" i="18" s="1"/>
  <c r="S49" i="18" s="1"/>
  <c r="T49" i="18" s="1"/>
  <c r="C22" i="17"/>
  <c r="J19" i="17"/>
  <c r="J18" i="17"/>
  <c r="J16" i="17"/>
  <c r="G22" i="17"/>
  <c r="N14" i="17"/>
  <c r="N19" i="17"/>
  <c r="N18" i="17"/>
  <c r="N16" i="17"/>
  <c r="N17" i="17"/>
  <c r="J14" i="17"/>
  <c r="N15" i="17"/>
  <c r="J13" i="17"/>
  <c r="N13" i="17"/>
  <c r="J17" i="17"/>
  <c r="L16" i="17"/>
  <c r="E22" i="17"/>
  <c r="L19" i="17"/>
  <c r="D20" i="17"/>
  <c r="K18" i="17" s="1"/>
  <c r="H20" i="17"/>
  <c r="O18" i="17" s="1"/>
  <c r="Q18" i="17"/>
  <c r="I19" i="17"/>
  <c r="M19" i="17"/>
  <c r="Q19" i="17"/>
  <c r="J20" i="17" l="1"/>
  <c r="M20" i="17"/>
  <c r="L20" i="17"/>
  <c r="N20" i="17"/>
  <c r="P18" i="17"/>
  <c r="F62" i="18" s="1"/>
  <c r="K19" i="17"/>
  <c r="O15" i="17"/>
  <c r="Q20" i="17"/>
  <c r="O17" i="17"/>
  <c r="H22" i="17"/>
  <c r="O10" i="17"/>
  <c r="O8" i="17"/>
  <c r="O6" i="17"/>
  <c r="O16" i="17"/>
  <c r="O14" i="17"/>
  <c r="O11" i="17"/>
  <c r="O7" i="17"/>
  <c r="O12" i="17"/>
  <c r="O13" i="17"/>
  <c r="O9" i="17"/>
  <c r="O5" i="17"/>
  <c r="K15" i="17"/>
  <c r="K17" i="17"/>
  <c r="D22" i="17"/>
  <c r="K14" i="17"/>
  <c r="K10" i="17"/>
  <c r="K8" i="17"/>
  <c r="K11" i="17"/>
  <c r="K7" i="17"/>
  <c r="P7" i="17" s="1"/>
  <c r="K12" i="17"/>
  <c r="K6" i="17"/>
  <c r="K16" i="17"/>
  <c r="K13" i="17"/>
  <c r="K9" i="17"/>
  <c r="K5" i="17"/>
  <c r="I20" i="17"/>
  <c r="O19" i="17"/>
  <c r="O20" i="17" s="1"/>
  <c r="P5" i="17" l="1"/>
  <c r="P6" i="17"/>
  <c r="P8" i="17"/>
  <c r="G61" i="18" s="1"/>
  <c r="G72" i="18" s="1"/>
  <c r="I22" i="17"/>
  <c r="F73" i="18"/>
  <c r="O61" i="18"/>
  <c r="T61" i="18"/>
  <c r="L62" i="18"/>
  <c r="Q62" i="18"/>
  <c r="K62" i="18"/>
  <c r="P62" i="18"/>
  <c r="J62" i="18"/>
  <c r="M62" i="18"/>
  <c r="O62" i="18"/>
  <c r="N62" i="18"/>
  <c r="T62" i="18"/>
  <c r="R62" i="18"/>
  <c r="I62" i="18"/>
  <c r="S62" i="18"/>
  <c r="H62" i="18"/>
  <c r="H73" i="18" s="1"/>
  <c r="G62" i="18"/>
  <c r="G73" i="18" s="1"/>
  <c r="P19" i="17"/>
  <c r="K20" i="17"/>
  <c r="R31" i="9"/>
  <c r="U35" i="10" s="1"/>
  <c r="J7" i="11"/>
  <c r="J8" i="11"/>
  <c r="S17" i="11" s="1"/>
  <c r="J15" i="11"/>
  <c r="S27" i="11" s="1"/>
  <c r="J21" i="11"/>
  <c r="J23" i="11"/>
  <c r="J24" i="11"/>
  <c r="J28" i="11"/>
  <c r="J31" i="11"/>
  <c r="J35" i="11"/>
  <c r="J36" i="11"/>
  <c r="J37" i="11"/>
  <c r="J38" i="11"/>
  <c r="J40" i="11"/>
  <c r="J41" i="11"/>
  <c r="J42" i="11"/>
  <c r="R8" i="11"/>
  <c r="R9" i="11"/>
  <c r="R10" i="11"/>
  <c r="R11" i="11"/>
  <c r="R12" i="11"/>
  <c r="R13" i="11"/>
  <c r="R14" i="11"/>
  <c r="R15" i="11"/>
  <c r="R16" i="11"/>
  <c r="R17" i="11"/>
  <c r="R18" i="11"/>
  <c r="R19" i="11"/>
  <c r="R20" i="11"/>
  <c r="R21" i="11"/>
  <c r="R22" i="11"/>
  <c r="R23" i="11"/>
  <c r="R24" i="11"/>
  <c r="R25" i="11"/>
  <c r="R26" i="11"/>
  <c r="R27" i="11"/>
  <c r="R28" i="11"/>
  <c r="R29" i="11"/>
  <c r="R30" i="11"/>
  <c r="R31" i="11"/>
  <c r="R7" i="11"/>
  <c r="E46" i="11"/>
  <c r="F46" i="11"/>
  <c r="G46" i="11"/>
  <c r="H46" i="11"/>
  <c r="K46" i="11"/>
  <c r="L46" i="11"/>
  <c r="D46" i="11"/>
  <c r="Q8" i="11"/>
  <c r="Q9" i="11"/>
  <c r="Q10" i="11"/>
  <c r="Q11" i="11"/>
  <c r="Q12" i="11"/>
  <c r="Q13" i="11"/>
  <c r="Q14" i="11"/>
  <c r="Q15" i="11"/>
  <c r="Q16" i="11"/>
  <c r="Q17" i="11"/>
  <c r="Q18" i="11"/>
  <c r="Q19" i="11"/>
  <c r="Q20" i="11"/>
  <c r="Q21" i="11"/>
  <c r="Q22" i="11"/>
  <c r="Q23" i="11"/>
  <c r="Q24" i="11"/>
  <c r="Q25" i="11"/>
  <c r="Q26" i="11"/>
  <c r="Q27" i="11"/>
  <c r="Q28" i="11"/>
  <c r="Q29" i="11"/>
  <c r="Q30" i="11"/>
  <c r="Q31" i="11"/>
  <c r="Q7" i="11"/>
  <c r="T5" i="9"/>
  <c r="T6" i="9"/>
  <c r="T7" i="9"/>
  <c r="T8" i="9"/>
  <c r="T9" i="9"/>
  <c r="T10" i="9"/>
  <c r="T11" i="9"/>
  <c r="T12" i="9"/>
  <c r="T13" i="9"/>
  <c r="T14" i="9"/>
  <c r="T15" i="9"/>
  <c r="T16" i="9"/>
  <c r="T17" i="9"/>
  <c r="T18" i="9"/>
  <c r="T19" i="9"/>
  <c r="T20" i="9"/>
  <c r="T21" i="9"/>
  <c r="T22" i="9"/>
  <c r="T23" i="9"/>
  <c r="T24" i="9"/>
  <c r="T25" i="9"/>
  <c r="T26" i="9"/>
  <c r="T27" i="9"/>
  <c r="T28" i="9"/>
  <c r="T29" i="9"/>
  <c r="N5" i="9"/>
  <c r="O5" i="9"/>
  <c r="X5" i="9" s="1"/>
  <c r="N6" i="9"/>
  <c r="W6" i="9" s="1"/>
  <c r="O6" i="9"/>
  <c r="N7" i="9"/>
  <c r="W7" i="9" s="1"/>
  <c r="O7" i="9"/>
  <c r="X7" i="9" s="1"/>
  <c r="N8" i="9"/>
  <c r="W8" i="9" s="1"/>
  <c r="O8" i="9"/>
  <c r="X8" i="9" s="1"/>
  <c r="N9" i="9"/>
  <c r="W9" i="9" s="1"/>
  <c r="O9" i="9"/>
  <c r="X9" i="9" s="1"/>
  <c r="N10" i="9"/>
  <c r="W10" i="9" s="1"/>
  <c r="O10" i="9"/>
  <c r="X10" i="9" s="1"/>
  <c r="N11" i="9"/>
  <c r="W11" i="9" s="1"/>
  <c r="O11" i="9"/>
  <c r="X11" i="9" s="1"/>
  <c r="N12" i="9"/>
  <c r="W12" i="9" s="1"/>
  <c r="O12" i="9"/>
  <c r="X12" i="9" s="1"/>
  <c r="N13" i="9"/>
  <c r="W13" i="9" s="1"/>
  <c r="O13" i="9"/>
  <c r="X13" i="9" s="1"/>
  <c r="N14" i="9"/>
  <c r="W14" i="9" s="1"/>
  <c r="O14" i="9"/>
  <c r="X14" i="9" s="1"/>
  <c r="N15" i="9"/>
  <c r="W15" i="9" s="1"/>
  <c r="O15" i="9"/>
  <c r="X15" i="9" s="1"/>
  <c r="N16" i="9"/>
  <c r="W16" i="9" s="1"/>
  <c r="O16" i="9"/>
  <c r="X16" i="9" s="1"/>
  <c r="N17" i="9"/>
  <c r="W17" i="9" s="1"/>
  <c r="O17" i="9"/>
  <c r="X17" i="9" s="1"/>
  <c r="N18" i="9"/>
  <c r="W18" i="9" s="1"/>
  <c r="O18" i="9"/>
  <c r="X18" i="9" s="1"/>
  <c r="N19" i="9"/>
  <c r="W19" i="9" s="1"/>
  <c r="O19" i="9"/>
  <c r="X19" i="9" s="1"/>
  <c r="N20" i="9"/>
  <c r="W20" i="9" s="1"/>
  <c r="O20" i="9"/>
  <c r="X20" i="9" s="1"/>
  <c r="N21" i="9"/>
  <c r="W21" i="9" s="1"/>
  <c r="O21" i="9"/>
  <c r="X21" i="9" s="1"/>
  <c r="N22" i="9"/>
  <c r="W22" i="9" s="1"/>
  <c r="O22" i="9"/>
  <c r="X22" i="9" s="1"/>
  <c r="N23" i="9"/>
  <c r="W23" i="9" s="1"/>
  <c r="O23" i="9"/>
  <c r="X23" i="9" s="1"/>
  <c r="N24" i="9"/>
  <c r="W24" i="9" s="1"/>
  <c r="O24" i="9"/>
  <c r="X24" i="9" s="1"/>
  <c r="N25" i="9"/>
  <c r="W25" i="9" s="1"/>
  <c r="O25" i="9"/>
  <c r="X25" i="9" s="1"/>
  <c r="N26" i="9"/>
  <c r="W26" i="9" s="1"/>
  <c r="O26" i="9"/>
  <c r="X26" i="9" s="1"/>
  <c r="N27" i="9"/>
  <c r="W27" i="9" s="1"/>
  <c r="O27" i="9"/>
  <c r="X27" i="9" s="1"/>
  <c r="N28" i="9"/>
  <c r="W28" i="9" s="1"/>
  <c r="O28" i="9"/>
  <c r="X28" i="9" s="1"/>
  <c r="N29" i="9"/>
  <c r="W29" i="9" s="1"/>
  <c r="O29" i="9"/>
  <c r="X29" i="9" s="1"/>
  <c r="M5" i="9"/>
  <c r="V5" i="9" s="1"/>
  <c r="M6" i="9"/>
  <c r="V6" i="9" s="1"/>
  <c r="M7" i="9"/>
  <c r="V7" i="9" s="1"/>
  <c r="M8" i="9"/>
  <c r="V8" i="9" s="1"/>
  <c r="M9" i="9"/>
  <c r="V9" i="9" s="1"/>
  <c r="M10" i="9"/>
  <c r="V10" i="9" s="1"/>
  <c r="M11" i="9"/>
  <c r="V11" i="9" s="1"/>
  <c r="M12" i="9"/>
  <c r="V12" i="9" s="1"/>
  <c r="M13" i="9"/>
  <c r="V13" i="9" s="1"/>
  <c r="M14" i="9"/>
  <c r="V14" i="9" s="1"/>
  <c r="M15" i="9"/>
  <c r="V15" i="9" s="1"/>
  <c r="M16" i="9"/>
  <c r="V16" i="9" s="1"/>
  <c r="M17" i="9"/>
  <c r="V17" i="9" s="1"/>
  <c r="M18" i="9"/>
  <c r="V18" i="9" s="1"/>
  <c r="M19" i="9"/>
  <c r="V19" i="9" s="1"/>
  <c r="M20" i="9"/>
  <c r="V20" i="9" s="1"/>
  <c r="M21" i="9"/>
  <c r="V21" i="9" s="1"/>
  <c r="M22" i="9"/>
  <c r="V22" i="9" s="1"/>
  <c r="M23" i="9"/>
  <c r="V23" i="9" s="1"/>
  <c r="M24" i="9"/>
  <c r="V24" i="9" s="1"/>
  <c r="M25" i="9"/>
  <c r="V25" i="9" s="1"/>
  <c r="M26" i="9"/>
  <c r="V26" i="9" s="1"/>
  <c r="M27" i="9"/>
  <c r="V27" i="9" s="1"/>
  <c r="M28" i="9"/>
  <c r="V28" i="9" s="1"/>
  <c r="M29" i="9"/>
  <c r="V29" i="9" s="1"/>
  <c r="L6" i="9"/>
  <c r="U6" i="9" s="1"/>
  <c r="L7" i="9"/>
  <c r="U7" i="9" s="1"/>
  <c r="L8" i="9"/>
  <c r="U8" i="9" s="1"/>
  <c r="L9" i="9"/>
  <c r="L10" i="9"/>
  <c r="U10" i="9" s="1"/>
  <c r="L11" i="9"/>
  <c r="U11" i="9" s="1"/>
  <c r="L12" i="9"/>
  <c r="U12" i="9" s="1"/>
  <c r="L13" i="9"/>
  <c r="U13" i="9" s="1"/>
  <c r="L14" i="9"/>
  <c r="U14" i="9" s="1"/>
  <c r="L15" i="9"/>
  <c r="U15" i="9" s="1"/>
  <c r="L16" i="9"/>
  <c r="U16" i="9" s="1"/>
  <c r="L17" i="9"/>
  <c r="U17" i="9" s="1"/>
  <c r="L18" i="9"/>
  <c r="U18" i="9" s="1"/>
  <c r="L19" i="9"/>
  <c r="U19" i="9" s="1"/>
  <c r="L20" i="9"/>
  <c r="U20" i="9" s="1"/>
  <c r="L21" i="9"/>
  <c r="U21" i="9" s="1"/>
  <c r="L22" i="9"/>
  <c r="U22" i="9" s="1"/>
  <c r="L23" i="9"/>
  <c r="U23" i="9" s="1"/>
  <c r="L24" i="9"/>
  <c r="U24" i="9" s="1"/>
  <c r="L25" i="9"/>
  <c r="U25" i="9" s="1"/>
  <c r="L26" i="9"/>
  <c r="U26" i="9" s="1"/>
  <c r="L27" i="9"/>
  <c r="U27" i="9" s="1"/>
  <c r="L28" i="9"/>
  <c r="U28" i="9" s="1"/>
  <c r="L29" i="9"/>
  <c r="U29" i="9" s="1"/>
  <c r="L5" i="9"/>
  <c r="U5" i="9" s="1"/>
  <c r="L43" i="11"/>
  <c r="K43" i="11"/>
  <c r="H43" i="11"/>
  <c r="G43" i="11"/>
  <c r="F43" i="11"/>
  <c r="E43" i="11"/>
  <c r="D43" i="11"/>
  <c r="N42" i="11"/>
  <c r="N41" i="11"/>
  <c r="M41" i="11"/>
  <c r="N40" i="11"/>
  <c r="M40" i="11"/>
  <c r="M39" i="11"/>
  <c r="T24" i="11" s="1"/>
  <c r="I39" i="11"/>
  <c r="N39" i="11" s="1"/>
  <c r="N38" i="11"/>
  <c r="M38" i="11"/>
  <c r="N37" i="11"/>
  <c r="M37" i="11"/>
  <c r="N36" i="11"/>
  <c r="M36" i="11"/>
  <c r="N35" i="11"/>
  <c r="M35" i="11"/>
  <c r="M34" i="11"/>
  <c r="T10" i="11" s="1"/>
  <c r="I34" i="11"/>
  <c r="N34" i="11" s="1"/>
  <c r="M33" i="11"/>
  <c r="T31" i="11" s="1"/>
  <c r="I33" i="11"/>
  <c r="N33" i="11" s="1"/>
  <c r="M32" i="11"/>
  <c r="T30" i="11" s="1"/>
  <c r="I32" i="11"/>
  <c r="N32" i="11" s="1"/>
  <c r="N31" i="11"/>
  <c r="M31" i="11"/>
  <c r="M30" i="11"/>
  <c r="T23" i="11" s="1"/>
  <c r="I30" i="11"/>
  <c r="N30" i="11" s="1"/>
  <c r="M29" i="11"/>
  <c r="T22" i="11" s="1"/>
  <c r="I29" i="11"/>
  <c r="N29" i="11" s="1"/>
  <c r="N28" i="11"/>
  <c r="M28" i="11"/>
  <c r="M27" i="11"/>
  <c r="T29" i="11" s="1"/>
  <c r="I27" i="11"/>
  <c r="N27" i="11" s="1"/>
  <c r="M26" i="11"/>
  <c r="T28" i="11" s="1"/>
  <c r="I26" i="11"/>
  <c r="N26" i="11" s="1"/>
  <c r="M25" i="11"/>
  <c r="T9" i="11" s="1"/>
  <c r="I25" i="11"/>
  <c r="J25" i="11" s="1"/>
  <c r="S9" i="11" s="1"/>
  <c r="N24" i="11"/>
  <c r="M24" i="11"/>
  <c r="N23" i="11"/>
  <c r="M23" i="11"/>
  <c r="M22" i="11"/>
  <c r="I22" i="11"/>
  <c r="N22" i="11" s="1"/>
  <c r="N21" i="11"/>
  <c r="M21" i="11"/>
  <c r="M20" i="11"/>
  <c r="T14" i="11" s="1"/>
  <c r="I20" i="11"/>
  <c r="J20" i="11" s="1"/>
  <c r="S14" i="11" s="1"/>
  <c r="M19" i="11"/>
  <c r="T13" i="11" s="1"/>
  <c r="I19" i="11"/>
  <c r="N19" i="11" s="1"/>
  <c r="M18" i="11"/>
  <c r="T21" i="11" s="1"/>
  <c r="I18" i="11"/>
  <c r="N18" i="11" s="1"/>
  <c r="M17" i="11"/>
  <c r="T20" i="11" s="1"/>
  <c r="I17" i="11"/>
  <c r="N17" i="11" s="1"/>
  <c r="M16" i="11"/>
  <c r="T8" i="11" s="1"/>
  <c r="I16" i="11"/>
  <c r="N16" i="11" s="1"/>
  <c r="N15" i="11"/>
  <c r="M15" i="11"/>
  <c r="T27" i="11" s="1"/>
  <c r="M14" i="11"/>
  <c r="T26" i="11" s="1"/>
  <c r="I14" i="11"/>
  <c r="N14" i="11" s="1"/>
  <c r="M13" i="11"/>
  <c r="T25" i="11" s="1"/>
  <c r="I13" i="11"/>
  <c r="N13" i="11" s="1"/>
  <c r="M12" i="11"/>
  <c r="T12" i="11" s="1"/>
  <c r="I12" i="11"/>
  <c r="N12" i="11" s="1"/>
  <c r="M11" i="11"/>
  <c r="T15" i="11" s="1"/>
  <c r="I11" i="11"/>
  <c r="N11" i="11" s="1"/>
  <c r="M10" i="11"/>
  <c r="T11" i="11" s="1"/>
  <c r="I10" i="11"/>
  <c r="N10" i="11" s="1"/>
  <c r="M9" i="11"/>
  <c r="T7" i="11" s="1"/>
  <c r="I9" i="11"/>
  <c r="N9" i="11" s="1"/>
  <c r="N8" i="11"/>
  <c r="M8" i="11"/>
  <c r="T17" i="11" s="1"/>
  <c r="N7" i="11"/>
  <c r="M7" i="11"/>
  <c r="M6" i="11"/>
  <c r="T19" i="11" s="1"/>
  <c r="I6" i="11"/>
  <c r="J6" i="11" s="1"/>
  <c r="N36" i="10"/>
  <c r="M36" i="10"/>
  <c r="I36" i="10"/>
  <c r="G36" i="10"/>
  <c r="L61" i="18" l="1"/>
  <c r="Q61" i="18"/>
  <c r="R61" i="18"/>
  <c r="P61" i="18"/>
  <c r="H61" i="18"/>
  <c r="H72" i="18" s="1"/>
  <c r="N20" i="11"/>
  <c r="S61" i="18"/>
  <c r="M61" i="18"/>
  <c r="N61" i="18"/>
  <c r="F61" i="18"/>
  <c r="I61" i="18"/>
  <c r="J61" i="18"/>
  <c r="K61" i="18"/>
  <c r="I73" i="18"/>
  <c r="T16" i="11"/>
  <c r="J73" i="18"/>
  <c r="K73" i="18" s="1"/>
  <c r="L73" i="18" s="1"/>
  <c r="M73" i="18" s="1"/>
  <c r="N73" i="18" s="1"/>
  <c r="O73" i="18" s="1"/>
  <c r="P73" i="18" s="1"/>
  <c r="Q73" i="18" s="1"/>
  <c r="R73" i="18" s="1"/>
  <c r="S73" i="18" s="1"/>
  <c r="T73" i="18" s="1"/>
  <c r="N25" i="11"/>
  <c r="N31" i="9"/>
  <c r="J34" i="11"/>
  <c r="S10" i="11" s="1"/>
  <c r="J29" i="11"/>
  <c r="S22" i="11" s="1"/>
  <c r="T18" i="11"/>
  <c r="O31" i="9"/>
  <c r="S16" i="11"/>
  <c r="J33" i="11"/>
  <c r="S31" i="11" s="1"/>
  <c r="J14" i="11"/>
  <c r="S26" i="11" s="1"/>
  <c r="M31" i="9"/>
  <c r="J26" i="11"/>
  <c r="S28" i="11" s="1"/>
  <c r="J10" i="11"/>
  <c r="S11" i="11" s="1"/>
  <c r="K59" i="18"/>
  <c r="O59" i="18"/>
  <c r="T59" i="18"/>
  <c r="R59" i="18"/>
  <c r="N59" i="18"/>
  <c r="I59" i="18"/>
  <c r="S59" i="18"/>
  <c r="L59" i="18"/>
  <c r="M59" i="18"/>
  <c r="P59" i="18"/>
  <c r="J59" i="18"/>
  <c r="Q59" i="18"/>
  <c r="H59" i="18"/>
  <c r="H70" i="18" s="1"/>
  <c r="F59" i="18"/>
  <c r="G59" i="18"/>
  <c r="G70" i="18" s="1"/>
  <c r="R60" i="18"/>
  <c r="I60" i="18"/>
  <c r="Q60" i="18"/>
  <c r="K60" i="18"/>
  <c r="J60" i="18"/>
  <c r="M60" i="18"/>
  <c r="O60" i="18"/>
  <c r="S60" i="18"/>
  <c r="P60" i="18"/>
  <c r="T60" i="18"/>
  <c r="N60" i="18"/>
  <c r="L60" i="18"/>
  <c r="G60" i="18"/>
  <c r="G71" i="18" s="1"/>
  <c r="F60" i="18"/>
  <c r="H60" i="18"/>
  <c r="H71" i="18" s="1"/>
  <c r="X6" i="9"/>
  <c r="X31" i="9" s="1"/>
  <c r="J30" i="11"/>
  <c r="S23" i="11" s="1"/>
  <c r="J18" i="11"/>
  <c r="S21" i="11" s="1"/>
  <c r="J9" i="11"/>
  <c r="S7" i="11" s="1"/>
  <c r="S58" i="18"/>
  <c r="S63" i="18" s="1"/>
  <c r="L58" i="18"/>
  <c r="Q58" i="18"/>
  <c r="R58" i="18"/>
  <c r="K58" i="18"/>
  <c r="P58" i="18"/>
  <c r="J58" i="18"/>
  <c r="M58" i="18"/>
  <c r="O58" i="18"/>
  <c r="N58" i="18"/>
  <c r="T58" i="18"/>
  <c r="I58" i="18"/>
  <c r="F58" i="18"/>
  <c r="G58" i="18"/>
  <c r="H58" i="18"/>
  <c r="P20" i="17"/>
  <c r="S19" i="11"/>
  <c r="W5" i="9"/>
  <c r="J22" i="11"/>
  <c r="S18" i="11" s="1"/>
  <c r="J13" i="11"/>
  <c r="S25" i="11" s="1"/>
  <c r="L31" i="9"/>
  <c r="U9" i="9"/>
  <c r="J32" i="11"/>
  <c r="S30" i="11" s="1"/>
  <c r="J16" i="11"/>
  <c r="S8" i="11" s="1"/>
  <c r="J12" i="11"/>
  <c r="S12" i="11" s="1"/>
  <c r="J17" i="11"/>
  <c r="S20" i="11" s="1"/>
  <c r="M46" i="11"/>
  <c r="J39" i="11"/>
  <c r="S24" i="11" s="1"/>
  <c r="J27" i="11"/>
  <c r="S29" i="11" s="1"/>
  <c r="J19" i="11"/>
  <c r="S13" i="11" s="1"/>
  <c r="J11" i="11"/>
  <c r="S15" i="11" s="1"/>
  <c r="I43" i="11"/>
  <c r="M43" i="11"/>
  <c r="N6" i="11"/>
  <c r="N46" i="11" s="1"/>
  <c r="I46" i="11"/>
  <c r="K63" i="18" l="1"/>
  <c r="K64" i="18" s="1"/>
  <c r="M63" i="18"/>
  <c r="M64" i="18" s="1"/>
  <c r="F72" i="18"/>
  <c r="I72" i="18" s="1"/>
  <c r="J72" i="18" s="1"/>
  <c r="K72" i="18" s="1"/>
  <c r="L72" i="18" s="1"/>
  <c r="M72" i="18" s="1"/>
  <c r="N72" i="18" s="1"/>
  <c r="O72" i="18" s="1"/>
  <c r="P72" i="18" s="1"/>
  <c r="Q72" i="18" s="1"/>
  <c r="R72" i="18" s="1"/>
  <c r="S72" i="18" s="1"/>
  <c r="T72" i="18" s="1"/>
  <c r="R63" i="18"/>
  <c r="Q63" i="18"/>
  <c r="Q64" i="18" s="1"/>
  <c r="L63" i="18"/>
  <c r="L64" i="18" s="1"/>
  <c r="N43" i="11"/>
  <c r="N63" i="18"/>
  <c r="N64" i="18" s="1"/>
  <c r="P63" i="18"/>
  <c r="O63" i="18"/>
  <c r="O64" i="18" s="1"/>
  <c r="I63" i="18"/>
  <c r="H69" i="18"/>
  <c r="H63" i="18"/>
  <c r="T63" i="18"/>
  <c r="T64" i="18" s="1"/>
  <c r="J63" i="18"/>
  <c r="F70" i="18"/>
  <c r="I70" i="18" s="1"/>
  <c r="J70" i="18" s="1"/>
  <c r="K70" i="18" s="1"/>
  <c r="L70" i="18" s="1"/>
  <c r="M70" i="18" s="1"/>
  <c r="N70" i="18" s="1"/>
  <c r="O70" i="18" s="1"/>
  <c r="P70" i="18" s="1"/>
  <c r="Q70" i="18" s="1"/>
  <c r="R70" i="18" s="1"/>
  <c r="S70" i="18" s="1"/>
  <c r="T70" i="18" s="1"/>
  <c r="G69" i="18"/>
  <c r="G63" i="18"/>
  <c r="F71" i="18"/>
  <c r="I71" i="18" s="1"/>
  <c r="J71" i="18" s="1"/>
  <c r="K71" i="18" s="1"/>
  <c r="L71" i="18" s="1"/>
  <c r="M71" i="18" s="1"/>
  <c r="N71" i="18" s="1"/>
  <c r="O71" i="18" s="1"/>
  <c r="P71" i="18" s="1"/>
  <c r="Q71" i="18" s="1"/>
  <c r="R71" i="18" s="1"/>
  <c r="S71" i="18" s="1"/>
  <c r="T71" i="18" s="1"/>
  <c r="F69" i="18"/>
  <c r="I69" i="18" s="1"/>
  <c r="J69" i="18" s="1"/>
  <c r="K69" i="18" s="1"/>
  <c r="F63" i="18"/>
  <c r="J46" i="11"/>
  <c r="J43" i="11"/>
  <c r="F74" i="18" l="1"/>
  <c r="F64" i="18"/>
  <c r="G64" i="18"/>
  <c r="G74" i="18"/>
  <c r="G75" i="18" s="1"/>
  <c r="H74" i="18"/>
  <c r="H75" i="18" s="1"/>
  <c r="H64" i="18"/>
  <c r="L69" i="18"/>
  <c r="I74" i="18" l="1"/>
  <c r="F75" i="18"/>
  <c r="M69" i="18"/>
  <c r="I75" i="18" l="1"/>
  <c r="J74" i="18"/>
  <c r="N69" i="18"/>
  <c r="J75" i="18" l="1"/>
  <c r="K74" i="18"/>
  <c r="O69" i="18"/>
  <c r="L74" i="18" l="1"/>
  <c r="K75" i="18"/>
  <c r="P69" i="18"/>
  <c r="M74" i="18" l="1"/>
  <c r="L75" i="18"/>
  <c r="Q69" i="18"/>
  <c r="N74" i="18" l="1"/>
  <c r="M75" i="18"/>
  <c r="R69" i="18"/>
  <c r="N75" i="18" l="1"/>
  <c r="O74" i="18"/>
  <c r="S69" i="18"/>
  <c r="O75" i="18" l="1"/>
  <c r="P74" i="18"/>
  <c r="T69" i="18"/>
  <c r="P75" i="18" l="1"/>
  <c r="Q74" i="18"/>
  <c r="R74" i="18" l="1"/>
  <c r="Q75" i="18"/>
  <c r="S74" i="18" l="1"/>
  <c r="R75" i="18"/>
  <c r="T74" i="18" l="1"/>
  <c r="T75" i="18" s="1"/>
  <c r="S75" i="18"/>
</calcChain>
</file>

<file path=xl/comments1.xml><?xml version="1.0" encoding="utf-8"?>
<comments xmlns="http://schemas.openxmlformats.org/spreadsheetml/2006/main">
  <authors>
    <author>Author</author>
  </authors>
  <commentList>
    <comment ref="K26" authorId="0" shapeId="0">
      <text>
        <r>
          <rPr>
            <sz val="9"/>
            <color indexed="81"/>
            <rFont val="Tahoma"/>
            <family val="2"/>
          </rPr>
          <t xml:space="preserve">
Increase by 0.35 MTPA capacity by June2021, as per note in Abridged ready reckoner Chap B, table 8 - Refineries : Installed capacity &amp; crude oil processing.</t>
        </r>
      </text>
    </comment>
    <comment ref="M28" authorId="0" shapeId="0">
      <text>
        <r>
          <rPr>
            <sz val="9"/>
            <color indexed="81"/>
            <rFont val="Tahoma"/>
            <family val="2"/>
          </rPr>
          <t xml:space="preserve">
Assumed year of completion</t>
        </r>
      </text>
    </comment>
    <comment ref="N29" authorId="0" shapeId="0">
      <text>
        <r>
          <rPr>
            <sz val="9"/>
            <color indexed="81"/>
            <rFont val="Tahoma"/>
            <family val="2"/>
          </rPr>
          <t xml:space="preserve">
Likely commissioning date - Sep 2024</t>
        </r>
      </text>
    </comment>
    <comment ref="K31" authorId="0" shapeId="0">
      <text>
        <r>
          <rPr>
            <sz val="9"/>
            <color indexed="81"/>
            <rFont val="Tahoma"/>
            <family val="2"/>
          </rPr>
          <t xml:space="preserve">
Likely commissioining
</t>
        </r>
      </text>
    </comment>
    <comment ref="L32" authorId="0" shapeId="0">
      <text>
        <r>
          <rPr>
            <sz val="9"/>
            <color indexed="81"/>
            <rFont val="Tahoma"/>
            <family val="2"/>
          </rPr>
          <t xml:space="preserve">
Revised commissioning schedule - mid-2022</t>
        </r>
      </text>
    </comment>
    <comment ref="H34" authorId="0" shapeId="0">
      <text>
        <r>
          <rPr>
            <sz val="9"/>
            <color indexed="81"/>
            <rFont val="Tahoma"/>
            <family val="2"/>
          </rPr>
          <t xml:space="preserve">
As BPCL is being privatised, extent and schedule for this expansion is uncertain. Assumed to be completed by 2026.</t>
        </r>
      </text>
    </comment>
    <comment ref="G36" authorId="0" shapeId="0">
      <text>
        <r>
          <rPr>
            <sz val="9"/>
            <color indexed="81"/>
            <rFont val="Tahoma"/>
            <family val="2"/>
          </rPr>
          <t xml:space="preserve">
IOC &amp; CPCL JV plans to pull down existing 1.0 MMTPA unit and build brand new 9 MMTPA unit</t>
        </r>
      </text>
    </comment>
    <comment ref="N36" authorId="0" shapeId="0">
      <text>
        <r>
          <rPr>
            <sz val="9"/>
            <color indexed="81"/>
            <rFont val="Tahoma"/>
            <family val="2"/>
          </rPr>
          <t xml:space="preserve">
Likely commissioning - Jan 2025 (48 months from investment approval in 2021-22)
</t>
        </r>
      </text>
    </comment>
    <comment ref="H40" authorId="0" shapeId="0">
      <text>
        <r>
          <rPr>
            <sz val="9"/>
            <color indexed="81"/>
            <rFont val="Tahoma"/>
            <family val="2"/>
          </rPr>
          <t xml:space="preserve">
As BPCL is being privatised, extent and schedule for this expansion is uncertain. Assumed to be completed by 2031.</t>
        </r>
      </text>
    </comment>
    <comment ref="L46" authorId="0" shapeId="0">
      <text>
        <r>
          <rPr>
            <sz val="9"/>
            <color indexed="81"/>
            <rFont val="Tahoma"/>
            <family val="2"/>
          </rPr>
          <t xml:space="preserve">
Expected onstream Oct 2022</t>
        </r>
      </text>
    </comment>
    <comment ref="H47" authorId="0" shapeId="0">
      <text>
        <r>
          <rPr>
            <sz val="9"/>
            <color indexed="81"/>
            <rFont val="Tahoma"/>
            <family val="2"/>
          </rPr>
          <t xml:space="preserve">
With BPCL's privatization, ARAMCO's major stake in Reliance and continuing slowdown due to Covid, feasibility and schedule for this new refinery is uncertain.
Given the uncertainties, it is unlikely that this refinery will come up in the model years. Hence not considered for the present.</t>
        </r>
      </text>
    </comment>
    <comment ref="H49" authorId="0" shapeId="0">
      <text>
        <r>
          <rPr>
            <sz val="9"/>
            <color indexed="81"/>
            <rFont val="Tahoma"/>
            <family val="2"/>
          </rPr>
          <t xml:space="preserve">
Capacity without planned new investment in West coast refinery</t>
        </r>
      </text>
    </comment>
  </commentList>
</comments>
</file>

<file path=xl/comments2.xml><?xml version="1.0" encoding="utf-8"?>
<comments xmlns="http://schemas.openxmlformats.org/spreadsheetml/2006/main">
  <authors>
    <author>Author</author>
  </authors>
  <commentList>
    <comment ref="A9" authorId="0" shapeId="0">
      <text>
        <r>
          <rPr>
            <sz val="9"/>
            <color indexed="81"/>
            <rFont val="Tahoma"/>
            <family val="2"/>
          </rPr>
          <t xml:space="preserve">
LDO - Non-automotive fuel. Considered part of Other PP</t>
        </r>
      </text>
    </comment>
  </commentList>
</comments>
</file>

<file path=xl/connections.xml><?xml version="1.0" encoding="utf-8"?>
<connections xmlns="http://schemas.openxmlformats.org/spreadsheetml/2006/main">
  <connection id="1" keepAlive="1" name="Query - CAP" description="Connection to the 'CAP' query in the workbook." type="5" refreshedVersion="0" background="1">
    <dbPr connection="Provider=Microsoft.Mashup.OleDb.1;Data Source=$Workbook$;Location=CAP;Extended Properties=&quot;&quot;" command="SELECT * FROM [CAP]"/>
  </connection>
  <connection id="2" keepAlive="1" name="Query - ECT_LegacyCapacity" description="Connection to the 'ECT_LegacyCapacity' query in the workbook." type="5" refreshedVersion="6" background="1" saveData="1">
    <dbPr connection="Provider=Microsoft.Mashup.OleDb.1;Data Source=$Workbook$;Location=ECT_LegacyCapacity;Extended Properties=&quot;&quot;" command="SELECT * FROM [ECT_LegacyCapacity]"/>
  </connection>
  <connection id="3" keepAlive="1" name="Query - NONRES" description="Connection to the 'NONRES' query in the workbook." type="5" refreshedVersion="0" background="1">
    <dbPr connection="Provider=Microsoft.Mashup.OleDb.1;Data Source=$Workbook$;Location=NONRES;Extended Properties=&quot;&quot;" command="SELECT * FROM [NONRES]"/>
  </connection>
  <connection id="4" keepAlive="1" name="Query - Regions" description="Connection to the 'Regions' query in the workbook." type="5" refreshedVersion="0" background="1">
    <dbPr connection="Provider=Microsoft.Mashup.OleDb.1;Data Source=$Workbook$;Location=Regions;Extended Properties=&quot;&quot;" command="SELECT * FROM [Regions]"/>
  </connection>
  <connection id="5" keepAlive="1" name="Query - RES" description="Connection to the 'RES' query in the workbook." type="5" refreshedVersion="0" background="1">
    <dbPr connection="Provider=Microsoft.Mashup.OleDb.1;Data Source=$Workbook$;Location=RES;Extended Properties=&quot;&quot;" command="SELECT * FROM [RES]"/>
  </connection>
  <connection id="6" keepAlive="1" name="Query - RF" description="Connection to the 'RF' query in the workbook." type="5" refreshedVersion="0" background="1">
    <dbPr connection="Provider=Microsoft.Mashup.OleDb.1;Data Source=$Workbook$;Location=RF;Extended Properties=&quot;&quot;" command="SELECT * FROM [RF]"/>
  </connection>
</connections>
</file>

<file path=xl/sharedStrings.xml><?xml version="1.0" encoding="utf-8"?>
<sst xmlns="http://schemas.openxmlformats.org/spreadsheetml/2006/main" count="5079" uniqueCount="1002">
  <si>
    <t>Location wise Northern region state-wise installed capacity as on 31/03/2020</t>
  </si>
  <si>
    <t>State</t>
  </si>
  <si>
    <t>Ownership/Sector</t>
  </si>
  <si>
    <t>Modewise breakup</t>
  </si>
  <si>
    <t>Grand Total</t>
  </si>
  <si>
    <t>Thermal</t>
  </si>
  <si>
    <t>Nuclear</t>
  </si>
  <si>
    <t xml:space="preserve">Hydro </t>
  </si>
  <si>
    <t>RES</t>
  </si>
  <si>
    <t>Coal</t>
  </si>
  <si>
    <t>Gas</t>
  </si>
  <si>
    <t>Diesel</t>
  </si>
  <si>
    <t>Total</t>
  </si>
  <si>
    <t>Chandigarh</t>
  </si>
  <si>
    <t>1</t>
  </si>
  <si>
    <t>STATE SECTOR</t>
  </si>
  <si>
    <t>0.00</t>
  </si>
  <si>
    <t>2</t>
  </si>
  <si>
    <t>PVT SECTOR</t>
  </si>
  <si>
    <t>40.55</t>
  </si>
  <si>
    <t>3</t>
  </si>
  <si>
    <t>CENTRAL SECTOR</t>
  </si>
  <si>
    <t>Total of Chandigarh</t>
  </si>
  <si>
    <t>Delhi</t>
  </si>
  <si>
    <t>4</t>
  </si>
  <si>
    <t>2100.40</t>
  </si>
  <si>
    <t>5</t>
  </si>
  <si>
    <t>108.00</t>
  </si>
  <si>
    <t>217.16</t>
  </si>
  <si>
    <t>325.16</t>
  </si>
  <si>
    <t>Total of Delhi</t>
  </si>
  <si>
    <t>2208.40</t>
  </si>
  <si>
    <t>2425.56</t>
  </si>
  <si>
    <t>Haryana</t>
  </si>
  <si>
    <t>6</t>
  </si>
  <si>
    <t>2510.00</t>
  </si>
  <si>
    <t>69.30</t>
  </si>
  <si>
    <t>2579.30</t>
  </si>
  <si>
    <t>7</t>
  </si>
  <si>
    <t>1320.00</t>
  </si>
  <si>
    <t>457.00</t>
  </si>
  <si>
    <t>1777.00</t>
  </si>
  <si>
    <t>8</t>
  </si>
  <si>
    <t>1500.00</t>
  </si>
  <si>
    <t>431.59</t>
  </si>
  <si>
    <t>1931.59</t>
  </si>
  <si>
    <t>5.00</t>
  </si>
  <si>
    <t>1936.59</t>
  </si>
  <si>
    <t>Total of Haryana</t>
  </si>
  <si>
    <t>5330.00</t>
  </si>
  <si>
    <t>5761.59</t>
  </si>
  <si>
    <t>531.30</t>
  </si>
  <si>
    <t>6292.89</t>
  </si>
  <si>
    <t>Himachal Pradesh</t>
  </si>
  <si>
    <t>9</t>
  </si>
  <si>
    <t>777.00</t>
  </si>
  <si>
    <t>256.61</t>
  </si>
  <si>
    <t>1033.61</t>
  </si>
  <si>
    <t>10</t>
  </si>
  <si>
    <t>1784.00</t>
  </si>
  <si>
    <t>695.03</t>
  </si>
  <si>
    <t>2479.03</t>
  </si>
  <si>
    <t>11</t>
  </si>
  <si>
    <t>7248.02</t>
  </si>
  <si>
    <t>Total of Himachal Pradesh</t>
  </si>
  <si>
    <t>9809.02</t>
  </si>
  <si>
    <t>951.64</t>
  </si>
  <si>
    <t>10760.66</t>
  </si>
  <si>
    <t>Jammu and Kashmir</t>
  </si>
  <si>
    <t>12</t>
  </si>
  <si>
    <t>175.00</t>
  </si>
  <si>
    <t>1110.00</t>
  </si>
  <si>
    <t>130.48</t>
  </si>
  <si>
    <t>1415.48</t>
  </si>
  <si>
    <t>13</t>
  </si>
  <si>
    <t>14</t>
  </si>
  <si>
    <t>2250.00</t>
  </si>
  <si>
    <t>Total of Jammu and Kashmir</t>
  </si>
  <si>
    <t>3360.00</t>
  </si>
  <si>
    <t>199.78</t>
  </si>
  <si>
    <t>3734.78</t>
  </si>
  <si>
    <t>Ladakh</t>
  </si>
  <si>
    <t>15</t>
  </si>
  <si>
    <t>89.00</t>
  </si>
  <si>
    <t>Total of Ladakh</t>
  </si>
  <si>
    <t>Punjab</t>
  </si>
  <si>
    <t>16</t>
  </si>
  <si>
    <t>1760.00</t>
  </si>
  <si>
    <t>941.00</t>
  </si>
  <si>
    <t>127.80</t>
  </si>
  <si>
    <t>2828.80</t>
  </si>
  <si>
    <t>17</t>
  </si>
  <si>
    <t>3920.00</t>
  </si>
  <si>
    <t>1320.70</t>
  </si>
  <si>
    <t>5240.70</t>
  </si>
  <si>
    <t>18</t>
  </si>
  <si>
    <t>155.30</t>
  </si>
  <si>
    <t>Total of Punjab</t>
  </si>
  <si>
    <t>5680.00</t>
  </si>
  <si>
    <t>1096.30</t>
  </si>
  <si>
    <t>1448.50</t>
  </si>
  <si>
    <t>8224.80</t>
  </si>
  <si>
    <t>Rajasthan</t>
  </si>
  <si>
    <t>19</t>
  </si>
  <si>
    <t>7170.00</t>
  </si>
  <si>
    <t>603.80</t>
  </si>
  <si>
    <t>7773.80</t>
  </si>
  <si>
    <t>411.00</t>
  </si>
  <si>
    <t>23.85</t>
  </si>
  <si>
    <t>8208.65</t>
  </si>
  <si>
    <t>20</t>
  </si>
  <si>
    <t>2400.00</t>
  </si>
  <si>
    <t>9214.93</t>
  </si>
  <si>
    <t>11614.93</t>
  </si>
  <si>
    <t>21</t>
  </si>
  <si>
    <t>250.00</t>
  </si>
  <si>
    <t>419.33</t>
  </si>
  <si>
    <t>669.33</t>
  </si>
  <si>
    <t>1180.00</t>
  </si>
  <si>
    <t>344.00</t>
  </si>
  <si>
    <t>2193.33</t>
  </si>
  <si>
    <t>Total of Rajasthan</t>
  </si>
  <si>
    <t>9820.00</t>
  </si>
  <si>
    <t>1023.13</t>
  </si>
  <si>
    <t>10843.13</t>
  </si>
  <si>
    <t>9582.78</t>
  </si>
  <si>
    <t>22016.91</t>
  </si>
  <si>
    <t>Uttar Pradesh</t>
  </si>
  <si>
    <t>22</t>
  </si>
  <si>
    <t>5469.00</t>
  </si>
  <si>
    <t>501.60</t>
  </si>
  <si>
    <t>25.10</t>
  </si>
  <si>
    <t>5995.70</t>
  </si>
  <si>
    <t>23</t>
  </si>
  <si>
    <t>6810.00</t>
  </si>
  <si>
    <t>3180.61</t>
  </si>
  <si>
    <t>9990.61</t>
  </si>
  <si>
    <t>24</t>
  </si>
  <si>
    <t>10130.00</t>
  </si>
  <si>
    <t>1493.14</t>
  </si>
  <si>
    <t>11623.14</t>
  </si>
  <si>
    <t>440.00</t>
  </si>
  <si>
    <t>30.00</t>
  </si>
  <si>
    <t>12093.14</t>
  </si>
  <si>
    <t>Total of Uttar Pradesh</t>
  </si>
  <si>
    <t>22409.00</t>
  </si>
  <si>
    <t>23902.14</t>
  </si>
  <si>
    <t>3235.71</t>
  </si>
  <si>
    <t>28079.45</t>
  </si>
  <si>
    <t>Uttarakhand</t>
  </si>
  <si>
    <t>25</t>
  </si>
  <si>
    <t>1252.15</t>
  </si>
  <si>
    <t>67.87</t>
  </si>
  <si>
    <t>1320.02</t>
  </si>
  <si>
    <t>26</t>
  </si>
  <si>
    <t>450.00</t>
  </si>
  <si>
    <t>730.00</t>
  </si>
  <si>
    <t>592.85</t>
  </si>
  <si>
    <t>1772.85</t>
  </si>
  <si>
    <t>27</t>
  </si>
  <si>
    <t>1774.20</t>
  </si>
  <si>
    <t>Total of Uttarakhand</t>
  </si>
  <si>
    <t>3756.35</t>
  </si>
  <si>
    <t>660.72</t>
  </si>
  <si>
    <t>4867.07</t>
  </si>
  <si>
    <t>Northern</t>
  </si>
  <si>
    <t>28</t>
  </si>
  <si>
    <t>16909.00</t>
  </si>
  <si>
    <t>2879.20</t>
  </si>
  <si>
    <t>19788.20</t>
  </si>
  <si>
    <t>4992.75</t>
  </si>
  <si>
    <t>701.01</t>
  </si>
  <si>
    <t>25481.96</t>
  </si>
  <si>
    <t>29</t>
  </si>
  <si>
    <t>14450.00</t>
  </si>
  <si>
    <t>558.00</t>
  </si>
  <si>
    <t>15008.00</t>
  </si>
  <si>
    <t>2514.00</t>
  </si>
  <si>
    <t>15788.13</t>
  </si>
  <si>
    <t>33310.13</t>
  </si>
  <si>
    <t>17/04/2020 17.10.09</t>
  </si>
  <si>
    <t>Page 1 of</t>
  </si>
  <si>
    <t xml:space="preserve"> 2</t>
  </si>
  <si>
    <t>https://npp.gov.</t>
  </si>
  <si>
    <t>30</t>
  </si>
  <si>
    <t>11880.00</t>
  </si>
  <si>
    <t>2344.06</t>
  </si>
  <si>
    <t>14224.06</t>
  </si>
  <si>
    <t>1620.00</t>
  </si>
  <si>
    <t>11516.52</t>
  </si>
  <si>
    <t>379.00</t>
  </si>
  <si>
    <t>27739.58</t>
  </si>
  <si>
    <t>Total of Northern</t>
  </si>
  <si>
    <t>43239.00</t>
  </si>
  <si>
    <t>5781.26</t>
  </si>
  <si>
    <t>49020.26</t>
  </si>
  <si>
    <t>19023.27</t>
  </si>
  <si>
    <t>16868.14</t>
  </si>
  <si>
    <t>86531.67</t>
  </si>
  <si>
    <t>Page 2 of</t>
  </si>
  <si>
    <t xml:space="preserve"> 1</t>
  </si>
  <si>
    <t>17/04/2020 17.13.37</t>
  </si>
  <si>
    <t>42343.90</t>
  </si>
  <si>
    <t>1514.41</t>
  </si>
  <si>
    <t>5862.45</t>
  </si>
  <si>
    <t>34967.05</t>
  </si>
  <si>
    <t>40.05</t>
  </si>
  <si>
    <t>100.00</t>
  </si>
  <si>
    <t>34827.00</t>
  </si>
  <si>
    <t>Total of Eastern</t>
  </si>
  <si>
    <t>20730.30</t>
  </si>
  <si>
    <t>15.10</t>
  </si>
  <si>
    <t>1005.20</t>
  </si>
  <si>
    <t>19710.00</t>
  </si>
  <si>
    <t>9284.95</t>
  </si>
  <si>
    <t>1218.95</t>
  </si>
  <si>
    <t>399.00</t>
  </si>
  <si>
    <t>7667.00</t>
  </si>
  <si>
    <t>12328.66</t>
  </si>
  <si>
    <t>280.36</t>
  </si>
  <si>
    <t>4458.25</t>
  </si>
  <si>
    <t>7590.05</t>
  </si>
  <si>
    <t>7450.00</t>
  </si>
  <si>
    <t>Eastern</t>
  </si>
  <si>
    <t>16151.08</t>
  </si>
  <si>
    <t>532.88</t>
  </si>
  <si>
    <t>1341.20</t>
  </si>
  <si>
    <t>14277.00</t>
  </si>
  <si>
    <t>14177.00</t>
  </si>
  <si>
    <t>Total of West Bengal</t>
  </si>
  <si>
    <t>7205.20</t>
  </si>
  <si>
    <t>355.20</t>
  </si>
  <si>
    <t>6850.00</t>
  </si>
  <si>
    <t>2447.93</t>
  </si>
  <si>
    <t>410.93</t>
  </si>
  <si>
    <t>2037.00</t>
  </si>
  <si>
    <t>6497.95</t>
  </si>
  <si>
    <t>121.95</t>
  </si>
  <si>
    <t>986.00</t>
  </si>
  <si>
    <t>5390.00</t>
  </si>
  <si>
    <t>5290.00</t>
  </si>
  <si>
    <t>West Bengal</t>
  </si>
  <si>
    <t>2221.18</t>
  </si>
  <si>
    <t>52.18</t>
  </si>
  <si>
    <t>2169.00</t>
  </si>
  <si>
    <t>Total of Sikkim</t>
  </si>
  <si>
    <t>570.00</t>
  </si>
  <si>
    <t>399.07</t>
  </si>
  <si>
    <t>0.07</t>
  </si>
  <si>
    <t>1252.11</t>
  </si>
  <si>
    <t>52.11</t>
  </si>
  <si>
    <t>1200.00</t>
  </si>
  <si>
    <t>Sikkim</t>
  </si>
  <si>
    <t>12463.94</t>
  </si>
  <si>
    <t>521.69</t>
  </si>
  <si>
    <t>2142.25</t>
  </si>
  <si>
    <t>9800.00</t>
  </si>
  <si>
    <t>Total of Odisha</t>
  </si>
  <si>
    <t>4270.00</t>
  </si>
  <si>
    <t>10.00</t>
  </si>
  <si>
    <t>4260.00</t>
  </si>
  <si>
    <t>4285.39</t>
  </si>
  <si>
    <t>485.39</t>
  </si>
  <si>
    <t>3800.00</t>
  </si>
  <si>
    <t>3908.55</t>
  </si>
  <si>
    <t>26.30</t>
  </si>
  <si>
    <t>1740.00</t>
  </si>
  <si>
    <t>Odisha</t>
  </si>
  <si>
    <t>4716.75</t>
  </si>
  <si>
    <t>46.75</t>
  </si>
  <si>
    <t>210.00</t>
  </si>
  <si>
    <t>4460.00</t>
  </si>
  <si>
    <t>Total of Jharkhand</t>
  </si>
  <si>
    <t>2290.00</t>
  </si>
  <si>
    <t>80.00</t>
  </si>
  <si>
    <t>2210.00</t>
  </si>
  <si>
    <t>1872.70</t>
  </si>
  <si>
    <t>42.70</t>
  </si>
  <si>
    <t>1830.00</t>
  </si>
  <si>
    <t>554.05</t>
  </si>
  <si>
    <t>4.05</t>
  </si>
  <si>
    <t>130.00</t>
  </si>
  <si>
    <t>420.00</t>
  </si>
  <si>
    <t>Jharkhand</t>
  </si>
  <si>
    <t>6733.47</t>
  </si>
  <si>
    <t>343.47</t>
  </si>
  <si>
    <t>6390.00</t>
  </si>
  <si>
    <t>Total of Bihar</t>
  </si>
  <si>
    <t>272.77</t>
  </si>
  <si>
    <t>70.70</t>
  </si>
  <si>
    <t>Bihar</t>
  </si>
  <si>
    <t>57.49</t>
  </si>
  <si>
    <t>17.44</t>
  </si>
  <si>
    <t>Total of Andaman &amp; Nicobar Islands</t>
  </si>
  <si>
    <t>5.10</t>
  </si>
  <si>
    <t>7.09</t>
  </si>
  <si>
    <t>45.30</t>
  </si>
  <si>
    <t>5.25</t>
  </si>
  <si>
    <t>Andaman &amp; Nicobar Islands</t>
  </si>
  <si>
    <t>Location wise Eastern region state-wise installed capacity as on 31/03/2020</t>
  </si>
  <si>
    <t>17/04/2020 17.11.57</t>
  </si>
  <si>
    <t>131388.38</t>
  </si>
  <si>
    <t>25873.89</t>
  </si>
  <si>
    <t>7392.00</t>
  </si>
  <si>
    <t>1840.00</t>
  </si>
  <si>
    <t>96282.49</t>
  </si>
  <si>
    <t>10806.49</t>
  </si>
  <si>
    <t>85476.00</t>
  </si>
  <si>
    <t>Total of Western</t>
  </si>
  <si>
    <t>24706.97</t>
  </si>
  <si>
    <t>666.30</t>
  </si>
  <si>
    <t>1520.00</t>
  </si>
  <si>
    <t>20680.67</t>
  </si>
  <si>
    <t>3280.67</t>
  </si>
  <si>
    <t>17400.00</t>
  </si>
  <si>
    <t>74105.05</t>
  </si>
  <si>
    <t>24652.05</t>
  </si>
  <si>
    <t>481.00</t>
  </si>
  <si>
    <t>48972.00</t>
  </si>
  <si>
    <t>4676.00</t>
  </si>
  <si>
    <t>44296.00</t>
  </si>
  <si>
    <t>32576.36</t>
  </si>
  <si>
    <t>555.54</t>
  </si>
  <si>
    <t>5391.00</t>
  </si>
  <si>
    <t>26629.82</t>
  </si>
  <si>
    <t>2849.82</t>
  </si>
  <si>
    <t>23780.00</t>
  </si>
  <si>
    <t>Western</t>
  </si>
  <si>
    <t>42330.48</t>
  </si>
  <si>
    <t>9710.40</t>
  </si>
  <si>
    <t>3047.00</t>
  </si>
  <si>
    <t>1400.00</t>
  </si>
  <si>
    <t>28173.08</t>
  </si>
  <si>
    <t>3207.08</t>
  </si>
  <si>
    <t>24966.00</t>
  </si>
  <si>
    <t>Total of Maharashtra</t>
  </si>
  <si>
    <t>7130.08</t>
  </si>
  <si>
    <t>123.00</t>
  </si>
  <si>
    <t>5607.08</t>
  </si>
  <si>
    <t>1967.08</t>
  </si>
  <si>
    <t>3640.00</t>
  </si>
  <si>
    <t>21824.27</t>
  </si>
  <si>
    <t>9199.27</t>
  </si>
  <si>
    <t>12144.00</t>
  </si>
  <si>
    <t>568.00</t>
  </si>
  <si>
    <t>11576.00</t>
  </si>
  <si>
    <t>13376.13</t>
  </si>
  <si>
    <t>388.13</t>
  </si>
  <si>
    <t>2566.00</t>
  </si>
  <si>
    <t>10422.00</t>
  </si>
  <si>
    <t>672.00</t>
  </si>
  <si>
    <t>9750.00</t>
  </si>
  <si>
    <t>Maharashtra</t>
  </si>
  <si>
    <t>28380.01</t>
  </si>
  <si>
    <t>4995.01</t>
  </si>
  <si>
    <t>2235.00</t>
  </si>
  <si>
    <t>21150.00</t>
  </si>
  <si>
    <t>Total of Madhya Pradesh</t>
  </si>
  <si>
    <t>8700.00</t>
  </si>
  <si>
    <t>300.00</t>
  </si>
  <si>
    <t>6880.00</t>
  </si>
  <si>
    <t>13481.05</t>
  </si>
  <si>
    <t>4611.05</t>
  </si>
  <si>
    <t>8870.00</t>
  </si>
  <si>
    <t>6198.96</t>
  </si>
  <si>
    <t>83.96</t>
  </si>
  <si>
    <t>715.00</t>
  </si>
  <si>
    <t>5400.00</t>
  </si>
  <si>
    <t>Madhya Pradesh</t>
  </si>
  <si>
    <t>36799.55</t>
  </si>
  <si>
    <t>10586.14</t>
  </si>
  <si>
    <t>1990.00</t>
  </si>
  <si>
    <t>23783.41</t>
  </si>
  <si>
    <t>7551.41</t>
  </si>
  <si>
    <t>16232.00</t>
  </si>
  <si>
    <t>Total of Gujarat</t>
  </si>
  <si>
    <t>1996.89</t>
  </si>
  <si>
    <t>243.30</t>
  </si>
  <si>
    <t>1313.59</t>
  </si>
  <si>
    <t>25012.49</t>
  </si>
  <si>
    <t>10270.49</t>
  </si>
  <si>
    <t>14742.00</t>
  </si>
  <si>
    <t>4060.00</t>
  </si>
  <si>
    <t>10682.00</t>
  </si>
  <si>
    <t>9790.17</t>
  </si>
  <si>
    <t>72.35</t>
  </si>
  <si>
    <t>7727.82</t>
  </si>
  <si>
    <t>2177.82</t>
  </si>
  <si>
    <t>5550.00</t>
  </si>
  <si>
    <t>Gujarat</t>
  </si>
  <si>
    <t>53.17</t>
  </si>
  <si>
    <t>5.17</t>
  </si>
  <si>
    <t>48.00</t>
  </si>
  <si>
    <t>Total of Goa</t>
  </si>
  <si>
    <t>53.12</t>
  </si>
  <si>
    <t>5.12</t>
  </si>
  <si>
    <t>0.05</t>
  </si>
  <si>
    <t>Goa</t>
  </si>
  <si>
    <t>19.86</t>
  </si>
  <si>
    <t>Total of Daman &amp; Diu</t>
  </si>
  <si>
    <t>Daman &amp; Diu</t>
  </si>
  <si>
    <t>5.46</t>
  </si>
  <si>
    <t>Total of Dadra &amp; Nagar Haveli</t>
  </si>
  <si>
    <t>Dadra &amp; Nagar Haveli</t>
  </si>
  <si>
    <t>23799.85</t>
  </si>
  <si>
    <t>551.85</t>
  </si>
  <si>
    <t>120.00</t>
  </si>
  <si>
    <t>23128.00</t>
  </si>
  <si>
    <t>Total of Chhatisgarh</t>
  </si>
  <si>
    <t>13708.80</t>
  </si>
  <si>
    <t>540.80</t>
  </si>
  <si>
    <t>13168.00</t>
  </si>
  <si>
    <t>3211.05</t>
  </si>
  <si>
    <t>11.05</t>
  </si>
  <si>
    <t>3080.00</t>
  </si>
  <si>
    <t>Chhatisgarh</t>
  </si>
  <si>
    <t>Location wise Western region state-wise installed capacity as on 31/03/2020</t>
  </si>
  <si>
    <t>17/04/2020 17.12.44</t>
  </si>
  <si>
    <t>105189.51</t>
  </si>
  <si>
    <t>42407.05</t>
  </si>
  <si>
    <t>11694.50</t>
  </si>
  <si>
    <t>3320.00</t>
  </si>
  <si>
    <t>47767.97</t>
  </si>
  <si>
    <t>433.66</t>
  </si>
  <si>
    <t>6491.80</t>
  </si>
  <si>
    <t>40842.50</t>
  </si>
  <si>
    <t>Total of Southern</t>
  </si>
  <si>
    <t>16961.48</t>
  </si>
  <si>
    <t>541.90</t>
  </si>
  <si>
    <t>13099.58</t>
  </si>
  <si>
    <t>359.58</t>
  </si>
  <si>
    <t>12740.00</t>
  </si>
  <si>
    <t>56482.22</t>
  </si>
  <si>
    <t>41278.27</t>
  </si>
  <si>
    <t>15203.95</t>
  </si>
  <si>
    <t>273.70</t>
  </si>
  <si>
    <t>5340.24</t>
  </si>
  <si>
    <t>9590.00</t>
  </si>
  <si>
    <t>31745.82</t>
  </si>
  <si>
    <t>586.88</t>
  </si>
  <si>
    <t>19464.44</t>
  </si>
  <si>
    <t>159.96</t>
  </si>
  <si>
    <t>791.98</t>
  </si>
  <si>
    <t>18512.50</t>
  </si>
  <si>
    <t>Southern</t>
  </si>
  <si>
    <t>13192.92</t>
  </si>
  <si>
    <t>4024.82</t>
  </si>
  <si>
    <t>2405.60</t>
  </si>
  <si>
    <t>6762.50</t>
  </si>
  <si>
    <t>Total of Telangana</t>
  </si>
  <si>
    <t>2610.00</t>
  </si>
  <si>
    <t>2600.00</t>
  </si>
  <si>
    <t>3973.60</t>
  </si>
  <si>
    <t>6609.32</t>
  </si>
  <si>
    <t>41.22</t>
  </si>
  <si>
    <t>4162.50</t>
  </si>
  <si>
    <t>Telangana</t>
  </si>
  <si>
    <t>33218.60</t>
  </si>
  <si>
    <t>14351.52</t>
  </si>
  <si>
    <t>2178.20</t>
  </si>
  <si>
    <t>2440.00</t>
  </si>
  <si>
    <t>14248.88</t>
  </si>
  <si>
    <t>211.70</t>
  </si>
  <si>
    <t>1027.18</t>
  </si>
  <si>
    <t>13010.00</t>
  </si>
  <si>
    <t>Total of Tamil Nadu</t>
  </si>
  <si>
    <t>8411.90</t>
  </si>
  <si>
    <t>231.90</t>
  </si>
  <si>
    <t>5740.00</t>
  </si>
  <si>
    <t>17661.72</t>
  </si>
  <si>
    <t>13996.92</t>
  </si>
  <si>
    <t>3664.80</t>
  </si>
  <si>
    <t>503.10</t>
  </si>
  <si>
    <t>2950.00</t>
  </si>
  <si>
    <t>7144.98</t>
  </si>
  <si>
    <t>122.70</t>
  </si>
  <si>
    <t>4844.08</t>
  </si>
  <si>
    <t>524.08</t>
  </si>
  <si>
    <t>4320.00</t>
  </si>
  <si>
    <t>Tamil Nadu</t>
  </si>
  <si>
    <t>38.01</t>
  </si>
  <si>
    <t>5.51</t>
  </si>
  <si>
    <t>32.50</t>
  </si>
  <si>
    <t>Total of Puducherry</t>
  </si>
  <si>
    <t>Puducherry</t>
  </si>
  <si>
    <t>0.75</t>
  </si>
  <si>
    <t>Total of Lakshadweep</t>
  </si>
  <si>
    <t>Lakshadweep</t>
  </si>
  <si>
    <t>2977.51</t>
  </si>
  <si>
    <t>427.47</t>
  </si>
  <si>
    <t>1856.50</t>
  </si>
  <si>
    <t>693.54</t>
  </si>
  <si>
    <t>533.58</t>
  </si>
  <si>
    <t>Total of Kerala</t>
  </si>
  <si>
    <t>409.58</t>
  </si>
  <si>
    <t>50.00</t>
  </si>
  <si>
    <t>378.57</t>
  </si>
  <si>
    <t>204.57</t>
  </si>
  <si>
    <t>174.00</t>
  </si>
  <si>
    <t>2189.36</t>
  </si>
  <si>
    <t>172.90</t>
  </si>
  <si>
    <t>Kerala</t>
  </si>
  <si>
    <t>29261.46</t>
  </si>
  <si>
    <t>15232.06</t>
  </si>
  <si>
    <t>3644.20</t>
  </si>
  <si>
    <t>880.00</t>
  </si>
  <si>
    <t>9505.20</t>
  </si>
  <si>
    <t>25.20</t>
  </si>
  <si>
    <t>9480.00</t>
  </si>
  <si>
    <t>Total of Karnataka</t>
  </si>
  <si>
    <t>3280.00</t>
  </si>
  <si>
    <t>17123.38</t>
  </si>
  <si>
    <t>15038.17</t>
  </si>
  <si>
    <t>2085.20</t>
  </si>
  <si>
    <t>2060.00</t>
  </si>
  <si>
    <t>8858.08</t>
  </si>
  <si>
    <t>193.89</t>
  </si>
  <si>
    <t>5020.00</t>
  </si>
  <si>
    <t>Karnataka</t>
  </si>
  <si>
    <t>26500.26</t>
  </si>
  <si>
    <t>8364.92</t>
  </si>
  <si>
    <t>1610.00</t>
  </si>
  <si>
    <t>16525.34</t>
  </si>
  <si>
    <t>36.80</t>
  </si>
  <si>
    <t>4898.54</t>
  </si>
  <si>
    <t>11590.00</t>
  </si>
  <si>
    <t>Total of Andhra Pradesh</t>
  </si>
  <si>
    <t>2000.00</t>
  </si>
  <si>
    <t>17338.69</t>
  </si>
  <si>
    <t>8058.74</t>
  </si>
  <si>
    <t>9279.94</t>
  </si>
  <si>
    <t>4663.14</t>
  </si>
  <si>
    <t>4580.00</t>
  </si>
  <si>
    <t>6911.58</t>
  </si>
  <si>
    <t>56.18</t>
  </si>
  <si>
    <t>5245.40</t>
  </si>
  <si>
    <t>235.40</t>
  </si>
  <si>
    <t>5010.00</t>
  </si>
  <si>
    <t>Andhra Pradesh</t>
  </si>
  <si>
    <t>Location wise Southern region state-wise installed capacity as on 31/03/2020</t>
  </si>
  <si>
    <t>17/04/2020 17.14.39</t>
  </si>
  <si>
    <t>4653.00</t>
  </si>
  <si>
    <t>364.19</t>
  </si>
  <si>
    <t>1727.00</t>
  </si>
  <si>
    <t>2561.81</t>
  </si>
  <si>
    <t>36.00</t>
  </si>
  <si>
    <t>1775.81</t>
  </si>
  <si>
    <t>750.00</t>
  </si>
  <si>
    <t>Total of North Eastern</t>
  </si>
  <si>
    <t>3338.60</t>
  </si>
  <si>
    <t>1305.00</t>
  </si>
  <si>
    <t>2003.60</t>
  </si>
  <si>
    <t>1253.60</t>
  </si>
  <si>
    <t>125.45</t>
  </si>
  <si>
    <t>100.95</t>
  </si>
  <si>
    <t>24.50</t>
  </si>
  <si>
    <t>1188.95</t>
  </si>
  <si>
    <t>233.25</t>
  </si>
  <si>
    <t>422.00</t>
  </si>
  <si>
    <t>533.70</t>
  </si>
  <si>
    <t>497.70</t>
  </si>
  <si>
    <t>North Eastern</t>
  </si>
  <si>
    <t>1157.52</t>
  </si>
  <si>
    <t>25.42</t>
  </si>
  <si>
    <t>1132.10</t>
  </si>
  <si>
    <t>Total of Tripura</t>
  </si>
  <si>
    <t>967.60</t>
  </si>
  <si>
    <t>962.60</t>
  </si>
  <si>
    <t>4.41</t>
  </si>
  <si>
    <t>185.51</t>
  </si>
  <si>
    <t>16.01</t>
  </si>
  <si>
    <t>169.50</t>
  </si>
  <si>
    <t>Tripura</t>
  </si>
  <si>
    <t>106.67</t>
  </si>
  <si>
    <t>31.67</t>
  </si>
  <si>
    <t>75.00</t>
  </si>
  <si>
    <t>Total of Nagaland</t>
  </si>
  <si>
    <t>1.00</t>
  </si>
  <si>
    <t>30.67</t>
  </si>
  <si>
    <t>Nagaland</t>
  </si>
  <si>
    <t>97.99</t>
  </si>
  <si>
    <t>37.99</t>
  </si>
  <si>
    <t>60.00</t>
  </si>
  <si>
    <t>Total of Mizoram</t>
  </si>
  <si>
    <t>1.52</t>
  </si>
  <si>
    <t>36.47</t>
  </si>
  <si>
    <t>Mizoram</t>
  </si>
  <si>
    <t>368.45</t>
  </si>
  <si>
    <t>46.45</t>
  </si>
  <si>
    <t>322.00</t>
  </si>
  <si>
    <t>Total of Meghalaya</t>
  </si>
  <si>
    <t>13.92</t>
  </si>
  <si>
    <t>354.53</t>
  </si>
  <si>
    <t>32.53</t>
  </si>
  <si>
    <t>Meghalaya</t>
  </si>
  <si>
    <t>151.61</t>
  </si>
  <si>
    <t>10.61</t>
  </si>
  <si>
    <t>105.00</t>
  </si>
  <si>
    <t>Total of Manipur</t>
  </si>
  <si>
    <t>5.16</t>
  </si>
  <si>
    <t>41.45</t>
  </si>
  <si>
    <t>5.45</t>
  </si>
  <si>
    <t>Manipur</t>
  </si>
  <si>
    <t>1819.05</t>
  </si>
  <si>
    <t>75.34</t>
  </si>
  <si>
    <t>350.00</t>
  </si>
  <si>
    <t>1393.70</t>
  </si>
  <si>
    <t>643.70</t>
  </si>
  <si>
    <t>Total of Assam</t>
  </si>
  <si>
    <t>1316.00</t>
  </si>
  <si>
    <t>25.00</t>
  </si>
  <si>
    <t>1041.00</t>
  </si>
  <si>
    <t>291.00</t>
  </si>
  <si>
    <t>69.83</t>
  </si>
  <si>
    <t>45.33</t>
  </si>
  <si>
    <t>433.21</t>
  </si>
  <si>
    <t>5.01</t>
  </si>
  <si>
    <t>328.20</t>
  </si>
  <si>
    <t>Assam</t>
  </si>
  <si>
    <t>951.72</t>
  </si>
  <si>
    <t>136.72</t>
  </si>
  <si>
    <t>815.00</t>
  </si>
  <si>
    <t>Total of Arunachal Pradesh</t>
  </si>
  <si>
    <t>29.61</t>
  </si>
  <si>
    <t>107.11</t>
  </si>
  <si>
    <t>Arunachal Pradesh</t>
  </si>
  <si>
    <t>Location wise North Eastern region state-wise installed capacity as on 31/03/2020</t>
  </si>
  <si>
    <t xml:space="preserve"> Chandigarh</t>
  </si>
  <si>
    <t xml:space="preserve"> Delhi</t>
  </si>
  <si>
    <t xml:space="preserve"> Haryana</t>
  </si>
  <si>
    <t xml:space="preserve"> Himachal Pradesh</t>
  </si>
  <si>
    <t xml:space="preserve"> Jammu and Kashmir</t>
  </si>
  <si>
    <t xml:space="preserve"> Punjab</t>
  </si>
  <si>
    <t xml:space="preserve"> Rajasthan</t>
  </si>
  <si>
    <t xml:space="preserve"> Uttar Pradesh</t>
  </si>
  <si>
    <t xml:space="preserve"> Uttarakhand</t>
  </si>
  <si>
    <t xml:space="preserve"> Bihar</t>
  </si>
  <si>
    <t xml:space="preserve"> Jharkhand</t>
  </si>
  <si>
    <t xml:space="preserve"> Odisha</t>
  </si>
  <si>
    <t xml:space="preserve"> Sikkim</t>
  </si>
  <si>
    <t xml:space="preserve"> West Bengal</t>
  </si>
  <si>
    <t xml:space="preserve"> Chhatisgarh</t>
  </si>
  <si>
    <t xml:space="preserve"> Dadra &amp; Nagar Haveli</t>
  </si>
  <si>
    <t xml:space="preserve"> Daman &amp; Diu</t>
  </si>
  <si>
    <t xml:space="preserve"> Goa</t>
  </si>
  <si>
    <t xml:space="preserve"> Gujarat</t>
  </si>
  <si>
    <t xml:space="preserve"> Madhya Pradesh</t>
  </si>
  <si>
    <t xml:space="preserve"> Maharashtra</t>
  </si>
  <si>
    <t xml:space="preserve"> Andhra Pradesh</t>
  </si>
  <si>
    <t xml:space="preserve"> Karnataka</t>
  </si>
  <si>
    <t xml:space="preserve"> Kerala</t>
  </si>
  <si>
    <t xml:space="preserve"> Puducherry</t>
  </si>
  <si>
    <t xml:space="preserve"> Tamil Nadu</t>
  </si>
  <si>
    <t xml:space="preserve"> Telangana</t>
  </si>
  <si>
    <t xml:space="preserve"> Arunachal Pradesh</t>
  </si>
  <si>
    <t xml:space="preserve"> Assam</t>
  </si>
  <si>
    <t xml:space="preserve"> Manipur</t>
  </si>
  <si>
    <t xml:space="preserve"> Meghalaya</t>
  </si>
  <si>
    <t xml:space="preserve"> Mizoram</t>
  </si>
  <si>
    <t xml:space="preserve"> Nagaland</t>
  </si>
  <si>
    <t xml:space="preserve"> Tripura</t>
  </si>
  <si>
    <t>UT</t>
  </si>
  <si>
    <t>DL</t>
  </si>
  <si>
    <t>HR</t>
  </si>
  <si>
    <t>HP</t>
  </si>
  <si>
    <t>JK</t>
  </si>
  <si>
    <t>PB</t>
  </si>
  <si>
    <t>RJ</t>
  </si>
  <si>
    <t>UP</t>
  </si>
  <si>
    <t>UK</t>
  </si>
  <si>
    <t>BR</t>
  </si>
  <si>
    <t>JH</t>
  </si>
  <si>
    <t>OD</t>
  </si>
  <si>
    <t>NE</t>
  </si>
  <si>
    <t>WB</t>
  </si>
  <si>
    <t>CG</t>
  </si>
  <si>
    <t>GA</t>
  </si>
  <si>
    <t>GJ</t>
  </si>
  <si>
    <t>MP</t>
  </si>
  <si>
    <t>MH</t>
  </si>
  <si>
    <t>AP</t>
  </si>
  <si>
    <t>KA</t>
  </si>
  <si>
    <t>KL</t>
  </si>
  <si>
    <t>TN</t>
  </si>
  <si>
    <t>TS</t>
  </si>
  <si>
    <t>AS</t>
  </si>
  <si>
    <t>SubGeography2</t>
  </si>
  <si>
    <t>EG_LH</t>
  </si>
  <si>
    <t>EG_PHWR</t>
  </si>
  <si>
    <t>EG_COAL</t>
  </si>
  <si>
    <t>17/04/2020 17.08.48</t>
  </si>
  <si>
    <t xml:space="preserve">https://npp.gov.in </t>
  </si>
  <si>
    <t>87027.68</t>
  </si>
  <si>
    <t>34627.82</t>
  </si>
  <si>
    <t>147.64</t>
  </si>
  <si>
    <t>9875.31</t>
  </si>
  <si>
    <t>37693.75</t>
  </si>
  <si>
    <t>4683.16</t>
  </si>
  <si>
    <t>Waste to Energy</t>
  </si>
  <si>
    <t>BM Power/Congen</t>
  </si>
  <si>
    <t>Total Capacity</t>
  </si>
  <si>
    <t>Solar Power</t>
  </si>
  <si>
    <t>Bio-Power</t>
  </si>
  <si>
    <t>Wind Power</t>
  </si>
  <si>
    <t>Small Hydro Power</t>
  </si>
  <si>
    <t>Break up of RES all India as on 31/03/2020 is given below (in MW):</t>
  </si>
  <si>
    <t>Total of ALL INDIA</t>
  </si>
  <si>
    <t>ALL INDIA</t>
  </si>
  <si>
    <t>Region</t>
  </si>
  <si>
    <t>Location wise regional summary of all India installed capacity (IN MW) of power stations as on 31/03/2020</t>
  </si>
  <si>
    <t>EG_CCGT</t>
  </si>
  <si>
    <t>P&amp;C Division</t>
  </si>
  <si>
    <t>State-wise installed capacity of Grid Interactive Renewable Power as on 31.03.2020.</t>
  </si>
  <si>
    <t>S. No.</t>
  </si>
  <si>
    <t>STATES / Uts</t>
  </si>
  <si>
    <t xml:space="preserve">                     Bio-Power</t>
  </si>
  <si>
    <t>BM Power/Bagasse Cogen. (Grid Interactive)</t>
  </si>
  <si>
    <t>BM Cogen. (Non-Bagasse)</t>
  </si>
  <si>
    <t>Bio Power Total</t>
  </si>
  <si>
    <t>Ground Mounted</t>
  </si>
  <si>
    <t>Roof Top</t>
  </si>
  <si>
    <t>(MW)</t>
  </si>
  <si>
    <t xml:space="preserve">Bihar </t>
  </si>
  <si>
    <t>Jammu &amp; Kashmir</t>
  </si>
  <si>
    <t xml:space="preserve">Madhya Pradesh </t>
  </si>
  <si>
    <t xml:space="preserve">West Bengal </t>
  </si>
  <si>
    <t>Andaman &amp; Nicobar</t>
  </si>
  <si>
    <t>Dadar &amp; Nagar Haveli</t>
  </si>
  <si>
    <t>Lakshwadeep</t>
  </si>
  <si>
    <t>Pondicherry</t>
  </si>
  <si>
    <t>Others</t>
  </si>
  <si>
    <t>Total  (MW)</t>
  </si>
  <si>
    <r>
      <t xml:space="preserve">               </t>
    </r>
    <r>
      <rPr>
        <b/>
        <sz val="10"/>
        <rFont val="Times New Roman"/>
        <family val="1"/>
      </rPr>
      <t>MW =  Megawatt</t>
    </r>
  </si>
  <si>
    <t>ModelGeography</t>
  </si>
  <si>
    <t>SubGeography1</t>
  </si>
  <si>
    <t>INDIA</t>
  </si>
  <si>
    <t>ER</t>
  </si>
  <si>
    <t>WR</t>
  </si>
  <si>
    <t>NER</t>
  </si>
  <si>
    <t>SR</t>
  </si>
  <si>
    <t>NR</t>
  </si>
  <si>
    <t>Pumped Stor Capacity from EST_Legacy_Details</t>
  </si>
  <si>
    <t>PUMPED_STOR</t>
  </si>
  <si>
    <t>EG_SH</t>
  </si>
  <si>
    <t>EG_WIND</t>
  </si>
  <si>
    <t>EG_BIOMASS</t>
  </si>
  <si>
    <t xml:space="preserve">Total Biomass </t>
  </si>
  <si>
    <t>EnergyConvTech</t>
  </si>
  <si>
    <t xml:space="preserve">Source: CEA </t>
  </si>
  <si>
    <t>Source: MNRE</t>
  </si>
  <si>
    <t>Total Capacity after removing Pumped storage from LH</t>
  </si>
  <si>
    <t xml:space="preserve">Aggregating RES </t>
  </si>
  <si>
    <t>RF_MS</t>
  </si>
  <si>
    <t>RF_HSD</t>
  </si>
  <si>
    <t>RF_ATF</t>
  </si>
  <si>
    <t>RF_LPG</t>
  </si>
  <si>
    <t>RF_OTHERPP</t>
  </si>
  <si>
    <t>Please note that all EG units in Final CSVs are GW and RF are Million Tonne per annum (MTPA)</t>
  </si>
  <si>
    <t>Production of Petroleum products-Fin year-wise, TMT</t>
  </si>
  <si>
    <t>% share of total</t>
  </si>
  <si>
    <t xml:space="preserve">Average </t>
  </si>
  <si>
    <t>CAGR over</t>
  </si>
  <si>
    <t>Products</t>
  </si>
  <si>
    <t>2013-14</t>
  </si>
  <si>
    <t>2014-15</t>
  </si>
  <si>
    <t>2015-16</t>
  </si>
  <si>
    <t>2016-17</t>
  </si>
  <si>
    <t>2017-18</t>
  </si>
  <si>
    <t>2018-19</t>
  </si>
  <si>
    <t>2019-20</t>
  </si>
  <si>
    <t>% share</t>
  </si>
  <si>
    <t>6 years</t>
  </si>
  <si>
    <t>LPG</t>
  </si>
  <si>
    <t>Motor Spirit(MS)</t>
  </si>
  <si>
    <t>ATF</t>
  </si>
  <si>
    <t>HSD</t>
  </si>
  <si>
    <t>LDO</t>
  </si>
  <si>
    <t>Naphtha</t>
  </si>
  <si>
    <t>Kerosene</t>
  </si>
  <si>
    <t>Fuel Oils(FO/LSHS/RFO)</t>
  </si>
  <si>
    <t>Lube oils</t>
  </si>
  <si>
    <t>Bitumen</t>
  </si>
  <si>
    <t>Petroleum coke</t>
  </si>
  <si>
    <t>Paraffin wax</t>
  </si>
  <si>
    <t>Other Petro Products (total)</t>
  </si>
  <si>
    <t>TOTAL (All Petro products)</t>
  </si>
  <si>
    <t>Refinery fuel &amp; losses</t>
  </si>
  <si>
    <t>Consumption figures</t>
  </si>
  <si>
    <t>CAGR</t>
  </si>
  <si>
    <t>Table V.3 (Total PP figures)</t>
  </si>
  <si>
    <t>India plans to nearly double oil refining capacity by 2030: Pradhan</t>
  </si>
  <si>
    <t>https://energy.economictimes.indiatimes.com/news/oil-and-gas/india-plans-to-nearly-double-oil-refining-capacity-by-2030-pradhan/76402815</t>
  </si>
  <si>
    <t>The refining capacity of 249.9 million tonnes exceeded the fuel demand of 213.7 million tonnes in 2019-20, but the demand is likely to rise to 335 million tonnes by 2030 and 472 million tonnes by 2040</t>
  </si>
  <si>
    <t>MoPNG press release : Refining Capacity of Oil Refineries</t>
  </si>
  <si>
    <t>https://pib.gov.in/PressReleasePage.aspx?PRID=1576808</t>
  </si>
  <si>
    <t xml:space="preserve">Unconfirmed Capacity given in Business Standard article </t>
  </si>
  <si>
    <t>https://www.business-standard.com/article/companies/ioc-to-invest-rs-70-000-cr-to-expand-refining-capacity-118021800151_1.html</t>
  </si>
  <si>
    <t xml:space="preserve">Existing - </t>
  </si>
  <si>
    <t>PSU / JV / Private</t>
  </si>
  <si>
    <t>Sr.no.</t>
  </si>
  <si>
    <t>Name of Refinery</t>
  </si>
  <si>
    <t>Present capacity MMTPA 2020</t>
  </si>
  <si>
    <t>Expansion MMTPA</t>
  </si>
  <si>
    <t>Final Capacity MMTPA</t>
  </si>
  <si>
    <t>Indian Oil</t>
  </si>
  <si>
    <t>Digboi, Assam</t>
  </si>
  <si>
    <t>Guwahati, Assam</t>
  </si>
  <si>
    <t>Barauni, Bihar</t>
  </si>
  <si>
    <t>Note-1</t>
  </si>
  <si>
    <t>Koyali, Vadodara, Gujarat</t>
  </si>
  <si>
    <t>Bongaigaon, Assam</t>
  </si>
  <si>
    <t>Haldia, West Bengal</t>
  </si>
  <si>
    <t>Mathura, UP</t>
  </si>
  <si>
    <t>Panipat, Haryana</t>
  </si>
  <si>
    <t>Note-2</t>
  </si>
  <si>
    <t>Paradip, Odisha</t>
  </si>
  <si>
    <t>HPCL</t>
  </si>
  <si>
    <t>Mumbai, Maharashtra</t>
  </si>
  <si>
    <t>Visakhapatnam, AP</t>
  </si>
  <si>
    <t>BPCL</t>
  </si>
  <si>
    <t>Kochi, Kerala</t>
  </si>
  <si>
    <t>CPCL / IOCL</t>
  </si>
  <si>
    <t>Manali, TN</t>
  </si>
  <si>
    <t>Nagapattinam, TN</t>
  </si>
  <si>
    <t>NRL</t>
  </si>
  <si>
    <t>Numaligarh, Assam</t>
  </si>
  <si>
    <t>Note-3</t>
  </si>
  <si>
    <t>MRPL</t>
  </si>
  <si>
    <t>Mangalore, Karnataka</t>
  </si>
  <si>
    <t>ONGC</t>
  </si>
  <si>
    <t>Tatipaka, AP</t>
  </si>
  <si>
    <t>Joint Venture</t>
  </si>
  <si>
    <t>Bharat Oman Ref, Bina, MP</t>
  </si>
  <si>
    <t>HPCL Mittal Energy, Bhatinda</t>
  </si>
  <si>
    <t>Private</t>
  </si>
  <si>
    <t>Reliance, DTA-Jamnagar</t>
  </si>
  <si>
    <t>Reliance, SEZ-Jamnagar</t>
  </si>
  <si>
    <t>Nayara Energy, Vadinar</t>
  </si>
  <si>
    <t>HPCL Rajasthan Ref, Barmer</t>
  </si>
  <si>
    <t>IOC/HP/BP</t>
  </si>
  <si>
    <t>West coast Refinery</t>
  </si>
  <si>
    <t>W/O unconfirmed expansion</t>
  </si>
  <si>
    <t>Confirmed capacity expansion planned</t>
  </si>
  <si>
    <t>Notes -</t>
  </si>
  <si>
    <t>Unconfirmed capacity expansion/new</t>
  </si>
  <si>
    <t>Enviro clearance, Financial closure achieved</t>
  </si>
  <si>
    <t xml:space="preserve">Expansion from 0.3 m bpd refining to 0.5 m bpd </t>
  </si>
  <si>
    <t>Contract awarded for License technology to Chevron Lummus &amp; EPCM contract to TKIS</t>
  </si>
  <si>
    <t>Planned Expansion / greenfield addition</t>
  </si>
  <si>
    <t>ALL Petro Products</t>
  </si>
  <si>
    <t>MS</t>
  </si>
  <si>
    <t>Other non-energy PP MTPA</t>
  </si>
  <si>
    <t>Other non-energy PP % share</t>
  </si>
  <si>
    <t>Product-wise Max capacity</t>
  </si>
  <si>
    <t>Cumulative Expansion / greenfield addition</t>
  </si>
  <si>
    <t>Product-wise Capacity</t>
  </si>
  <si>
    <t>Present  MMTPA 2020</t>
  </si>
  <si>
    <t>Expansion - MMTPA</t>
  </si>
  <si>
    <t>Final - MMTPA</t>
  </si>
  <si>
    <t>Other non-energy PP</t>
  </si>
  <si>
    <t>Max Capacity addition till date</t>
  </si>
  <si>
    <t>MMTPA</t>
  </si>
  <si>
    <t xml:space="preserve">PSU is Indian Oil - Paradip </t>
  </si>
  <si>
    <t>Private sector - RIL Jamnagar</t>
  </si>
  <si>
    <t>Planned in Model period(2025)</t>
  </si>
  <si>
    <t>Actual consumption figures</t>
  </si>
  <si>
    <t>Projected consumption figures for all Petroleum products</t>
  </si>
  <si>
    <t>Assumed GR</t>
  </si>
  <si>
    <t>Consumption of PP till 2020</t>
  </si>
  <si>
    <t>in Million tonnes</t>
  </si>
  <si>
    <t>Consumption figures have historically increased till 2020 at a CAGR of 5.2%. Assuming the same growth rate, consumption is likely to be 372 MTPA by 2031.</t>
  </si>
  <si>
    <t xml:space="preserve">As per present capacity India has been producing more PP than current demand and has been exporting finished PP. India produced 250MT and consumed 214 MT in 2020. </t>
  </si>
  <si>
    <t>This scenario is likely to change by 2028, going by present plans of expansion in refining capacity.</t>
  </si>
  <si>
    <t>Below is replicated from ECT_CapAddBounds.xlsx (Sheet=RF)</t>
  </si>
  <si>
    <t>Below are replicated from ECT_CapAddBounds.xlsx (Sheet=HistoricalProdPP)</t>
  </si>
  <si>
    <t>Million tonne per annum (MTPA)</t>
  </si>
  <si>
    <t>Kadana St. I&amp;II</t>
  </si>
  <si>
    <t>Panchet Hill (DVC)</t>
  </si>
  <si>
    <t>Sardar Sarovar</t>
  </si>
  <si>
    <t>PHS Presently not working in Pumping Mode:</t>
  </si>
  <si>
    <t>MW</t>
  </si>
  <si>
    <t>Since the below have reported  Actual generation in recent years we consider them in LH</t>
  </si>
  <si>
    <t>EG_SOLARPV</t>
  </si>
  <si>
    <t>Other PP w/o  Naphtha, Lubes, bitumen, wax &amp; Others</t>
  </si>
  <si>
    <t>Other Petroproducts w/o Naphtha, lubes, wax, bitumen &amp; Others</t>
  </si>
  <si>
    <t>Other Petroproducts w/o Naphtha, LWB &amp; Others</t>
  </si>
  <si>
    <t>LegacyCapacity</t>
  </si>
  <si>
    <t>Actual Consumption in 2019-20</t>
  </si>
  <si>
    <t>Extra margin in capacity</t>
  </si>
  <si>
    <t xml:space="preserve">Source: CEA Installed Capacity Monthly report March 2020 </t>
  </si>
  <si>
    <t>Column Labels</t>
  </si>
  <si>
    <t>Row Labels</t>
  </si>
  <si>
    <t>.</t>
  </si>
  <si>
    <t>UtilityCaptive</t>
  </si>
  <si>
    <t>District</t>
  </si>
  <si>
    <t>Sector</t>
  </si>
  <si>
    <t>Owner</t>
  </si>
  <si>
    <t>GroupCompany</t>
  </si>
  <si>
    <t>ProjectName</t>
  </si>
  <si>
    <t>UnitNo</t>
  </si>
  <si>
    <t>CommissionDate</t>
  </si>
  <si>
    <t>Remark</t>
  </si>
  <si>
    <t>CommissionYear</t>
  </si>
  <si>
    <t>DeCommissionYear</t>
  </si>
  <si>
    <t>EnergySource</t>
  </si>
  <si>
    <t>EnergySourceType</t>
  </si>
  <si>
    <t>YearValue</t>
  </si>
  <si>
    <t>Capacity_MW</t>
  </si>
  <si>
    <t>ODISHA</t>
  </si>
  <si>
    <t>VARIOUS DISTRICTS IN THE STATE</t>
  </si>
  <si>
    <t>01/01/0001 00:00:00</t>
  </si>
  <si>
    <t>HYDRO</t>
  </si>
  <si>
    <t>NON-RENEWABLE</t>
  </si>
  <si>
    <t>ANDHRA PRADESH</t>
  </si>
  <si>
    <t>TELANGANA</t>
  </si>
  <si>
    <t>KARNATAKA</t>
  </si>
  <si>
    <t>COAL</t>
  </si>
  <si>
    <t>NATURAL GAS</t>
  </si>
  <si>
    <t>DIESEL</t>
  </si>
  <si>
    <t>ARUNACHAL PRADESH</t>
  </si>
  <si>
    <t>ASSAM</t>
  </si>
  <si>
    <t>JHARKHAND</t>
  </si>
  <si>
    <t>CHHATTISGARH</t>
  </si>
  <si>
    <t>GUJARAT</t>
  </si>
  <si>
    <t>HIMACHAL PRADESH</t>
  </si>
  <si>
    <t>JAMMU &amp; KASHMIR</t>
  </si>
  <si>
    <t>KERALA</t>
  </si>
  <si>
    <t>MADHYA PRADESH</t>
  </si>
  <si>
    <t>MAHARASHTRA</t>
  </si>
  <si>
    <t>MANIPUR</t>
  </si>
  <si>
    <t>MEGHALAYA</t>
  </si>
  <si>
    <t>NAGALAND</t>
  </si>
  <si>
    <t>PUNJAB</t>
  </si>
  <si>
    <t>RAJASTHAN</t>
  </si>
  <si>
    <t>SIKKIM</t>
  </si>
  <si>
    <t>TAMILNADU</t>
  </si>
  <si>
    <t>UTTAR PRADESH</t>
  </si>
  <si>
    <t>UTTARAKHAND</t>
  </si>
  <si>
    <t>WEST BENGAL</t>
  </si>
  <si>
    <t>BIHAR</t>
  </si>
  <si>
    <t>DELHI</t>
  </si>
  <si>
    <t>GOA</t>
  </si>
  <si>
    <t>HARYANA</t>
  </si>
  <si>
    <t>TRIPURA</t>
  </si>
  <si>
    <t>A &amp; N ISLANDS</t>
  </si>
  <si>
    <t>RENEWABLE</t>
  </si>
  <si>
    <t>MIZORAM</t>
  </si>
  <si>
    <t>CHANDIGARH</t>
  </si>
  <si>
    <t>LAKSHADWEEP</t>
  </si>
  <si>
    <t>PUDUCHERRY</t>
  </si>
  <si>
    <t>DIU &amp; DAMAN</t>
  </si>
  <si>
    <t>DADRA &amp; NAGAR HAVELI</t>
  </si>
  <si>
    <t>CAPTIVE</t>
  </si>
  <si>
    <t>SOLAR</t>
  </si>
  <si>
    <t>WIND</t>
  </si>
  <si>
    <t>Detail Data For Electricity Capacity by Energy Source Having Year : 2020 Region : ALL State : A &amp; N ISLANDS | ANDHRA PRADESH | ARUNACHAL PRADESH | ASSAM | BIHAR | CENTRAL | CHANDIGARH | CHHATTISGARH | DADRA &amp; NAGAR HAVELI | DELHI | DIU &amp; DAMAN | DVC | EASTERN OFFSHORE | GOA | GUJARAT | GUJARAT OFFSHORE | HARYANA | HIMACHAL PRADESH | JAMMU &amp; KASHMIR | JHARKHAND | KARNATAKA | KERALA | LADAKH | LAKSHADWEEP | MADHYA PRADESH | MAHARASHTRA | MANIPUR | MEGHALAYA | MIZORAM | MULTIPLE STATES | NAGALAND | ODISHA | OFFSHORE | OTHERS | PUDUCHERRY | PUNJAB | RAJASTHAN | SIKKIM | TAMILNADU | TELANGANA | TRIPURA | UNION TERRITORIES | UTTAR PRADESH | UTTARAKHAND | WEST BENGAL | WESTERN OFFSHORE</t>
  </si>
  <si>
    <t>Sum of Capacity_MW</t>
  </si>
  <si>
    <t>Aggregated</t>
  </si>
  <si>
    <r>
      <t xml:space="preserve">A note on the source used for Captive: </t>
    </r>
    <r>
      <rPr>
        <sz val="10"/>
        <rFont val="Arial"/>
        <family val="2"/>
      </rPr>
      <t xml:space="preserve">CEA General Review 2020 shows Captive as ~75.2GW in 2018-19 (Table 5.1). The only Statewise Captive data for 2019-20 at the time of compilation was available on NITI Aayog's India Energy Dashboards (https://niti.gov.in/edm/). The total Captive in this source is ~76.23GW, reasonably close to the previous year. Hence, we use the data from India Energy Dashboards.
Since we do not consider DIESEL as a significant source of electricity supply in the country, we consider non diesel captive capacity.
For Utilities Data we use data provided in multiple CEA sources such as the Growth of Electricity Sector Report, CEA Monthly Installation report etc. </t>
    </r>
  </si>
  <si>
    <t>Legacy capacity is taken as 110% of actual consumption in 2019-20(P) as per IPNG stats 2019-20</t>
  </si>
  <si>
    <t>Sources :</t>
  </si>
  <si>
    <t>Max Capacity assumed</t>
  </si>
  <si>
    <t>Source : Indian Petroleum &amp; Natural Gas Statistics 2019-20 - Table III-7</t>
  </si>
  <si>
    <t>Notes :</t>
  </si>
  <si>
    <t xml:space="preserve">1. Items in green font are considered in Energy category and included under 'Other petro products' </t>
  </si>
  <si>
    <t>2. Items in red font are considered non-Energy and hence not included.</t>
  </si>
  <si>
    <t>Perspectives on Indian Energy based on Rumi (PIER)</t>
  </si>
  <si>
    <t>Prayas (Energy Group)</t>
  </si>
  <si>
    <t>Release date:</t>
  </si>
  <si>
    <t xml:space="preserve">Contact: </t>
  </si>
  <si>
    <t>energy.model@prayaspune.org</t>
  </si>
  <si>
    <t xml:space="preserve">Suggested Citations </t>
  </si>
  <si>
    <t>PIER Git repo:</t>
  </si>
  <si>
    <t xml:space="preserve">Link to PIER Git </t>
  </si>
  <si>
    <t>Prayas (Energy Group). (2021, October). PIER: Modelling the Indian energy system through the 2020s. Perspectives on Indian Energy based on Rumi (PIER). https://www.prayaspune.org/peg/publications/item/512</t>
  </si>
  <si>
    <t>PIER report:</t>
  </si>
  <si>
    <t xml:space="preserve">Link to PIER Report </t>
  </si>
  <si>
    <t>Rumi Git repo:</t>
  </si>
  <si>
    <t xml:space="preserve">Link to Rumi Git </t>
  </si>
  <si>
    <t>Prayas (Energy Group). (2021, October). Rumi: An open-source energy systems modelling platform developed by Prayas (Energy Group). https://github.com/prayas-energy/Rumi</t>
  </si>
  <si>
    <t>Parameter files</t>
  </si>
  <si>
    <t>ECT_LegacyCapacity.xlsx</t>
  </si>
  <si>
    <t>ECT_LegacyCapacity.csv</t>
  </si>
  <si>
    <t xml:space="preserve">Documentation </t>
  </si>
  <si>
    <t>This workbook captures the details of the 'legacy' installations of an ECT (Energy Conversion Technology) i.e. capacity that is already existing before the start of the model period.</t>
  </si>
  <si>
    <t xml:space="preserve">If the legacy installed capacity is not given, then it’s assumed that no legacy capacity exists for that technology. Since, the information is about legacy, time units are irrelevant. </t>
  </si>
  <si>
    <t xml:space="preserve">For Refinery, five petroleum products used in the Energy sector are considered viz. Petrol (Motor spirit-MS), Diesel (HSD), LPG, Aviation turbine fuel (ATF) and other petro products. Others comprise share of each product that is used in energy sector (kerosene, LDO, Fuel oil, LSHS etc.). </t>
  </si>
  <si>
    <t xml:space="preserve">The legacy capacity is taken as 110% of actual consumption in 2019-20 for each of these petroleum products. </t>
  </si>
  <si>
    <t>This workbook contains PowerQueries, please refresh them in the order they appear in 'Data-&gt;Show Queries'</t>
  </si>
  <si>
    <t>Sources</t>
  </si>
  <si>
    <t>Data For Electricity Generation Capacity Potential 2020, India Energy Dashboards, NITI Aayog (https://www.niti.gov.in/edm/#elecPotential)</t>
  </si>
  <si>
    <t>Monthly Installed Capacity Reports, Mar 2020, CEA, Ministry of Power, Government of India (https://cea.nic.in/installed-capacity-report/?lang=en)</t>
  </si>
  <si>
    <t>State-wise installed capacity of Grid Interactive Renewable Power as on 31.03.2020, Ministry of New and Renewable Energy, Government of India</t>
  </si>
  <si>
    <t>India plans to nearly double oil refining capacity by 2030: Pradhan; 16 June 2020, Article in ET Energyworld.com, Economic Times (https://energy.economictimes.indiatimes.com/news/oil-and-gas/india-plans-to-nearly-double-oil-refining-capacity-by-2030-pradhan/76402815)</t>
  </si>
  <si>
    <t>Refining Capacity of Oil Refineries, Press release 03 July 2019, Ministry of Petroleum &amp; Natural Gas, (https://pib.gov.in/PressReleasePage.aspx?PRID=1576808)</t>
  </si>
  <si>
    <t>Indian Oil Corp to invest Rs 7 billion to expand refining capacity by 2030, 18 February 2018, Article in Business Standard (https://www.business-standard.com/article/companies/ioc-to-invest-rs-70-000-cr-to-expand-refining-capacity-118021800151_1.html)</t>
  </si>
  <si>
    <t>Indian Petroleum &amp; Natural Gas Statistics 2019-20, Ministry of Petroleum &amp; Natural Gas, Government of India (https://mopng.gov.in/files/TableManagements/IPNG-2019-20.pdf)</t>
  </si>
  <si>
    <t>Expansion without non-energy PP</t>
  </si>
  <si>
    <t>Source workbook</t>
  </si>
  <si>
    <t>Folder</t>
  </si>
  <si>
    <t xml:space="preserve">Sl no. </t>
  </si>
  <si>
    <t>Global Data/Supply/Parameters/Technologies/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</si>
</sst>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0.000"/>
    <numFmt numFmtId="166" formatCode="#,##0.00;[Red]#,##0.00"/>
    <numFmt numFmtId="167" formatCode="0.0%"/>
    <numFmt numFmtId="168" formatCode="0.0"/>
    <numFmt numFmtId="169" formatCode="mmmm\ yyyy"/>
  </numFmts>
  <fonts count="4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indexed="8"/>
      <name val="SansSerif"/>
    </font>
    <font>
      <sz val="9"/>
      <color indexed="8"/>
      <name val="Calibri"/>
      <family val="2"/>
    </font>
    <font>
      <b/>
      <sz val="9"/>
      <color indexed="8"/>
      <name val="Calibri"/>
      <family val="2"/>
    </font>
    <font>
      <b/>
      <sz val="8"/>
      <color indexed="8"/>
      <name val="Calibri"/>
      <family val="2"/>
    </font>
    <font>
      <sz val="8"/>
      <color indexed="8"/>
      <name val="Calibri"/>
      <family val="2"/>
    </font>
    <font>
      <sz val="9"/>
      <color indexed="8"/>
      <name val="SansSerif"/>
    </font>
    <font>
      <sz val="10"/>
      <name val="Arial"/>
      <family val="2"/>
    </font>
    <font>
      <sz val="11"/>
      <color theme="1"/>
      <name val="Calibri"/>
      <family val="2"/>
      <scheme val="minor"/>
    </font>
    <font>
      <sz val="10"/>
      <color theme="1"/>
      <name val="Arial"/>
      <family val="2"/>
    </font>
    <font>
      <b/>
      <sz val="10"/>
      <color theme="0"/>
      <name val="Arial"/>
      <family val="2"/>
    </font>
    <font>
      <sz val="10"/>
      <color indexed="8"/>
      <name val="Calibri"/>
      <family val="2"/>
    </font>
    <font>
      <b/>
      <sz val="10"/>
      <color indexed="8"/>
      <name val="Calibri"/>
      <family val="2"/>
    </font>
    <font>
      <sz val="10"/>
      <name val="Times New Roman"/>
      <family val="1"/>
    </font>
    <font>
      <b/>
      <sz val="10"/>
      <name val="Times New Roman"/>
      <family val="1"/>
    </font>
    <font>
      <b/>
      <sz val="12"/>
      <name val="Times New Roman"/>
      <family val="1"/>
    </font>
    <font>
      <sz val="11"/>
      <color rgb="FF000000"/>
      <name val="Calibri"/>
      <family val="2"/>
      <charset val="1"/>
    </font>
    <font>
      <b/>
      <sz val="10"/>
      <name val="Arial"/>
      <family val="2"/>
    </font>
    <font>
      <sz val="11"/>
      <name val="Calibri"/>
      <family val="2"/>
      <charset val="1"/>
    </font>
    <font>
      <sz val="11"/>
      <color rgb="FFFF0000"/>
      <name val="Calibri"/>
      <family val="2"/>
      <scheme val="minor"/>
    </font>
    <font>
      <b/>
      <sz val="11"/>
      <color theme="1"/>
      <name val="Calibri"/>
      <family val="2"/>
      <scheme val="minor"/>
    </font>
    <font>
      <sz val="11"/>
      <color rgb="FF00B050"/>
      <name val="Calibri"/>
      <family val="2"/>
      <scheme val="minor"/>
    </font>
    <font>
      <sz val="11"/>
      <name val="Calibri"/>
      <family val="2"/>
      <scheme val="minor"/>
    </font>
    <font>
      <sz val="9"/>
      <color indexed="81"/>
      <name val="Tahoma"/>
      <family val="2"/>
    </font>
    <font>
      <u/>
      <sz val="11"/>
      <color theme="10"/>
      <name val="Calibri"/>
      <family val="2"/>
      <scheme val="minor"/>
    </font>
    <font>
      <b/>
      <sz val="12"/>
      <color theme="1"/>
      <name val="Calibri"/>
      <family val="2"/>
      <scheme val="minor"/>
    </font>
    <font>
      <sz val="11"/>
      <name val="Calibri"/>
      <family val="2"/>
    </font>
    <font>
      <b/>
      <sz val="11"/>
      <name val="Calibri"/>
      <family val="2"/>
      <scheme val="minor"/>
    </font>
    <font>
      <sz val="14"/>
      <color theme="1"/>
      <name val="Calibri"/>
      <family val="2"/>
      <scheme val="minor"/>
    </font>
    <font>
      <sz val="10"/>
      <color rgb="FF000000"/>
      <name val="Arial"/>
      <family val="2"/>
    </font>
    <font>
      <b/>
      <sz val="15"/>
      <name val="Arial"/>
      <family val="2"/>
    </font>
    <font>
      <sz val="10"/>
      <color rgb="FFFF0000"/>
      <name val="Arial"/>
      <family val="2"/>
    </font>
    <font>
      <b/>
      <sz val="13"/>
      <color theme="1"/>
      <name val="Arial"/>
      <family val="2"/>
    </font>
    <font>
      <b/>
      <sz val="12"/>
      <color theme="1"/>
      <name val="Arial"/>
      <family val="2"/>
    </font>
    <font>
      <b/>
      <sz val="10"/>
      <color theme="1"/>
      <name val="Arial"/>
      <family val="2"/>
    </font>
    <font>
      <u/>
      <sz val="10"/>
      <color rgb="FF1155CC"/>
      <name val="Arial"/>
      <family val="2"/>
    </font>
    <font>
      <sz val="11"/>
      <name val="Arial"/>
      <family val="2"/>
    </font>
    <font>
      <sz val="11"/>
      <color theme="1"/>
      <name val="Arial"/>
      <family val="2"/>
    </font>
    <font>
      <b/>
      <sz val="10"/>
      <color rgb="FF000000"/>
      <name val="Arial"/>
      <family val="2"/>
    </font>
    <font>
      <u/>
      <sz val="10"/>
      <color theme="10"/>
      <name val="Arial"/>
      <family val="2"/>
    </font>
  </fonts>
  <fills count="13">
    <fill>
      <patternFill patternType="none"/>
    </fill>
    <fill>
      <patternFill patternType="gray125"/>
    </fill>
    <fill>
      <patternFill patternType="solid">
        <fgColor indexed="9"/>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FFC0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7" tint="0.39997558519241921"/>
        <bgColor indexed="64"/>
      </patternFill>
    </fill>
  </fills>
  <borders count="39">
    <border>
      <left/>
      <right/>
      <top/>
      <bottom/>
      <diagonal/>
    </border>
    <border>
      <left style="thin">
        <color indexed="8"/>
      </left>
      <right style="thin">
        <color indexed="8"/>
      </right>
      <top style="thin">
        <color indexed="8"/>
      </top>
      <bottom style="thin">
        <color indexed="8"/>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
      <left/>
      <right/>
      <top/>
      <bottom style="thin">
        <color theme="4" tint="0.39997558519241921"/>
      </bottom>
      <diagonal/>
    </border>
    <border>
      <left/>
      <right style="thin">
        <color theme="9" tint="0.39997558519241921"/>
      </right>
      <top style="thin">
        <color theme="9" tint="0.39997558519241921"/>
      </top>
      <bottom style="thin">
        <color theme="9" tint="0.3999755851924192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theme="4" tint="0.39997558519241921"/>
      </left>
      <right/>
      <top style="thin">
        <color theme="4" tint="0.39997558519241921"/>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top style="thin">
        <color auto="1"/>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11">
    <xf numFmtId="0" fontId="0" fillId="0" borderId="0"/>
    <xf numFmtId="0" fontId="12" fillId="0" borderId="0"/>
    <xf numFmtId="0" fontId="21" fillId="0" borderId="0"/>
    <xf numFmtId="164" fontId="21" fillId="0" borderId="0" applyFont="0" applyFill="0" applyBorder="0" applyAlignment="0" applyProtection="0"/>
    <xf numFmtId="0" fontId="5" fillId="0" borderId="0"/>
    <xf numFmtId="9" fontId="5" fillId="0" borderId="0" applyFont="0" applyFill="0" applyBorder="0" applyAlignment="0" applyProtection="0"/>
    <xf numFmtId="0" fontId="29" fillId="0" borderId="0" applyNumberFormat="0" applyFill="0" applyBorder="0" applyAlignment="0" applyProtection="0"/>
    <xf numFmtId="0" fontId="4" fillId="0" borderId="0"/>
    <xf numFmtId="0" fontId="34" fillId="0" borderId="0"/>
    <xf numFmtId="0" fontId="1" fillId="0" borderId="0"/>
    <xf numFmtId="0" fontId="12" fillId="0" borderId="0"/>
  </cellStyleXfs>
  <cellXfs count="263">
    <xf numFmtId="0" fontId="0" fillId="0" borderId="0" xfId="0"/>
    <xf numFmtId="0" fontId="6" fillId="2" borderId="0" xfId="0" applyFont="1" applyFill="1" applyAlignment="1" applyProtection="1">
      <alignment horizontal="left" vertical="top" wrapText="1"/>
    </xf>
    <xf numFmtId="0" fontId="8" fillId="2" borderId="1" xfId="0" applyFont="1" applyFill="1" applyBorder="1" applyAlignment="1" applyProtection="1">
      <alignment horizontal="center" vertical="center" wrapText="1"/>
    </xf>
    <xf numFmtId="0" fontId="10" fillId="2" borderId="1" xfId="0" applyFont="1" applyFill="1" applyBorder="1" applyAlignment="1" applyProtection="1">
      <alignment horizontal="center" vertical="center" wrapText="1"/>
    </xf>
    <xf numFmtId="0" fontId="10" fillId="2" borderId="1" xfId="0" applyFont="1" applyFill="1" applyBorder="1" applyAlignment="1" applyProtection="1">
      <alignment horizontal="right" vertical="top" wrapText="1"/>
    </xf>
    <xf numFmtId="0" fontId="12" fillId="0" borderId="0" xfId="1"/>
    <xf numFmtId="0" fontId="6" fillId="2" borderId="0" xfId="1" applyFont="1" applyFill="1" applyAlignment="1" applyProtection="1">
      <alignment horizontal="left" vertical="top" wrapText="1"/>
    </xf>
    <xf numFmtId="0" fontId="10" fillId="2" borderId="1" xfId="1" applyFont="1" applyFill="1" applyBorder="1" applyAlignment="1" applyProtection="1">
      <alignment horizontal="right" vertical="top" wrapText="1"/>
    </xf>
    <xf numFmtId="0" fontId="10" fillId="2" borderId="1" xfId="1" applyFont="1" applyFill="1" applyBorder="1" applyAlignment="1" applyProtection="1">
      <alignment horizontal="center" vertical="center" wrapText="1"/>
    </xf>
    <xf numFmtId="0" fontId="8" fillId="2" borderId="1" xfId="1" applyFont="1" applyFill="1" applyBorder="1" applyAlignment="1" applyProtection="1">
      <alignment horizontal="center" vertical="center" wrapText="1"/>
    </xf>
    <xf numFmtId="0" fontId="12" fillId="0" borderId="0" xfId="0" applyFont="1"/>
    <xf numFmtId="2" fontId="0" fillId="0" borderId="0" xfId="0" applyNumberFormat="1"/>
    <xf numFmtId="0" fontId="0" fillId="0" borderId="0" xfId="0" applyNumberFormat="1"/>
    <xf numFmtId="0" fontId="10" fillId="2" borderId="1" xfId="0" applyNumberFormat="1" applyFont="1" applyFill="1" applyBorder="1" applyAlignment="1" applyProtection="1">
      <alignment horizontal="right" vertical="top" wrapText="1"/>
    </xf>
    <xf numFmtId="0" fontId="7" fillId="2" borderId="1" xfId="1" applyFont="1" applyFill="1" applyBorder="1" applyAlignment="1" applyProtection="1">
      <alignment horizontal="right" vertical="top" wrapText="1"/>
    </xf>
    <xf numFmtId="0" fontId="10" fillId="2" borderId="1" xfId="1" applyNumberFormat="1" applyFont="1" applyFill="1" applyBorder="1" applyAlignment="1" applyProtection="1">
      <alignment horizontal="center" vertical="center" wrapText="1"/>
    </xf>
    <xf numFmtId="0" fontId="10" fillId="2" borderId="1" xfId="1" applyNumberFormat="1" applyFont="1" applyFill="1" applyBorder="1" applyAlignment="1" applyProtection="1">
      <alignment horizontal="right" vertical="top" wrapText="1"/>
    </xf>
    <xf numFmtId="0" fontId="18" fillId="0" borderId="0" xfId="0" applyFont="1" applyBorder="1"/>
    <xf numFmtId="0" fontId="19" fillId="0" borderId="5" xfId="0" applyFont="1" applyBorder="1" applyAlignment="1">
      <alignment horizontal="center"/>
    </xf>
    <xf numFmtId="0" fontId="19" fillId="0" borderId="4" xfId="0" applyNumberFormat="1" applyFont="1" applyBorder="1" applyAlignment="1">
      <alignment horizontal="left"/>
    </xf>
    <xf numFmtId="0" fontId="18" fillId="0" borderId="5" xfId="0" applyFont="1" applyBorder="1" applyAlignment="1">
      <alignment horizontal="center"/>
    </xf>
    <xf numFmtId="0" fontId="18" fillId="0" borderId="4" xfId="0" applyFont="1" applyBorder="1" applyAlignment="1">
      <alignment horizontal="center"/>
    </xf>
    <xf numFmtId="0" fontId="19" fillId="0" borderId="4"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9" fillId="0" borderId="12" xfId="0" applyNumberFormat="1" applyFont="1" applyFill="1" applyBorder="1" applyAlignment="1">
      <alignment horizontal="center" vertical="center" wrapText="1"/>
    </xf>
    <xf numFmtId="0" fontId="19" fillId="0" borderId="0" xfId="0" applyFont="1" applyBorder="1"/>
    <xf numFmtId="0" fontId="19" fillId="0" borderId="4" xfId="0" applyFont="1" applyBorder="1" applyAlignment="1">
      <alignment horizontal="center"/>
    </xf>
    <xf numFmtId="0" fontId="19" fillId="0" borderId="4" xfId="0" applyFont="1" applyFill="1" applyBorder="1" applyAlignment="1">
      <alignment horizontal="right"/>
    </xf>
    <xf numFmtId="0" fontId="19" fillId="0" borderId="7" xfId="0" applyFont="1" applyFill="1" applyBorder="1" applyAlignment="1">
      <alignment horizontal="right"/>
    </xf>
    <xf numFmtId="0" fontId="19" fillId="5" borderId="14" xfId="0" applyFont="1" applyFill="1" applyBorder="1" applyAlignment="1">
      <alignment horizontal="right"/>
    </xf>
    <xf numFmtId="0" fontId="18" fillId="0" borderId="4" xfId="0" applyFont="1" applyBorder="1"/>
    <xf numFmtId="2" fontId="18" fillId="5" borderId="4" xfId="0" applyNumberFormat="1" applyFont="1" applyFill="1" applyBorder="1" applyAlignment="1">
      <alignment horizontal="right"/>
    </xf>
    <xf numFmtId="2" fontId="18" fillId="0" borderId="4" xfId="0" applyNumberFormat="1" applyFont="1" applyFill="1" applyBorder="1" applyAlignment="1">
      <alignment horizontal="right"/>
    </xf>
    <xf numFmtId="2" fontId="18" fillId="0" borderId="7" xfId="0" applyNumberFormat="1" applyFont="1" applyFill="1" applyBorder="1" applyAlignment="1">
      <alignment horizontal="right"/>
    </xf>
    <xf numFmtId="2" fontId="18" fillId="5" borderId="14" xfId="0" applyNumberFormat="1" applyFont="1" applyFill="1" applyBorder="1" applyAlignment="1">
      <alignment horizontal="right"/>
    </xf>
    <xf numFmtId="165" fontId="18" fillId="5" borderId="4" xfId="0" applyNumberFormat="1" applyFont="1" applyFill="1" applyBorder="1" applyAlignment="1">
      <alignment horizontal="right"/>
    </xf>
    <xf numFmtId="2" fontId="18" fillId="0" borderId="7" xfId="0" applyNumberFormat="1" applyFont="1" applyBorder="1"/>
    <xf numFmtId="2" fontId="18" fillId="0" borderId="4" xfId="0" applyNumberFormat="1" applyFont="1" applyBorder="1"/>
    <xf numFmtId="0" fontId="18" fillId="0" borderId="0" xfId="0" applyFont="1" applyFill="1" applyBorder="1"/>
    <xf numFmtId="0" fontId="18" fillId="0" borderId="5" xfId="0" applyFont="1" applyFill="1" applyBorder="1" applyAlignment="1">
      <alignment horizontal="center"/>
    </xf>
    <xf numFmtId="0" fontId="18" fillId="0" borderId="4" xfId="0" applyFont="1" applyFill="1" applyBorder="1"/>
    <xf numFmtId="166" fontId="18" fillId="0" borderId="4" xfId="1" applyNumberFormat="1" applyFont="1" applyFill="1" applyBorder="1" applyAlignment="1">
      <alignment horizontal="right" vertical="center"/>
    </xf>
    <xf numFmtId="2" fontId="18" fillId="0" borderId="8" xfId="0" applyNumberFormat="1" applyFont="1" applyFill="1" applyBorder="1" applyAlignment="1">
      <alignment horizontal="right"/>
    </xf>
    <xf numFmtId="2" fontId="18" fillId="0" borderId="4" xfId="0" applyNumberFormat="1" applyFont="1" applyFill="1" applyBorder="1"/>
    <xf numFmtId="2" fontId="18" fillId="0" borderId="15" xfId="0" applyNumberFormat="1" applyFont="1" applyBorder="1"/>
    <xf numFmtId="2" fontId="18" fillId="0" borderId="0" xfId="0" applyNumberFormat="1" applyFont="1"/>
    <xf numFmtId="0" fontId="18" fillId="0" borderId="15" xfId="0" applyFont="1" applyBorder="1"/>
    <xf numFmtId="0" fontId="19" fillId="0" borderId="4" xfId="0" applyFont="1" applyBorder="1" applyAlignment="1">
      <alignment horizontal="right"/>
    </xf>
    <xf numFmtId="2" fontId="19" fillId="0" borderId="4" xfId="0" applyNumberFormat="1" applyFont="1" applyFill="1" applyBorder="1"/>
    <xf numFmtId="2" fontId="19" fillId="0" borderId="4" xfId="0" applyNumberFormat="1" applyFont="1" applyFill="1" applyBorder="1" applyAlignment="1">
      <alignment horizontal="right"/>
    </xf>
    <xf numFmtId="2" fontId="19" fillId="0" borderId="7" xfId="0" applyNumberFormat="1" applyFont="1" applyFill="1" applyBorder="1" applyAlignment="1">
      <alignment horizontal="right"/>
    </xf>
    <xf numFmtId="2" fontId="19" fillId="5" borderId="14" xfId="0" applyNumberFormat="1" applyFont="1" applyFill="1" applyBorder="1" applyAlignment="1">
      <alignment horizontal="right"/>
    </xf>
    <xf numFmtId="0" fontId="13" fillId="0" borderId="20" xfId="0" applyFont="1" applyBorder="1"/>
    <xf numFmtId="0" fontId="0" fillId="0" borderId="3" xfId="0" applyFont="1" applyBorder="1"/>
    <xf numFmtId="0" fontId="13" fillId="4" borderId="2" xfId="0" applyFont="1" applyFill="1" applyBorder="1"/>
    <xf numFmtId="0" fontId="0" fillId="4" borderId="3" xfId="0" applyFont="1" applyFill="1" applyBorder="1"/>
    <xf numFmtId="0" fontId="13" fillId="0" borderId="2" xfId="0" applyFont="1" applyBorder="1"/>
    <xf numFmtId="0" fontId="0" fillId="4" borderId="2" xfId="0" applyFont="1" applyFill="1" applyBorder="1"/>
    <xf numFmtId="0" fontId="0" fillId="0" borderId="2" xfId="0" applyFont="1" applyBorder="1"/>
    <xf numFmtId="0" fontId="14" fillId="4" borderId="3" xfId="0" applyFont="1" applyFill="1" applyBorder="1"/>
    <xf numFmtId="0" fontId="15" fillId="3" borderId="21" xfId="0" applyFont="1" applyFill="1" applyBorder="1"/>
    <xf numFmtId="0" fontId="15" fillId="3" borderId="22" xfId="0" applyFont="1" applyFill="1" applyBorder="1"/>
    <xf numFmtId="0" fontId="12" fillId="0" borderId="0" xfId="0" applyFont="1" applyFill="1" applyBorder="1"/>
    <xf numFmtId="0" fontId="19" fillId="0" borderId="9" xfId="0" applyFont="1" applyFill="1" applyBorder="1" applyAlignment="1">
      <alignment horizontal="center"/>
    </xf>
    <xf numFmtId="0" fontId="19" fillId="6" borderId="11" xfId="0" applyNumberFormat="1" applyFont="1" applyFill="1" applyBorder="1" applyAlignment="1">
      <alignment horizontal="center" vertical="center" wrapText="1"/>
    </xf>
    <xf numFmtId="0" fontId="19" fillId="7" borderId="0" xfId="0" applyFont="1" applyFill="1" applyBorder="1"/>
    <xf numFmtId="0" fontId="18" fillId="7" borderId="5" xfId="0" applyFont="1" applyFill="1" applyBorder="1" applyAlignment="1">
      <alignment horizontal="center"/>
    </xf>
    <xf numFmtId="0" fontId="18" fillId="7" borderId="4" xfId="0" applyFont="1" applyFill="1" applyBorder="1"/>
    <xf numFmtId="2" fontId="18" fillId="7" borderId="4" xfId="0" applyNumberFormat="1" applyFont="1" applyFill="1" applyBorder="1" applyAlignment="1">
      <alignment horizontal="right"/>
    </xf>
    <xf numFmtId="2" fontId="18" fillId="7" borderId="7" xfId="0" applyNumberFormat="1" applyFont="1" applyFill="1" applyBorder="1" applyAlignment="1">
      <alignment horizontal="right"/>
    </xf>
    <xf numFmtId="2" fontId="18" fillId="7" borderId="14" xfId="0" applyNumberFormat="1" applyFont="1" applyFill="1" applyBorder="1" applyAlignment="1">
      <alignment horizontal="right"/>
    </xf>
    <xf numFmtId="0" fontId="0" fillId="7" borderId="0" xfId="0" applyFill="1"/>
    <xf numFmtId="0" fontId="18" fillId="7" borderId="0" xfId="0" applyFont="1" applyFill="1" applyBorder="1"/>
    <xf numFmtId="2" fontId="18" fillId="7" borderId="4" xfId="0" applyNumberFormat="1" applyFont="1" applyFill="1" applyBorder="1"/>
    <xf numFmtId="2" fontId="19" fillId="7" borderId="8" xfId="0" applyNumberFormat="1" applyFont="1" applyFill="1" applyBorder="1" applyAlignment="1">
      <alignment horizontal="right"/>
    </xf>
    <xf numFmtId="0" fontId="6" fillId="2" borderId="0" xfId="1" applyFont="1" applyFill="1" applyAlignment="1" applyProtection="1">
      <alignment horizontal="left" vertical="top"/>
    </xf>
    <xf numFmtId="0" fontId="19" fillId="0" borderId="0" xfId="0" applyFont="1" applyFill="1" applyBorder="1" applyAlignment="1">
      <alignment horizontal="right"/>
    </xf>
    <xf numFmtId="0" fontId="12" fillId="0" borderId="0" xfId="0" applyFont="1" applyFill="1"/>
    <xf numFmtId="0" fontId="22" fillId="0" borderId="2" xfId="0" applyFont="1" applyFill="1" applyBorder="1"/>
    <xf numFmtId="0" fontId="22" fillId="0" borderId="23" xfId="0" applyNumberFormat="1" applyFont="1" applyFill="1" applyBorder="1"/>
    <xf numFmtId="0" fontId="23" fillId="0" borderId="0" xfId="2" applyFont="1" applyFill="1"/>
    <xf numFmtId="0" fontId="12" fillId="0" borderId="2" xfId="0" applyFont="1" applyFill="1" applyBorder="1"/>
    <xf numFmtId="0" fontId="5" fillId="0" borderId="0" xfId="4"/>
    <xf numFmtId="0" fontId="25" fillId="0" borderId="0" xfId="4" applyFont="1"/>
    <xf numFmtId="167" fontId="0" fillId="0" borderId="0" xfId="5" applyNumberFormat="1" applyFont="1"/>
    <xf numFmtId="0" fontId="26" fillId="0" borderId="0" xfId="4" applyFont="1"/>
    <xf numFmtId="167" fontId="26" fillId="0" borderId="0" xfId="5" applyNumberFormat="1" applyFont="1"/>
    <xf numFmtId="0" fontId="24" fillId="0" borderId="0" xfId="4" applyFont="1"/>
    <xf numFmtId="167" fontId="24" fillId="0" borderId="0" xfId="5" applyNumberFormat="1" applyFont="1"/>
    <xf numFmtId="9" fontId="25" fillId="0" borderId="0" xfId="4" applyNumberFormat="1" applyFont="1" applyFill="1" applyAlignment="1">
      <alignment horizontal="center"/>
    </xf>
    <xf numFmtId="9" fontId="0" fillId="0" borderId="0" xfId="5" applyFont="1"/>
    <xf numFmtId="0" fontId="27" fillId="0" borderId="0" xfId="4" applyFont="1"/>
    <xf numFmtId="167" fontId="5" fillId="6" borderId="0" xfId="4" applyNumberFormat="1" applyFill="1"/>
    <xf numFmtId="0" fontId="5" fillId="6" borderId="0" xfId="4" applyFill="1"/>
    <xf numFmtId="0" fontId="5" fillId="0" borderId="0" xfId="4" applyAlignment="1"/>
    <xf numFmtId="0" fontId="29" fillId="0" borderId="0" xfId="6" applyAlignment="1">
      <alignment horizontal="left"/>
    </xf>
    <xf numFmtId="0" fontId="29" fillId="0" borderId="0" xfId="6"/>
    <xf numFmtId="0" fontId="5" fillId="0" borderId="0" xfId="4" applyFill="1"/>
    <xf numFmtId="0" fontId="5" fillId="0" borderId="0" xfId="4" applyAlignment="1">
      <alignment horizontal="center"/>
    </xf>
    <xf numFmtId="0" fontId="5" fillId="0" borderId="24" xfId="4" applyBorder="1" applyAlignment="1">
      <alignment wrapText="1"/>
    </xf>
    <xf numFmtId="0" fontId="5" fillId="0" borderId="25" xfId="4" applyBorder="1" applyAlignment="1">
      <alignment horizontal="center"/>
    </xf>
    <xf numFmtId="0" fontId="5" fillId="0" borderId="25" xfId="4" applyBorder="1"/>
    <xf numFmtId="0" fontId="5" fillId="0" borderId="25" xfId="4" applyBorder="1" applyAlignment="1">
      <alignment wrapText="1"/>
    </xf>
    <xf numFmtId="0" fontId="5" fillId="0" borderId="25" xfId="4" applyBorder="1" applyAlignment="1">
      <alignment horizontal="center" vertical="center"/>
    </xf>
    <xf numFmtId="0" fontId="5" fillId="0" borderId="25" xfId="4" applyFill="1" applyBorder="1" applyAlignment="1">
      <alignment horizontal="center" vertical="center"/>
    </xf>
    <xf numFmtId="2" fontId="5" fillId="0" borderId="25" xfId="4" applyNumberFormat="1" applyBorder="1" applyAlignment="1">
      <alignment horizontal="center" vertical="center"/>
    </xf>
    <xf numFmtId="2" fontId="5" fillId="0" borderId="25" xfId="4" applyNumberFormat="1" applyFill="1" applyBorder="1" applyAlignment="1">
      <alignment horizontal="center" vertical="center"/>
    </xf>
    <xf numFmtId="2" fontId="5" fillId="9" borderId="25" xfId="4" applyNumberFormat="1" applyFill="1" applyBorder="1" applyAlignment="1">
      <alignment horizontal="center" vertical="center"/>
    </xf>
    <xf numFmtId="0" fontId="5" fillId="0" borderId="24" xfId="4" applyBorder="1" applyAlignment="1">
      <alignment horizontal="center"/>
    </xf>
    <xf numFmtId="165" fontId="5" fillId="0" borderId="25" xfId="4" applyNumberFormat="1" applyBorder="1" applyAlignment="1">
      <alignment horizontal="center" vertical="center"/>
    </xf>
    <xf numFmtId="2" fontId="30" fillId="0" borderId="25" xfId="4" applyNumberFormat="1" applyFont="1" applyBorder="1" applyAlignment="1">
      <alignment horizontal="center" vertical="center"/>
    </xf>
    <xf numFmtId="0" fontId="5" fillId="0" borderId="0" xfId="4" applyBorder="1" applyAlignment="1">
      <alignment horizontal="center"/>
    </xf>
    <xf numFmtId="0" fontId="5" fillId="0" borderId="15" xfId="4" applyFill="1" applyBorder="1"/>
    <xf numFmtId="2" fontId="30" fillId="0" borderId="0" xfId="4" applyNumberFormat="1" applyFont="1" applyBorder="1" applyAlignment="1">
      <alignment horizontal="center" vertical="center"/>
    </xf>
    <xf numFmtId="2" fontId="30" fillId="0" borderId="0" xfId="4" applyNumberFormat="1" applyFont="1" applyAlignment="1">
      <alignment horizontal="center" vertical="center"/>
    </xf>
    <xf numFmtId="2" fontId="5" fillId="0" borderId="0" xfId="4" applyNumberFormat="1" applyBorder="1" applyAlignment="1">
      <alignment horizontal="center" vertical="center"/>
    </xf>
    <xf numFmtId="2" fontId="5" fillId="0" borderId="0" xfId="4" applyNumberFormat="1" applyAlignment="1">
      <alignment horizontal="center" vertical="center"/>
    </xf>
    <xf numFmtId="2" fontId="30" fillId="0" borderId="0" xfId="4" applyNumberFormat="1" applyFont="1" applyBorder="1" applyAlignment="1">
      <alignment horizontal="left" vertical="center"/>
    </xf>
    <xf numFmtId="2" fontId="5" fillId="0" borderId="0" xfId="4" applyNumberFormat="1" applyAlignment="1">
      <alignment horizontal="left" vertical="center"/>
    </xf>
    <xf numFmtId="0" fontId="25" fillId="0" borderId="0" xfId="4" applyFont="1" applyFill="1" applyBorder="1"/>
    <xf numFmtId="2" fontId="25" fillId="0" borderId="0" xfId="4" applyNumberFormat="1" applyFont="1" applyAlignment="1">
      <alignment horizontal="center" vertical="center"/>
    </xf>
    <xf numFmtId="0" fontId="5" fillId="0" borderId="0" xfId="4" applyFill="1" applyBorder="1"/>
    <xf numFmtId="0" fontId="5" fillId="8" borderId="0" xfId="4" applyFill="1"/>
    <xf numFmtId="2" fontId="5" fillId="0" borderId="0" xfId="4" applyNumberFormat="1" applyFill="1" applyAlignment="1">
      <alignment horizontal="center" vertical="center"/>
    </xf>
    <xf numFmtId="0" fontId="5" fillId="0" borderId="0" xfId="4" applyAlignment="1">
      <alignment horizontal="left"/>
    </xf>
    <xf numFmtId="0" fontId="5" fillId="0" borderId="0" xfId="4" applyAlignment="1">
      <alignment horizontal="right"/>
    </xf>
    <xf numFmtId="2" fontId="5" fillId="0" borderId="0" xfId="4" applyNumberFormat="1"/>
    <xf numFmtId="17" fontId="5" fillId="0" borderId="0" xfId="4" applyNumberFormat="1"/>
    <xf numFmtId="0" fontId="5" fillId="0" borderId="0" xfId="4" applyAlignment="1">
      <alignment vertical="center"/>
    </xf>
    <xf numFmtId="0" fontId="5" fillId="0" borderId="0" xfId="4" applyNumberFormat="1"/>
    <xf numFmtId="167" fontId="5" fillId="0" borderId="0" xfId="4" applyNumberFormat="1"/>
    <xf numFmtId="0" fontId="5" fillId="0" borderId="0" xfId="4" quotePrefix="1" applyAlignment="1">
      <alignment vertical="center"/>
    </xf>
    <xf numFmtId="9" fontId="5" fillId="0" borderId="0" xfId="4" applyNumberFormat="1"/>
    <xf numFmtId="0" fontId="12" fillId="0" borderId="20" xfId="0" applyFont="1" applyFill="1" applyBorder="1"/>
    <xf numFmtId="0" fontId="12" fillId="0" borderId="27" xfId="0" applyFont="1" applyFill="1" applyBorder="1"/>
    <xf numFmtId="2" fontId="12" fillId="0" borderId="0" xfId="0" applyNumberFormat="1" applyFont="1" applyFill="1"/>
    <xf numFmtId="0" fontId="23" fillId="4" borderId="2" xfId="2" applyNumberFormat="1" applyFont="1" applyFill="1" applyBorder="1" applyAlignment="1"/>
    <xf numFmtId="0" fontId="23" fillId="0" borderId="2" xfId="2" applyNumberFormat="1" applyFont="1" applyBorder="1" applyAlignment="1"/>
    <xf numFmtId="0" fontId="5" fillId="10" borderId="0" xfId="4" applyFill="1"/>
    <xf numFmtId="0" fontId="22" fillId="0" borderId="0" xfId="0" applyFont="1"/>
    <xf numFmtId="0" fontId="3" fillId="0" borderId="0" xfId="4" applyFont="1" applyAlignment="1">
      <alignment wrapText="1"/>
    </xf>
    <xf numFmtId="0" fontId="26" fillId="0" borderId="0" xfId="4" applyFont="1" applyAlignment="1">
      <alignment wrapText="1"/>
    </xf>
    <xf numFmtId="0" fontId="25" fillId="0" borderId="0" xfId="4" applyFont="1" applyAlignment="1">
      <alignment horizontal="center" vertical="center"/>
    </xf>
    <xf numFmtId="0" fontId="25" fillId="0" borderId="0" xfId="4" applyFont="1" applyAlignment="1">
      <alignment horizontal="center" vertical="center" wrapText="1"/>
    </xf>
    <xf numFmtId="0" fontId="2" fillId="0" borderId="0" xfId="4" applyFont="1"/>
    <xf numFmtId="0" fontId="27" fillId="0" borderId="0" xfId="4" applyFont="1" applyFill="1"/>
    <xf numFmtId="0" fontId="32" fillId="0" borderId="0" xfId="4" applyFont="1" applyFill="1"/>
    <xf numFmtId="0" fontId="12" fillId="0" borderId="0" xfId="0" applyNumberFormat="1" applyFont="1" applyFill="1"/>
    <xf numFmtId="2" fontId="10" fillId="2" borderId="1" xfId="1" applyNumberFormat="1" applyFont="1" applyFill="1" applyBorder="1" applyAlignment="1" applyProtection="1">
      <alignment horizontal="right" vertical="top" wrapText="1"/>
    </xf>
    <xf numFmtId="0" fontId="0" fillId="0" borderId="0" xfId="0" pivotButton="1"/>
    <xf numFmtId="0" fontId="0" fillId="0" borderId="0" xfId="0" applyAlignment="1">
      <alignment horizontal="left"/>
    </xf>
    <xf numFmtId="0" fontId="0" fillId="0" borderId="0" xfId="0" applyFont="1"/>
    <xf numFmtId="0" fontId="12" fillId="0" borderId="0" xfId="0" applyNumberFormat="1" applyFont="1"/>
    <xf numFmtId="168" fontId="0" fillId="0" borderId="0" xfId="0" applyNumberFormat="1"/>
    <xf numFmtId="0" fontId="25" fillId="0" borderId="0" xfId="0" applyFont="1"/>
    <xf numFmtId="0" fontId="33" fillId="0" borderId="0" xfId="0" applyFont="1" applyAlignment="1">
      <alignment vertical="center"/>
    </xf>
    <xf numFmtId="0" fontId="27" fillId="0" borderId="0" xfId="0" applyFont="1"/>
    <xf numFmtId="2" fontId="0" fillId="0" borderId="0" xfId="0" applyNumberFormat="1" applyFill="1" applyAlignment="1">
      <alignment horizontal="left" vertical="center"/>
    </xf>
    <xf numFmtId="0" fontId="0" fillId="0" borderId="0" xfId="0" applyFill="1"/>
    <xf numFmtId="2" fontId="27" fillId="0" borderId="0" xfId="0" applyNumberFormat="1" applyFont="1" applyFill="1" applyAlignment="1">
      <alignment horizontal="left" vertical="top"/>
    </xf>
    <xf numFmtId="2" fontId="5" fillId="11" borderId="25" xfId="4" applyNumberFormat="1" applyFill="1" applyBorder="1" applyAlignment="1">
      <alignment horizontal="center" vertical="center"/>
    </xf>
    <xf numFmtId="2" fontId="30" fillId="11" borderId="0" xfId="4" applyNumberFormat="1" applyFont="1" applyFill="1" applyBorder="1" applyAlignment="1">
      <alignment horizontal="center" vertical="center"/>
    </xf>
    <xf numFmtId="2" fontId="5" fillId="12" borderId="25" xfId="4" applyNumberFormat="1" applyFill="1" applyBorder="1" applyAlignment="1">
      <alignment horizontal="center" vertical="center"/>
    </xf>
    <xf numFmtId="0" fontId="5" fillId="12" borderId="0" xfId="4" applyFill="1"/>
    <xf numFmtId="2" fontId="30" fillId="0" borderId="25" xfId="4" applyNumberFormat="1" applyFont="1" applyFill="1" applyBorder="1" applyAlignment="1">
      <alignment horizontal="center" vertical="center"/>
    </xf>
    <xf numFmtId="2" fontId="5" fillId="10" borderId="0" xfId="4" applyNumberFormat="1" applyFill="1"/>
    <xf numFmtId="0" fontId="31" fillId="10" borderId="0" xfId="0" applyFont="1" applyFill="1"/>
    <xf numFmtId="2" fontId="31" fillId="10" borderId="0" xfId="0" applyNumberFormat="1" applyFont="1" applyFill="1"/>
    <xf numFmtId="2" fontId="5" fillId="6" borderId="0" xfId="4" applyNumberFormat="1" applyFill="1"/>
    <xf numFmtId="9" fontId="25" fillId="0" borderId="0" xfId="4" applyNumberFormat="1" applyFont="1"/>
    <xf numFmtId="0" fontId="30" fillId="10" borderId="0" xfId="4" applyFont="1" applyFill="1"/>
    <xf numFmtId="0" fontId="25" fillId="10" borderId="0" xfId="4" applyFont="1" applyFill="1"/>
    <xf numFmtId="0" fontId="25" fillId="0" borderId="0" xfId="4" applyFont="1" applyFill="1"/>
    <xf numFmtId="167" fontId="0" fillId="6" borderId="0" xfId="5" applyNumberFormat="1" applyFont="1" applyFill="1"/>
    <xf numFmtId="0" fontId="25" fillId="0" borderId="0" xfId="4" applyFont="1" applyFill="1" applyAlignment="1">
      <alignment horizontal="center"/>
    </xf>
    <xf numFmtId="0" fontId="35" fillId="0" borderId="0" xfId="8" applyFont="1" applyAlignment="1">
      <alignment horizontal="left"/>
    </xf>
    <xf numFmtId="0" fontId="34" fillId="0" borderId="0" xfId="8" applyFont="1" applyAlignment="1"/>
    <xf numFmtId="0" fontId="36" fillId="0" borderId="0" xfId="8" applyFont="1" applyAlignment="1"/>
    <xf numFmtId="0" fontId="37" fillId="0" borderId="0" xfId="8" applyFont="1" applyAlignment="1">
      <alignment horizontal="left"/>
    </xf>
    <xf numFmtId="0" fontId="38" fillId="0" borderId="0" xfId="8" applyFont="1" applyAlignment="1">
      <alignment horizontal="left"/>
    </xf>
    <xf numFmtId="0" fontId="39" fillId="0" borderId="0" xfId="8" applyFont="1" applyAlignment="1"/>
    <xf numFmtId="169" fontId="12" fillId="0" borderId="0" xfId="8" applyNumberFormat="1" applyFont="1" applyAlignment="1">
      <alignment horizontal="left"/>
    </xf>
    <xf numFmtId="0" fontId="36" fillId="0" borderId="0" xfId="8" applyFont="1"/>
    <xf numFmtId="0" fontId="22" fillId="0" borderId="0" xfId="8" applyFont="1" applyAlignment="1"/>
    <xf numFmtId="0" fontId="12" fillId="0" borderId="0" xfId="8" applyFont="1" applyAlignment="1">
      <alignment horizontal="left"/>
    </xf>
    <xf numFmtId="0" fontId="39" fillId="0" borderId="0" xfId="8" applyFont="1" applyAlignment="1">
      <alignment horizontal="center"/>
    </xf>
    <xf numFmtId="0" fontId="39" fillId="0" borderId="33" xfId="8" applyFont="1" applyBorder="1" applyAlignment="1"/>
    <xf numFmtId="0" fontId="40" fillId="0" borderId="34" xfId="8" applyFont="1" applyBorder="1" applyAlignment="1"/>
    <xf numFmtId="0" fontId="22" fillId="0" borderId="0" xfId="8" applyFont="1" applyAlignment="1">
      <alignment horizontal="center"/>
    </xf>
    <xf numFmtId="0" fontId="34" fillId="0" borderId="0" xfId="8" applyFont="1" applyAlignment="1">
      <alignment horizontal="center"/>
    </xf>
    <xf numFmtId="0" fontId="34" fillId="0" borderId="0" xfId="8" applyFont="1" applyAlignment="1">
      <alignment horizontal="left"/>
    </xf>
    <xf numFmtId="0" fontId="14" fillId="0" borderId="0" xfId="9" applyFont="1" applyAlignment="1">
      <alignment horizontal="center" vertical="top"/>
    </xf>
    <xf numFmtId="0" fontId="12" fillId="0" borderId="0" xfId="9" applyFont="1" applyAlignment="1">
      <alignment horizontal="left" vertical="top"/>
    </xf>
    <xf numFmtId="0" fontId="42" fillId="0" borderId="0" xfId="9" applyFont="1" applyAlignment="1">
      <alignment horizontal="center" vertical="top"/>
    </xf>
    <xf numFmtId="0" fontId="43" fillId="0" borderId="0" xfId="8" applyFont="1" applyAlignment="1">
      <alignment horizontal="center"/>
    </xf>
    <xf numFmtId="0" fontId="12" fillId="0" borderId="0" xfId="8" applyFont="1" applyAlignment="1"/>
    <xf numFmtId="0" fontId="25" fillId="6" borderId="0" xfId="4" applyFont="1" applyFill="1"/>
    <xf numFmtId="2" fontId="25" fillId="6" borderId="0" xfId="4" applyNumberFormat="1" applyFont="1" applyFill="1"/>
    <xf numFmtId="0" fontId="39" fillId="0" borderId="25" xfId="0" applyFont="1" applyBorder="1"/>
    <xf numFmtId="0" fontId="22" fillId="0" borderId="25" xfId="8" applyFont="1" applyBorder="1" applyAlignment="1"/>
    <xf numFmtId="0" fontId="12" fillId="0" borderId="25" xfId="8" applyFont="1" applyBorder="1" applyAlignment="1">
      <alignment wrapText="1"/>
    </xf>
    <xf numFmtId="0" fontId="44" fillId="0" borderId="25" xfId="6" applyFont="1" applyBorder="1" applyAlignment="1">
      <alignment wrapText="1"/>
    </xf>
    <xf numFmtId="0" fontId="39" fillId="0" borderId="30" xfId="8" applyFont="1" applyBorder="1" applyAlignment="1">
      <alignment horizontal="center"/>
    </xf>
    <xf numFmtId="0" fontId="12" fillId="0" borderId="31" xfId="8" applyFont="1" applyBorder="1"/>
    <xf numFmtId="0" fontId="12" fillId="0" borderId="32" xfId="8" applyFont="1" applyBorder="1"/>
    <xf numFmtId="0" fontId="41" fillId="0" borderId="35" xfId="9" applyFont="1" applyBorder="1" applyAlignment="1">
      <alignment horizontal="left" vertical="center" wrapText="1"/>
    </xf>
    <xf numFmtId="0" fontId="41" fillId="0" borderId="36" xfId="9" applyFont="1" applyBorder="1" applyAlignment="1">
      <alignment horizontal="left" vertical="center" wrapText="1"/>
    </xf>
    <xf numFmtId="0" fontId="41" fillId="0" borderId="37" xfId="9" applyFont="1" applyBorder="1" applyAlignment="1">
      <alignment horizontal="left" vertical="center" wrapText="1"/>
    </xf>
    <xf numFmtId="0" fontId="41" fillId="0" borderId="12" xfId="9" applyFont="1" applyBorder="1" applyAlignment="1">
      <alignment horizontal="left" vertical="center" wrapText="1"/>
    </xf>
    <xf numFmtId="0" fontId="41" fillId="0" borderId="26" xfId="9" applyFont="1" applyBorder="1" applyAlignment="1">
      <alignment horizontal="left" vertical="center" wrapText="1"/>
    </xf>
    <xf numFmtId="0" fontId="41" fillId="0" borderId="38" xfId="9" applyFont="1" applyBorder="1" applyAlignment="1">
      <alignment horizontal="left" vertical="center" wrapText="1"/>
    </xf>
    <xf numFmtId="0" fontId="41" fillId="0" borderId="24" xfId="9" applyFont="1" applyBorder="1" applyAlignment="1">
      <alignment wrapText="1"/>
    </xf>
    <xf numFmtId="0" fontId="41" fillId="0" borderId="28" xfId="9" applyFont="1" applyBorder="1" applyAlignment="1">
      <alignment wrapText="1"/>
    </xf>
    <xf numFmtId="0" fontId="41" fillId="0" borderId="29" xfId="9" applyFont="1" applyBorder="1" applyAlignment="1">
      <alignment wrapText="1"/>
    </xf>
    <xf numFmtId="0" fontId="8" fillId="2" borderId="0" xfId="1" applyFont="1" applyFill="1" applyBorder="1" applyAlignment="1" applyProtection="1">
      <alignment horizontal="center" vertical="top" wrapText="1"/>
    </xf>
    <xf numFmtId="0" fontId="8" fillId="2" borderId="1" xfId="1" applyFont="1" applyFill="1" applyBorder="1" applyAlignment="1" applyProtection="1">
      <alignment horizontal="center" vertical="center" wrapText="1"/>
    </xf>
    <xf numFmtId="0" fontId="9" fillId="2" borderId="1" xfId="1" applyFont="1" applyFill="1" applyBorder="1" applyAlignment="1" applyProtection="1">
      <alignment horizontal="left" vertical="top" wrapText="1"/>
    </xf>
    <xf numFmtId="0" fontId="10" fillId="2" borderId="1" xfId="1" applyFont="1" applyFill="1" applyBorder="1" applyAlignment="1" applyProtection="1">
      <alignment horizontal="left" vertical="top" wrapText="1"/>
    </xf>
    <xf numFmtId="0" fontId="10" fillId="2" borderId="1" xfId="1" applyNumberFormat="1" applyFont="1" applyFill="1" applyBorder="1" applyAlignment="1" applyProtection="1">
      <alignment horizontal="right" vertical="top" wrapText="1"/>
    </xf>
    <xf numFmtId="0" fontId="10" fillId="2" borderId="1" xfId="1" applyFont="1" applyFill="1" applyBorder="1" applyAlignment="1" applyProtection="1">
      <alignment horizontal="right" vertical="top" wrapText="1"/>
    </xf>
    <xf numFmtId="0" fontId="9" fillId="2" borderId="1" xfId="1" applyFont="1" applyFill="1" applyBorder="1" applyAlignment="1" applyProtection="1">
      <alignment horizontal="center" vertical="center" wrapText="1"/>
    </xf>
    <xf numFmtId="2" fontId="10" fillId="2" borderId="1" xfId="1" applyNumberFormat="1" applyFont="1" applyFill="1" applyBorder="1" applyAlignment="1" applyProtection="1">
      <alignment horizontal="right" vertical="top" wrapText="1"/>
    </xf>
    <xf numFmtId="0" fontId="17" fillId="2" borderId="0" xfId="1" applyFont="1" applyFill="1" applyBorder="1" applyAlignment="1" applyProtection="1">
      <alignment horizontal="left" vertical="top" wrapText="1"/>
    </xf>
    <xf numFmtId="0" fontId="16" fillId="2" borderId="1" xfId="1" applyFont="1" applyFill="1" applyBorder="1" applyAlignment="1" applyProtection="1">
      <alignment horizontal="center" vertical="center" wrapText="1"/>
    </xf>
    <xf numFmtId="0" fontId="7" fillId="2" borderId="0" xfId="1" applyFont="1" applyFill="1" applyBorder="1" applyAlignment="1" applyProtection="1">
      <alignment horizontal="left" vertical="top" wrapText="1"/>
    </xf>
    <xf numFmtId="0" fontId="7" fillId="2" borderId="1" xfId="1" applyFont="1" applyFill="1" applyBorder="1" applyAlignment="1" applyProtection="1">
      <alignment horizontal="right" vertical="top" wrapText="1"/>
    </xf>
    <xf numFmtId="0" fontId="29" fillId="2" borderId="0" xfId="6" applyFill="1" applyBorder="1" applyAlignment="1" applyProtection="1">
      <alignment horizontal="left" vertical="top" wrapText="1"/>
    </xf>
    <xf numFmtId="0" fontId="7" fillId="2" borderId="0" xfId="1" applyFont="1" applyFill="1" applyBorder="1" applyAlignment="1" applyProtection="1">
      <alignment horizontal="right" vertical="top" wrapText="1"/>
    </xf>
    <xf numFmtId="0" fontId="11" fillId="2" borderId="0" xfId="0" applyFont="1" applyFill="1" applyBorder="1" applyAlignment="1" applyProtection="1">
      <alignment horizontal="left" vertical="top" wrapText="1"/>
    </xf>
    <xf numFmtId="0" fontId="7" fillId="2" borderId="0" xfId="0" applyFont="1" applyFill="1" applyBorder="1" applyAlignment="1" applyProtection="1">
      <alignment horizontal="right" vertical="top" wrapText="1"/>
    </xf>
    <xf numFmtId="0" fontId="7" fillId="2" borderId="0" xfId="0" applyFont="1" applyFill="1" applyBorder="1" applyAlignment="1" applyProtection="1">
      <alignment horizontal="left" vertical="top" wrapText="1"/>
    </xf>
    <xf numFmtId="0" fontId="8" fillId="2" borderId="1" xfId="0" applyFont="1" applyFill="1" applyBorder="1" applyAlignment="1" applyProtection="1">
      <alignment horizontal="center" vertical="center" wrapText="1"/>
    </xf>
    <xf numFmtId="0" fontId="10" fillId="2" borderId="1" xfId="0" applyFont="1" applyFill="1" applyBorder="1" applyAlignment="1" applyProtection="1">
      <alignment horizontal="left" vertical="top" wrapText="1"/>
    </xf>
    <xf numFmtId="0" fontId="10" fillId="2" borderId="1" xfId="0" applyFont="1" applyFill="1" applyBorder="1" applyAlignment="1" applyProtection="1">
      <alignment horizontal="right" vertical="top" wrapText="1"/>
    </xf>
    <xf numFmtId="0" fontId="9" fillId="2" borderId="1" xfId="0" applyFont="1" applyFill="1" applyBorder="1" applyAlignment="1" applyProtection="1">
      <alignment horizontal="center" vertical="center" wrapText="1"/>
    </xf>
    <xf numFmtId="0" fontId="9" fillId="2" borderId="1" xfId="0" applyFont="1" applyFill="1" applyBorder="1" applyAlignment="1" applyProtection="1">
      <alignment horizontal="left" vertical="top" wrapText="1"/>
    </xf>
    <xf numFmtId="0" fontId="7" fillId="2" borderId="0" xfId="0" applyFont="1" applyFill="1" applyBorder="1" applyAlignment="1" applyProtection="1">
      <alignment horizontal="center" vertical="top" wrapText="1"/>
    </xf>
    <xf numFmtId="0" fontId="7" fillId="2" borderId="0" xfId="1" applyFont="1" applyFill="1" applyBorder="1" applyAlignment="1" applyProtection="1">
      <alignment horizontal="center" vertical="top" wrapText="1"/>
    </xf>
    <xf numFmtId="0" fontId="11" fillId="2" borderId="0" xfId="1" applyFont="1" applyFill="1" applyBorder="1" applyAlignment="1" applyProtection="1">
      <alignment horizontal="left" vertical="top" wrapText="1"/>
    </xf>
    <xf numFmtId="0" fontId="22" fillId="0" borderId="24" xfId="0" applyFont="1" applyBorder="1" applyAlignment="1">
      <alignment horizontal="left" vertical="top" wrapText="1"/>
    </xf>
    <xf numFmtId="0" fontId="22" fillId="0" borderId="28" xfId="0" applyFont="1" applyBorder="1" applyAlignment="1">
      <alignment horizontal="left" vertical="top" wrapText="1"/>
    </xf>
    <xf numFmtId="0" fontId="22" fillId="0" borderId="29" xfId="0" applyFont="1" applyBorder="1" applyAlignment="1">
      <alignment horizontal="left" vertical="top" wrapText="1"/>
    </xf>
    <xf numFmtId="0" fontId="0" fillId="0" borderId="0" xfId="0" applyAlignment="1">
      <alignment horizontal="left" vertical="top" wrapText="1"/>
    </xf>
    <xf numFmtId="0" fontId="18" fillId="0" borderId="16" xfId="0" applyFont="1" applyBorder="1" applyAlignment="1">
      <alignment horizontal="left"/>
    </xf>
    <xf numFmtId="0" fontId="18" fillId="0" borderId="17" xfId="0" applyFont="1" applyBorder="1" applyAlignment="1">
      <alignment horizontal="left"/>
    </xf>
    <xf numFmtId="0" fontId="18" fillId="0" borderId="18" xfId="0" applyFont="1" applyBorder="1" applyAlignment="1">
      <alignment horizontal="left"/>
    </xf>
    <xf numFmtId="0" fontId="18" fillId="0" borderId="19" xfId="0" applyFont="1" applyBorder="1" applyAlignment="1">
      <alignment horizontal="left"/>
    </xf>
    <xf numFmtId="0" fontId="19" fillId="0" borderId="4" xfId="0" applyFont="1" applyFill="1" applyBorder="1" applyAlignment="1">
      <alignment horizontal="center"/>
    </xf>
    <xf numFmtId="0" fontId="20" fillId="0" borderId="4" xfId="0" applyFont="1" applyBorder="1" applyAlignment="1">
      <alignment horizontal="center" vertical="center"/>
    </xf>
    <xf numFmtId="0" fontId="19" fillId="0" borderId="6" xfId="0" applyNumberFormat="1" applyFont="1" applyFill="1" applyBorder="1" applyAlignment="1">
      <alignment horizontal="center" vertical="center" wrapText="1"/>
    </xf>
    <xf numFmtId="0" fontId="19" fillId="0" borderId="11" xfId="0" applyNumberFormat="1" applyFont="1" applyFill="1" applyBorder="1" applyAlignment="1">
      <alignment horizontal="center" vertical="center" wrapText="1"/>
    </xf>
    <xf numFmtId="0" fontId="19" fillId="0" borderId="7" xfId="0" applyFont="1" applyFill="1" applyBorder="1" applyAlignment="1">
      <alignment horizontal="center"/>
    </xf>
    <xf numFmtId="0" fontId="19" fillId="0" borderId="8" xfId="0" applyFont="1" applyFill="1" applyBorder="1" applyAlignment="1">
      <alignment horizontal="center"/>
    </xf>
    <xf numFmtId="0" fontId="19" fillId="0" borderId="9" xfId="0" applyFont="1" applyFill="1" applyBorder="1" applyAlignment="1">
      <alignment horizontal="center"/>
    </xf>
    <xf numFmtId="0" fontId="19" fillId="0" borderId="4" xfId="0" applyNumberFormat="1" applyFont="1" applyFill="1" applyBorder="1" applyAlignment="1">
      <alignment horizontal="center" vertical="center" wrapText="1"/>
    </xf>
    <xf numFmtId="0" fontId="19" fillId="0" borderId="10" xfId="0" applyFont="1" applyBorder="1" applyAlignment="1">
      <alignment horizontal="center" vertical="center" wrapText="1"/>
    </xf>
    <xf numFmtId="0" fontId="19" fillId="0" borderId="13" xfId="0" applyFont="1" applyBorder="1" applyAlignment="1">
      <alignment horizontal="center" vertical="center" wrapText="1"/>
    </xf>
    <xf numFmtId="0" fontId="30" fillId="0" borderId="26" xfId="4" applyFont="1" applyBorder="1" applyAlignment="1">
      <alignment horizontal="center" wrapText="1"/>
    </xf>
    <xf numFmtId="0" fontId="30" fillId="0" borderId="25" xfId="4" applyFont="1" applyBorder="1" applyAlignment="1">
      <alignment horizontal="center"/>
    </xf>
    <xf numFmtId="9" fontId="30" fillId="0" borderId="25" xfId="4" applyNumberFormat="1" applyFont="1" applyBorder="1" applyAlignment="1">
      <alignment horizontal="center"/>
    </xf>
    <xf numFmtId="0" fontId="5" fillId="0" borderId="24" xfId="4" applyBorder="1" applyAlignment="1">
      <alignment horizontal="center" vertical="center"/>
    </xf>
    <xf numFmtId="0" fontId="5" fillId="0" borderId="24" xfId="4" applyBorder="1" applyAlignment="1">
      <alignment horizontal="center" vertical="center" wrapText="1"/>
    </xf>
    <xf numFmtId="0" fontId="5" fillId="0" borderId="0" xfId="4" applyAlignment="1">
      <alignment horizontal="center"/>
    </xf>
  </cellXfs>
  <cellStyles count="11">
    <cellStyle name="Comma 2" xfId="3"/>
    <cellStyle name="Hyperlink" xfId="6" builtinId="8"/>
    <cellStyle name="Normal" xfId="0" builtinId="0"/>
    <cellStyle name="Normal 2" xfId="1"/>
    <cellStyle name="Normal 2 2" xfId="8"/>
    <cellStyle name="Normal 3" xfId="2"/>
    <cellStyle name="Normal 3 3" xfId="10"/>
    <cellStyle name="Normal 4" xfId="4"/>
    <cellStyle name="Normal 5" xfId="7"/>
    <cellStyle name="Normal 6 2" xfId="9"/>
    <cellStyle name="Percent 2" xfId="5"/>
  </cellStyles>
  <dxfs count="27">
    <dxf>
      <numFmt numFmtId="0" formatCode="General"/>
    </dxf>
    <dxf>
      <numFmt numFmtId="0" formatCode="General"/>
    </dxf>
    <dxf>
      <numFmt numFmtId="0" formatCode="General"/>
    </dxf>
    <dxf>
      <numFmt numFmtId="0" formatCode="General"/>
    </dxf>
    <dxf>
      <numFmt numFmtId="0" formatCode="General"/>
    </dxf>
    <dxf>
      <font>
        <strike val="0"/>
        <outline val="0"/>
        <shadow val="0"/>
        <u val="none"/>
        <vertAlign val="baseline"/>
        <color auto="1"/>
      </font>
      <numFmt numFmtId="0" formatCode="General"/>
      <fill>
        <patternFill patternType="none">
          <fgColor indexed="64"/>
          <bgColor auto="1"/>
        </patternFill>
      </fill>
    </dxf>
    <dxf>
      <font>
        <b val="0"/>
        <i val="0"/>
        <strike val="0"/>
        <condense val="0"/>
        <extend val="0"/>
        <outline val="0"/>
        <shadow val="0"/>
        <u val="none"/>
        <vertAlign val="baseline"/>
        <sz val="10"/>
        <color auto="1"/>
        <name val="Arial"/>
        <scheme val="none"/>
      </font>
      <fill>
        <patternFill patternType="none">
          <fgColor indexed="64"/>
          <bgColor auto="1"/>
        </patternFill>
      </fill>
      <border diagonalUp="0" diagonalDown="0" outline="0">
        <left style="thin">
          <color theme="4" tint="0.39997558519241921"/>
        </left>
        <right/>
        <top style="thin">
          <color theme="4" tint="0.39997558519241921"/>
        </top>
        <bottom style="thin">
          <color theme="4" tint="0.39997558519241921"/>
        </bottom>
      </border>
    </dxf>
    <dxf>
      <font>
        <strike val="0"/>
        <outline val="0"/>
        <shadow val="0"/>
        <u val="none"/>
        <vertAlign val="baseline"/>
        <color auto="1"/>
      </font>
      <fill>
        <patternFill patternType="none">
          <fgColor indexed="64"/>
          <bgColor auto="1"/>
        </patternFill>
      </fill>
    </dxf>
    <dxf>
      <font>
        <strike val="0"/>
        <outline val="0"/>
        <shadow val="0"/>
        <u val="none"/>
        <vertAlign val="baseline"/>
        <color auto="1"/>
      </font>
      <fill>
        <patternFill patternType="none">
          <fgColor indexed="64"/>
          <bgColor auto="1"/>
        </patternFill>
      </fill>
    </dxf>
    <dxf>
      <font>
        <strike val="0"/>
        <outline val="0"/>
        <shadow val="0"/>
        <u val="none"/>
        <vertAlign val="baseline"/>
        <color auto="1"/>
      </font>
      <fill>
        <patternFill patternType="none">
          <fgColor indexed="64"/>
          <bgColor auto="1"/>
        </patternFill>
      </fill>
    </dxf>
    <dxf>
      <numFmt numFmtId="0" formatCode="General"/>
    </dxf>
    <dxf>
      <font>
        <b val="0"/>
        <i val="0"/>
        <strike val="0"/>
        <condense val="0"/>
        <extend val="0"/>
        <outline val="0"/>
        <shadow val="0"/>
        <u val="none"/>
        <vertAlign val="baseline"/>
        <sz val="10"/>
        <color theme="1"/>
        <name val="Arial"/>
        <scheme val="none"/>
      </font>
      <fill>
        <patternFill patternType="solid">
          <fgColor theme="4" tint="0.79998168889431442"/>
          <bgColor theme="4" tint="0.79998168889431442"/>
        </patternFill>
      </fill>
      <border diagonalUp="0" diagonalDown="0">
        <left/>
        <right style="thin">
          <color theme="4" tint="0.39997558519241921"/>
        </right>
        <top style="thin">
          <color theme="4" tint="0.39997558519241921"/>
        </top>
        <bottom style="thin">
          <color theme="4" tint="0.39997558519241921"/>
        </bottom>
        <vertical/>
        <horizontal/>
      </border>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0"/>
        <color theme="0"/>
        <name val="Arial"/>
        <scheme val="none"/>
      </font>
      <fill>
        <patternFill patternType="solid">
          <fgColor theme="4"/>
          <bgColor theme="4"/>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auto="1"/>
        <name val="Arial"/>
        <scheme val="none"/>
      </font>
    </dxf>
    <dxf>
      <numFmt numFmtId="0" formatCode="General"/>
    </dxf>
    <dxf>
      <numFmt numFmtId="0" formatCode="General"/>
    </dxf>
    <dxf>
      <font>
        <color rgb="FF9C0006"/>
      </font>
      <fill>
        <patternFill>
          <bgColor rgb="FFFFC7CE"/>
        </patternFill>
      </fill>
    </dxf>
    <dxf>
      <font>
        <b val="0"/>
        <i val="0"/>
        <strike val="0"/>
        <condense val="0"/>
        <extend val="0"/>
        <outline val="0"/>
        <shadow val="0"/>
        <u val="none"/>
        <vertAlign val="baseline"/>
        <sz val="11"/>
        <color theme="1"/>
        <name val="Calibri"/>
        <scheme val="minor"/>
      </font>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border diagonalUp="0" diagonalDown="0">
        <left style="thin">
          <color theme="4" tint="0.39997558519241921"/>
        </left>
        <right/>
        <top style="thin">
          <color theme="4" tint="0.39997558519241921"/>
        </top>
        <bottom style="thin">
          <color theme="4" tint="0.3999755851924192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18</xdr:col>
      <xdr:colOff>145677</xdr:colOff>
      <xdr:row>16</xdr:row>
      <xdr:rowOff>0</xdr:rowOff>
    </xdr:from>
    <xdr:to>
      <xdr:col>18</xdr:col>
      <xdr:colOff>481853</xdr:colOff>
      <xdr:row>17</xdr:row>
      <xdr:rowOff>123265</xdr:rowOff>
    </xdr:to>
    <xdr:sp macro="" textlink="">
      <xdr:nvSpPr>
        <xdr:cNvPr id="2" name="Right Arrow 1">
          <a:extLst>
            <a:ext uri="{FF2B5EF4-FFF2-40B4-BE49-F238E27FC236}">
              <a16:creationId xmlns:a16="http://schemas.microsoft.com/office/drawing/2014/main" id="{00000000-0008-0000-0700-000002000000}"/>
            </a:ext>
          </a:extLst>
        </xdr:cNvPr>
        <xdr:cNvSpPr/>
      </xdr:nvSpPr>
      <xdr:spPr>
        <a:xfrm>
          <a:off x="15845118" y="2510118"/>
          <a:ext cx="336176" cy="28014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arendra Pai" refreshedDate="44516.560054861111" createdVersion="6" refreshedVersion="6" minRefreshableVersion="3" recordCount="216">
  <cacheSource type="worksheet">
    <worksheetSource ref="A6:Q222" sheet="Captive"/>
  </cacheSource>
  <cacheFields count="17">
    <cacheField name="UtilityCaptive" numFmtId="0">
      <sharedItems/>
    </cacheField>
    <cacheField name="Region" numFmtId="0">
      <sharedItems/>
    </cacheField>
    <cacheField name="State" numFmtId="0">
      <sharedItems count="36">
        <s v="CHANDIGARH"/>
        <s v="DELHI"/>
        <s v="HARYANA"/>
        <s v="HIMACHAL PRADESH"/>
        <s v="JAMMU &amp; KASHMIR"/>
        <s v="PUNJAB"/>
        <s v="RAJASTHAN"/>
        <s v="UTTAR PRADESH"/>
        <s v="UTTARAKHAND"/>
        <s v="CHHATTISGARH"/>
        <s v="GUJARAT"/>
        <s v="MADHYA PRADESH"/>
        <s v="MAHARASHTRA"/>
        <s v="DIU &amp; DAMAN"/>
        <s v="DADRA &amp; NAGAR HAVELI"/>
        <s v="GOA"/>
        <s v="ANDHRA PRADESH"/>
        <s v="TELANGANA"/>
        <s v="KARNATAKA"/>
        <s v="KERALA"/>
        <s v="TAMILNADU"/>
        <s v="PUDUCHERRY"/>
        <s v="LAKSHADWEEP"/>
        <s v="BIHAR"/>
        <s v="JHARKHAND"/>
        <s v="ODISHA"/>
        <s v="WEST BENGAL"/>
        <s v="SIKKIM"/>
        <s v="A &amp; N ISLANDS"/>
        <s v="ARUNACHAL PRADESH"/>
        <s v="ASSAM"/>
        <s v="MANIPUR"/>
        <s v="MEGHALAYA"/>
        <s v="MIZORAM"/>
        <s v="NAGALAND"/>
        <s v="TRIPURA"/>
      </sharedItems>
    </cacheField>
    <cacheField name="District" numFmtId="0">
      <sharedItems/>
    </cacheField>
    <cacheField name="Sector" numFmtId="0">
      <sharedItems/>
    </cacheField>
    <cacheField name="Owner" numFmtId="0">
      <sharedItems containsNonDate="0" containsString="0" containsBlank="1"/>
    </cacheField>
    <cacheField name="GroupCompany" numFmtId="0">
      <sharedItems containsNonDate="0" containsString="0" containsBlank="1"/>
    </cacheField>
    <cacheField name="ProjectName" numFmtId="0">
      <sharedItems containsNonDate="0" containsString="0" containsBlank="1"/>
    </cacheField>
    <cacheField name="UnitNo" numFmtId="0">
      <sharedItems containsSemiMixedTypes="0" containsString="0" containsNumber="1" containsInteger="1" minValue="0" maxValue="1173"/>
    </cacheField>
    <cacheField name="CommissionDate" numFmtId="0">
      <sharedItems/>
    </cacheField>
    <cacheField name="Remark" numFmtId="0">
      <sharedItems containsNonDate="0" containsString="0" containsBlank="1"/>
    </cacheField>
    <cacheField name="CommissionYear" numFmtId="0">
      <sharedItems containsSemiMixedTypes="0" containsString="0" containsNumber="1" containsInteger="1" minValue="0" maxValue="0"/>
    </cacheField>
    <cacheField name="DeCommissionYear" numFmtId="0">
      <sharedItems containsSemiMixedTypes="0" containsString="0" containsNumber="1" containsInteger="1" minValue="0" maxValue="0"/>
    </cacheField>
    <cacheField name="EnergySource" numFmtId="0">
      <sharedItems count="6">
        <s v="HYDRO"/>
        <s v="COAL"/>
        <s v="DIESEL"/>
        <s v="NATURAL GAS"/>
        <s v="SOLAR"/>
        <s v="WIND"/>
      </sharedItems>
    </cacheField>
    <cacheField name="EnergySourceType" numFmtId="0">
      <sharedItems/>
    </cacheField>
    <cacheField name="YearValue" numFmtId="0">
      <sharedItems containsSemiMixedTypes="0" containsString="0" containsNumber="1" containsInteger="1" minValue="2020" maxValue="2020"/>
    </cacheField>
    <cacheField name="Capacity_MW" numFmtId="0">
      <sharedItems containsSemiMixedTypes="0" containsString="0" containsNumber="1" minValue="0" maxValue="10726.0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6">
  <r>
    <s v="CAPTIVE"/>
    <s v="NR"/>
    <x v="0"/>
    <s v="VARIOUS DISTRICTS IN THE STATE"/>
    <s v="CAPTIVE"/>
    <m/>
    <m/>
    <m/>
    <n v="21"/>
    <s v="01/01/0001 00:00:00"/>
    <m/>
    <n v="0"/>
    <n v="0"/>
    <x v="0"/>
    <s v="NON-RENEWABLE"/>
    <n v="2020"/>
    <n v="0"/>
  </r>
  <r>
    <s v="CAPTIVE"/>
    <s v="NR"/>
    <x v="1"/>
    <s v="VARIOUS DISTRICTS IN THE STATE"/>
    <s v="CAPTIVE"/>
    <m/>
    <m/>
    <m/>
    <n v="9"/>
    <s v="01/01/0001 00:00:00"/>
    <m/>
    <n v="0"/>
    <n v="0"/>
    <x v="0"/>
    <s v="NON-RENEWABLE"/>
    <n v="2020"/>
    <n v="0"/>
  </r>
  <r>
    <s v="CAPTIVE"/>
    <s v="NR"/>
    <x v="2"/>
    <s v="VARIOUS DISTRICTS IN THE STATE"/>
    <s v="CAPTIVE"/>
    <m/>
    <m/>
    <m/>
    <n v="545"/>
    <s v="01/01/0001 00:00:00"/>
    <m/>
    <n v="0"/>
    <n v="0"/>
    <x v="0"/>
    <s v="NON-RENEWABLE"/>
    <n v="2020"/>
    <n v="0"/>
  </r>
  <r>
    <s v="CAPTIVE"/>
    <s v="NR"/>
    <x v="3"/>
    <s v="VARIOUS DISTRICTS IN THE STATE"/>
    <s v="CAPTIVE"/>
    <m/>
    <m/>
    <m/>
    <n v="160"/>
    <s v="01/01/0001 00:00:00"/>
    <m/>
    <n v="0"/>
    <n v="0"/>
    <x v="0"/>
    <s v="NON-RENEWABLE"/>
    <n v="2020"/>
    <n v="3.5"/>
  </r>
  <r>
    <s v="CAPTIVE"/>
    <s v="NR"/>
    <x v="4"/>
    <s v="VARIOUS DISTRICTS IN THE STATE"/>
    <s v="CAPTIVE"/>
    <m/>
    <m/>
    <m/>
    <n v="4"/>
    <s v="01/01/0001 00:00:00"/>
    <m/>
    <n v="0"/>
    <n v="0"/>
    <x v="0"/>
    <s v="NON-RENEWABLE"/>
    <n v="2020"/>
    <n v="0"/>
  </r>
  <r>
    <s v="CAPTIVE"/>
    <s v="NR"/>
    <x v="5"/>
    <s v="VARIOUS DISTRICTS IN THE STATE"/>
    <s v="CAPTIVE"/>
    <m/>
    <m/>
    <m/>
    <n v="366"/>
    <s v="01/01/0001 00:00:00"/>
    <m/>
    <n v="0"/>
    <n v="0"/>
    <x v="0"/>
    <s v="NON-RENEWABLE"/>
    <n v="2020"/>
    <n v="0"/>
  </r>
  <r>
    <s v="CAPTIVE"/>
    <s v="NR"/>
    <x v="6"/>
    <s v="VARIOUS DISTRICTS IN THE STATE"/>
    <s v="CAPTIVE"/>
    <m/>
    <m/>
    <m/>
    <n v="380"/>
    <s v="01/01/0001 00:00:00"/>
    <m/>
    <n v="0"/>
    <n v="0"/>
    <x v="0"/>
    <s v="NON-RENEWABLE"/>
    <n v="2020"/>
    <n v="0"/>
  </r>
  <r>
    <s v="CAPTIVE"/>
    <s v="NR"/>
    <x v="7"/>
    <s v="VARIOUS DISTRICTS IN THE STATE"/>
    <s v="CAPTIVE"/>
    <m/>
    <m/>
    <m/>
    <n v="227"/>
    <s v="01/01/0001 00:00:00"/>
    <m/>
    <n v="0"/>
    <n v="0"/>
    <x v="0"/>
    <s v="NON-RENEWABLE"/>
    <n v="2020"/>
    <n v="0"/>
  </r>
  <r>
    <s v="CAPTIVE"/>
    <s v="NR"/>
    <x v="8"/>
    <s v="VARIOUS DISTRICTS IN THE STATE"/>
    <s v="CAPTIVE"/>
    <m/>
    <m/>
    <m/>
    <n v="120"/>
    <s v="01/01/0001 00:00:00"/>
    <m/>
    <n v="0"/>
    <n v="0"/>
    <x v="0"/>
    <s v="NON-RENEWABLE"/>
    <n v="2020"/>
    <n v="0"/>
  </r>
  <r>
    <s v="CAPTIVE"/>
    <s v="WR"/>
    <x v="9"/>
    <s v="VARIOUS DISTRICTS IN THE STATE"/>
    <s v="CAPTIVE"/>
    <m/>
    <m/>
    <m/>
    <n v="130"/>
    <s v="01/01/0001 00:00:00"/>
    <m/>
    <n v="0"/>
    <n v="0"/>
    <x v="0"/>
    <s v="NON-RENEWABLE"/>
    <n v="2020"/>
    <n v="22.271999999999998"/>
  </r>
  <r>
    <s v="CAPTIVE"/>
    <s v="WR"/>
    <x v="10"/>
    <s v="VARIOUS DISTRICTS IN THE STATE"/>
    <s v="CAPTIVE"/>
    <m/>
    <m/>
    <m/>
    <n v="523"/>
    <s v="01/01/0001 00:00:00"/>
    <m/>
    <n v="0"/>
    <n v="0"/>
    <x v="0"/>
    <s v="NON-RENEWABLE"/>
    <n v="2020"/>
    <n v="2.5499999999999998"/>
  </r>
  <r>
    <s v="CAPTIVE"/>
    <s v="WR"/>
    <x v="11"/>
    <s v="VARIOUS DISTRICTS IN THE STATE"/>
    <s v="CAPTIVE"/>
    <m/>
    <m/>
    <m/>
    <n v="199"/>
    <s v="01/01/0001 00:00:00"/>
    <m/>
    <n v="0"/>
    <n v="0"/>
    <x v="0"/>
    <s v="NON-RENEWABLE"/>
    <n v="2020"/>
    <n v="0"/>
  </r>
  <r>
    <s v="CAPTIVE"/>
    <s v="WR"/>
    <x v="12"/>
    <s v="VARIOUS DISTRICTS IN THE STATE"/>
    <s v="CAPTIVE"/>
    <m/>
    <m/>
    <m/>
    <n v="357"/>
    <s v="01/01/0001 00:00:00"/>
    <m/>
    <n v="0"/>
    <n v="0"/>
    <x v="0"/>
    <s v="NON-RENEWABLE"/>
    <n v="2020"/>
    <n v="21"/>
  </r>
  <r>
    <s v="CAPTIVE"/>
    <s v="WR"/>
    <x v="13"/>
    <s v="VARIOUS DISTRICTS IN THE STATE"/>
    <s v="CAPTIVE"/>
    <m/>
    <m/>
    <m/>
    <n v="6"/>
    <s v="01/01/0001 00:00:00"/>
    <m/>
    <n v="0"/>
    <n v="0"/>
    <x v="0"/>
    <s v="NON-RENEWABLE"/>
    <n v="2020"/>
    <n v="0"/>
  </r>
  <r>
    <s v="CAPTIVE"/>
    <s v="WR"/>
    <x v="14"/>
    <s v="VARIOUS DISTRICTS IN THE STATE"/>
    <s v="CAPTIVE"/>
    <m/>
    <m/>
    <m/>
    <n v="20"/>
    <s v="01/01/0001 00:00:00"/>
    <m/>
    <n v="0"/>
    <n v="0"/>
    <x v="0"/>
    <s v="NON-RENEWABLE"/>
    <n v="2020"/>
    <n v="0"/>
  </r>
  <r>
    <s v="CAPTIVE"/>
    <s v="WR"/>
    <x v="15"/>
    <s v="VARIOUS DISTRICTS IN THE STATE"/>
    <s v="CAPTIVE"/>
    <m/>
    <m/>
    <m/>
    <n v="17"/>
    <s v="01/01/0001 00:00:00"/>
    <m/>
    <n v="0"/>
    <n v="0"/>
    <x v="0"/>
    <s v="NON-RENEWABLE"/>
    <n v="2020"/>
    <n v="0"/>
  </r>
  <r>
    <s v="CAPTIVE"/>
    <s v="SR"/>
    <x v="16"/>
    <s v="VARIOUS DISTRICTS IN THE STATE"/>
    <s v="CAPTIVE"/>
    <m/>
    <m/>
    <m/>
    <n v="290"/>
    <s v="01/01/0001 00:00:00"/>
    <m/>
    <n v="0"/>
    <n v="0"/>
    <x v="0"/>
    <s v="NON-RENEWABLE"/>
    <n v="2020"/>
    <n v="1.875"/>
  </r>
  <r>
    <s v="CAPTIVE"/>
    <s v="SR"/>
    <x v="17"/>
    <s v="VARIOUS DISTRICTS IN THE STATE"/>
    <s v="CAPTIVE"/>
    <m/>
    <m/>
    <m/>
    <n v="252"/>
    <s v="01/01/0001 00:00:00"/>
    <m/>
    <n v="0"/>
    <n v="0"/>
    <x v="0"/>
    <s v="NON-RENEWABLE"/>
    <n v="2020"/>
    <n v="0"/>
  </r>
  <r>
    <s v="CAPTIVE"/>
    <s v="SR"/>
    <x v="18"/>
    <s v="VARIOUS DISTRICTS IN THE STATE"/>
    <s v="CAPTIVE"/>
    <m/>
    <m/>
    <m/>
    <n v="488"/>
    <s v="01/01/0001 00:00:00"/>
    <m/>
    <n v="0"/>
    <n v="0"/>
    <x v="0"/>
    <s v="NON-RENEWABLE"/>
    <n v="2020"/>
    <n v="25.574999999999999"/>
  </r>
  <r>
    <s v="CAPTIVE"/>
    <s v="SR"/>
    <x v="19"/>
    <s v="VARIOUS DISTRICTS IN THE STATE"/>
    <s v="CAPTIVE"/>
    <m/>
    <m/>
    <m/>
    <n v="87"/>
    <s v="01/01/0001 00:00:00"/>
    <m/>
    <n v="0"/>
    <n v="0"/>
    <x v="0"/>
    <s v="NON-RENEWABLE"/>
    <n v="2020"/>
    <n v="54"/>
  </r>
  <r>
    <s v="CAPTIVE"/>
    <s v="SR"/>
    <x v="20"/>
    <s v="VARIOUS DISTRICTS IN THE STATE"/>
    <s v="CAPTIVE"/>
    <m/>
    <m/>
    <m/>
    <n v="1173"/>
    <s v="01/01/0001 00:00:00"/>
    <m/>
    <n v="0"/>
    <n v="0"/>
    <x v="0"/>
    <s v="NON-RENEWABLE"/>
    <n v="2020"/>
    <n v="0"/>
  </r>
  <r>
    <s v="CAPTIVE"/>
    <s v="SR"/>
    <x v="21"/>
    <s v="VARIOUS DISTRICTS IN THE STATE"/>
    <s v="CAPTIVE"/>
    <m/>
    <m/>
    <m/>
    <n v="52"/>
    <s v="01/01/0001 00:00:00"/>
    <m/>
    <n v="0"/>
    <n v="0"/>
    <x v="0"/>
    <s v="NON-RENEWABLE"/>
    <n v="2020"/>
    <n v="0"/>
  </r>
  <r>
    <s v="CAPTIVE"/>
    <s v="SR"/>
    <x v="22"/>
    <s v="VARIOUS DISTRICTS IN THE STATE"/>
    <s v="CAPTIVE"/>
    <m/>
    <m/>
    <m/>
    <n v="0"/>
    <s v="01/01/0001 00:00:00"/>
    <m/>
    <n v="0"/>
    <n v="0"/>
    <x v="0"/>
    <s v="NON-RENEWABLE"/>
    <n v="2020"/>
    <n v="0"/>
  </r>
  <r>
    <s v="CAPTIVE"/>
    <s v="ER"/>
    <x v="23"/>
    <s v="VARIOUS DISTRICTS IN THE STATE"/>
    <s v="CAPTIVE"/>
    <m/>
    <m/>
    <m/>
    <n v="31"/>
    <s v="01/01/0001 00:00:00"/>
    <m/>
    <n v="0"/>
    <n v="0"/>
    <x v="0"/>
    <s v="NON-RENEWABLE"/>
    <n v="2020"/>
    <n v="0"/>
  </r>
  <r>
    <s v="CAPTIVE"/>
    <s v="ER"/>
    <x v="24"/>
    <s v="VARIOUS DISTRICTS IN THE STATE"/>
    <s v="CAPTIVE"/>
    <m/>
    <m/>
    <m/>
    <n v="51"/>
    <s v="01/01/0001 00:00:00"/>
    <m/>
    <n v="0"/>
    <n v="0"/>
    <x v="0"/>
    <s v="NON-RENEWABLE"/>
    <n v="2020"/>
    <n v="0"/>
  </r>
  <r>
    <s v="CAPTIVE"/>
    <s v="ER"/>
    <x v="25"/>
    <s v="VARIOUS DISTRICTS IN THE STATE"/>
    <s v="CAPTIVE"/>
    <m/>
    <m/>
    <m/>
    <n v="296"/>
    <s v="01/01/0001 00:00:00"/>
    <m/>
    <n v="0"/>
    <n v="0"/>
    <x v="0"/>
    <s v="NON-RENEWABLE"/>
    <n v="2020"/>
    <n v="0"/>
  </r>
  <r>
    <s v="CAPTIVE"/>
    <s v="ER"/>
    <x v="26"/>
    <s v="VARIOUS DISTRICTS IN THE STATE"/>
    <s v="CAPTIVE"/>
    <m/>
    <m/>
    <m/>
    <n v="228"/>
    <s v="01/01/0001 00:00:00"/>
    <m/>
    <n v="0"/>
    <n v="0"/>
    <x v="0"/>
    <s v="NON-RENEWABLE"/>
    <n v="2020"/>
    <n v="0"/>
  </r>
  <r>
    <s v="CAPTIVE"/>
    <s v="ER"/>
    <x v="27"/>
    <s v="VARIOUS DISTRICTS IN THE STATE"/>
    <s v="CAPTIVE"/>
    <m/>
    <m/>
    <m/>
    <n v="0"/>
    <s v="01/01/0001 00:00:00"/>
    <m/>
    <n v="0"/>
    <n v="0"/>
    <x v="0"/>
    <s v="NON-RENEWABLE"/>
    <n v="2020"/>
    <n v="0"/>
  </r>
  <r>
    <s v="CAPTIVE"/>
    <s v="ER"/>
    <x v="28"/>
    <s v="VARIOUS DISTRICTS IN THE STATE"/>
    <s v="CAPTIVE"/>
    <m/>
    <m/>
    <m/>
    <n v="0"/>
    <s v="01/01/0001 00:00:00"/>
    <m/>
    <n v="0"/>
    <n v="0"/>
    <x v="0"/>
    <s v="NON-RENEWABLE"/>
    <n v="2020"/>
    <n v="0"/>
  </r>
  <r>
    <s v="CAPTIVE"/>
    <s v="NER"/>
    <x v="29"/>
    <s v="VARIOUS DISTRICTS IN THE STATE"/>
    <s v="CAPTIVE"/>
    <m/>
    <m/>
    <m/>
    <n v="0"/>
    <s v="01/01/0001 00:00:00"/>
    <m/>
    <n v="0"/>
    <n v="0"/>
    <x v="0"/>
    <s v="NON-RENEWABLE"/>
    <n v="2020"/>
    <n v="0"/>
  </r>
  <r>
    <s v="CAPTIVE"/>
    <s v="NER"/>
    <x v="30"/>
    <s v="VARIOUS DISTRICTS IN THE STATE"/>
    <s v="CAPTIVE"/>
    <m/>
    <m/>
    <m/>
    <n v="47"/>
    <s v="01/01/0001 00:00:00"/>
    <m/>
    <n v="0"/>
    <n v="0"/>
    <x v="0"/>
    <s v="NON-RENEWABLE"/>
    <n v="2020"/>
    <n v="0"/>
  </r>
  <r>
    <s v="CAPTIVE"/>
    <s v="NER"/>
    <x v="31"/>
    <s v="VARIOUS DISTRICTS IN THE STATE"/>
    <s v="CAPTIVE"/>
    <m/>
    <m/>
    <m/>
    <n v="0"/>
    <s v="01/01/0001 00:00:00"/>
    <m/>
    <n v="0"/>
    <n v="0"/>
    <x v="0"/>
    <s v="NON-RENEWABLE"/>
    <n v="2020"/>
    <n v="0"/>
  </r>
  <r>
    <s v="CAPTIVE"/>
    <s v="NER"/>
    <x v="32"/>
    <s v="VARIOUS DISTRICTS IN THE STATE"/>
    <s v="CAPTIVE"/>
    <m/>
    <m/>
    <m/>
    <n v="11"/>
    <s v="01/01/0001 00:00:00"/>
    <m/>
    <n v="0"/>
    <n v="0"/>
    <x v="0"/>
    <s v="NON-RENEWABLE"/>
    <n v="2020"/>
    <n v="0"/>
  </r>
  <r>
    <s v="CAPTIVE"/>
    <s v="NER"/>
    <x v="33"/>
    <s v="VARIOUS DISTRICTS IN THE STATE"/>
    <s v="CAPTIVE"/>
    <m/>
    <m/>
    <m/>
    <n v="0"/>
    <s v="01/01/0001 00:00:00"/>
    <m/>
    <n v="0"/>
    <n v="0"/>
    <x v="0"/>
    <s v="NON-RENEWABLE"/>
    <n v="2020"/>
    <n v="0"/>
  </r>
  <r>
    <s v="CAPTIVE"/>
    <s v="NER"/>
    <x v="34"/>
    <s v="VARIOUS DISTRICTS IN THE STATE"/>
    <s v="CAPTIVE"/>
    <m/>
    <m/>
    <m/>
    <n v="0"/>
    <s v="01/01/0001 00:00:00"/>
    <m/>
    <n v="0"/>
    <n v="0"/>
    <x v="0"/>
    <s v="NON-RENEWABLE"/>
    <n v="2020"/>
    <n v="0"/>
  </r>
  <r>
    <s v="CAPTIVE"/>
    <s v="NER"/>
    <x v="35"/>
    <s v="VARIOUS DISTRICTS IN THE STATE"/>
    <s v="CAPTIVE"/>
    <m/>
    <m/>
    <m/>
    <n v="0"/>
    <s v="01/01/0001 00:00:00"/>
    <m/>
    <n v="0"/>
    <n v="0"/>
    <x v="0"/>
    <s v="NON-RENEWABLE"/>
    <n v="2020"/>
    <n v="0"/>
  </r>
  <r>
    <s v="CAPTIVE"/>
    <s v="NR"/>
    <x v="0"/>
    <s v="VARIOUS DISTRICTS IN THE STATE"/>
    <s v="CAPTIVE"/>
    <m/>
    <m/>
    <m/>
    <n v="21"/>
    <s v="01/01/0001 00:00:00"/>
    <m/>
    <n v="0"/>
    <n v="0"/>
    <x v="1"/>
    <s v="NON-RENEWABLE"/>
    <n v="2020"/>
    <n v="25"/>
  </r>
  <r>
    <s v="CAPTIVE"/>
    <s v="NR"/>
    <x v="1"/>
    <s v="VARIOUS DISTRICTS IN THE STATE"/>
    <s v="CAPTIVE"/>
    <m/>
    <m/>
    <m/>
    <n v="9"/>
    <s v="01/01/0001 00:00:00"/>
    <m/>
    <n v="0"/>
    <n v="0"/>
    <x v="1"/>
    <s v="NON-RENEWABLE"/>
    <n v="2020"/>
    <n v="0"/>
  </r>
  <r>
    <s v="CAPTIVE"/>
    <s v="NR"/>
    <x v="2"/>
    <s v="VARIOUS DISTRICTS IN THE STATE"/>
    <s v="CAPTIVE"/>
    <m/>
    <m/>
    <m/>
    <n v="545"/>
    <s v="01/01/0001 00:00:00"/>
    <m/>
    <n v="0"/>
    <n v="0"/>
    <x v="1"/>
    <s v="NON-RENEWABLE"/>
    <n v="2020"/>
    <n v="355.71"/>
  </r>
  <r>
    <s v="CAPTIVE"/>
    <s v="NR"/>
    <x v="3"/>
    <s v="VARIOUS DISTRICTS IN THE STATE"/>
    <s v="CAPTIVE"/>
    <m/>
    <m/>
    <m/>
    <n v="160"/>
    <s v="01/01/0001 00:00:00"/>
    <m/>
    <n v="0"/>
    <n v="0"/>
    <x v="1"/>
    <s v="NON-RENEWABLE"/>
    <n v="2020"/>
    <n v="31.225000000000001"/>
  </r>
  <r>
    <s v="CAPTIVE"/>
    <s v="NR"/>
    <x v="4"/>
    <s v="VARIOUS DISTRICTS IN THE STATE"/>
    <s v="CAPTIVE"/>
    <m/>
    <m/>
    <m/>
    <n v="4"/>
    <s v="01/01/0001 00:00:00"/>
    <m/>
    <n v="0"/>
    <n v="0"/>
    <x v="1"/>
    <s v="NON-RENEWABLE"/>
    <n v="2020"/>
    <n v="0"/>
  </r>
  <r>
    <s v="CAPTIVE"/>
    <s v="NR"/>
    <x v="5"/>
    <s v="VARIOUS DISTRICTS IN THE STATE"/>
    <s v="CAPTIVE"/>
    <m/>
    <m/>
    <m/>
    <n v="366"/>
    <s v="01/01/0001 00:00:00"/>
    <m/>
    <n v="0"/>
    <n v="0"/>
    <x v="1"/>
    <s v="NON-RENEWABLE"/>
    <n v="2020"/>
    <n v="577.97"/>
  </r>
  <r>
    <s v="CAPTIVE"/>
    <s v="NR"/>
    <x v="6"/>
    <s v="VARIOUS DISTRICTS IN THE STATE"/>
    <s v="CAPTIVE"/>
    <m/>
    <m/>
    <m/>
    <n v="380"/>
    <s v="01/01/0001 00:00:00"/>
    <m/>
    <n v="0"/>
    <n v="0"/>
    <x v="1"/>
    <s v="NON-RENEWABLE"/>
    <n v="2020"/>
    <n v="2026.905"/>
  </r>
  <r>
    <s v="CAPTIVE"/>
    <s v="NR"/>
    <x v="7"/>
    <s v="VARIOUS DISTRICTS IN THE STATE"/>
    <s v="CAPTIVE"/>
    <m/>
    <m/>
    <m/>
    <n v="227"/>
    <s v="01/01/0001 00:00:00"/>
    <m/>
    <n v="0"/>
    <n v="0"/>
    <x v="1"/>
    <s v="NON-RENEWABLE"/>
    <n v="2020"/>
    <n v="2385.933"/>
  </r>
  <r>
    <s v="CAPTIVE"/>
    <s v="NR"/>
    <x v="8"/>
    <s v="VARIOUS DISTRICTS IN THE STATE"/>
    <s v="CAPTIVE"/>
    <m/>
    <m/>
    <m/>
    <n v="120"/>
    <s v="01/01/0001 00:00:00"/>
    <m/>
    <n v="0"/>
    <n v="0"/>
    <x v="1"/>
    <s v="NON-RENEWABLE"/>
    <n v="2020"/>
    <n v="150.30000000000001"/>
  </r>
  <r>
    <s v="CAPTIVE"/>
    <s v="WR"/>
    <x v="9"/>
    <s v="VARIOUS DISTRICTS IN THE STATE"/>
    <s v="CAPTIVE"/>
    <m/>
    <m/>
    <m/>
    <n v="130"/>
    <s v="01/01/0001 00:00:00"/>
    <m/>
    <n v="0"/>
    <n v="0"/>
    <x v="1"/>
    <s v="NON-RENEWABLE"/>
    <n v="2020"/>
    <n v="6300.66"/>
  </r>
  <r>
    <s v="CAPTIVE"/>
    <s v="WR"/>
    <x v="10"/>
    <s v="VARIOUS DISTRICTS IN THE STATE"/>
    <s v="CAPTIVE"/>
    <m/>
    <m/>
    <m/>
    <n v="523"/>
    <s v="01/01/0001 00:00:00"/>
    <m/>
    <n v="0"/>
    <n v="0"/>
    <x v="1"/>
    <s v="NON-RENEWABLE"/>
    <n v="2020"/>
    <n v="4187.4719999999998"/>
  </r>
  <r>
    <s v="CAPTIVE"/>
    <s v="WR"/>
    <x v="11"/>
    <s v="VARIOUS DISTRICTS IN THE STATE"/>
    <s v="CAPTIVE"/>
    <m/>
    <m/>
    <m/>
    <n v="199"/>
    <s v="01/01/0001 00:00:00"/>
    <m/>
    <n v="0"/>
    <n v="0"/>
    <x v="1"/>
    <s v="NON-RENEWABLE"/>
    <n v="2020"/>
    <n v="7184.0290000000005"/>
  </r>
  <r>
    <s v="CAPTIVE"/>
    <s v="WR"/>
    <x v="12"/>
    <s v="VARIOUS DISTRICTS IN THE STATE"/>
    <s v="CAPTIVE"/>
    <m/>
    <m/>
    <m/>
    <n v="357"/>
    <s v="01/01/0001 00:00:00"/>
    <m/>
    <n v="0"/>
    <n v="0"/>
    <x v="1"/>
    <s v="NON-RENEWABLE"/>
    <n v="2020"/>
    <n v="3723.1570000000002"/>
  </r>
  <r>
    <s v="CAPTIVE"/>
    <s v="WR"/>
    <x v="13"/>
    <s v="VARIOUS DISTRICTS IN THE STATE"/>
    <s v="CAPTIVE"/>
    <m/>
    <m/>
    <m/>
    <n v="6"/>
    <s v="01/01/0001 00:00:00"/>
    <m/>
    <n v="0"/>
    <n v="0"/>
    <x v="1"/>
    <s v="NON-RENEWABLE"/>
    <n v="2020"/>
    <n v="0"/>
  </r>
  <r>
    <s v="CAPTIVE"/>
    <s v="WR"/>
    <x v="14"/>
    <s v="VARIOUS DISTRICTS IN THE STATE"/>
    <s v="CAPTIVE"/>
    <m/>
    <m/>
    <m/>
    <n v="20"/>
    <s v="01/01/0001 00:00:00"/>
    <m/>
    <n v="0"/>
    <n v="0"/>
    <x v="1"/>
    <s v="NON-RENEWABLE"/>
    <n v="2020"/>
    <n v="8.4"/>
  </r>
  <r>
    <s v="CAPTIVE"/>
    <s v="WR"/>
    <x v="15"/>
    <s v="VARIOUS DISTRICTS IN THE STATE"/>
    <s v="CAPTIVE"/>
    <m/>
    <m/>
    <m/>
    <n v="17"/>
    <s v="01/01/0001 00:00:00"/>
    <m/>
    <n v="0"/>
    <n v="0"/>
    <x v="1"/>
    <s v="NON-RENEWABLE"/>
    <n v="2020"/>
    <n v="15.9"/>
  </r>
  <r>
    <s v="CAPTIVE"/>
    <s v="SR"/>
    <x v="16"/>
    <s v="VARIOUS DISTRICTS IN THE STATE"/>
    <s v="CAPTIVE"/>
    <m/>
    <m/>
    <m/>
    <n v="290"/>
    <s v="01/01/0001 00:00:00"/>
    <m/>
    <n v="0"/>
    <n v="0"/>
    <x v="1"/>
    <s v="NON-RENEWABLE"/>
    <n v="2020"/>
    <n v="2419.4029999999998"/>
  </r>
  <r>
    <s v="CAPTIVE"/>
    <s v="SR"/>
    <x v="17"/>
    <s v="VARIOUS DISTRICTS IN THE STATE"/>
    <s v="CAPTIVE"/>
    <m/>
    <m/>
    <m/>
    <n v="252"/>
    <s v="01/01/0001 00:00:00"/>
    <m/>
    <n v="0"/>
    <n v="0"/>
    <x v="1"/>
    <s v="NON-RENEWABLE"/>
    <n v="2020"/>
    <n v="1178.2719999999999"/>
  </r>
  <r>
    <s v="CAPTIVE"/>
    <s v="SR"/>
    <x v="18"/>
    <s v="VARIOUS DISTRICTS IN THE STATE"/>
    <s v="CAPTIVE"/>
    <m/>
    <m/>
    <m/>
    <n v="488"/>
    <s v="01/01/0001 00:00:00"/>
    <m/>
    <n v="0"/>
    <n v="0"/>
    <x v="1"/>
    <s v="NON-RENEWABLE"/>
    <n v="2020"/>
    <n v="3839.002"/>
  </r>
  <r>
    <s v="CAPTIVE"/>
    <s v="SR"/>
    <x v="19"/>
    <s v="VARIOUS DISTRICTS IN THE STATE"/>
    <s v="CAPTIVE"/>
    <m/>
    <m/>
    <m/>
    <n v="87"/>
    <s v="01/01/0001 00:00:00"/>
    <m/>
    <n v="0"/>
    <n v="0"/>
    <x v="1"/>
    <s v="NON-RENEWABLE"/>
    <n v="2020"/>
    <n v="165.1"/>
  </r>
  <r>
    <s v="CAPTIVE"/>
    <s v="SR"/>
    <x v="20"/>
    <s v="VARIOUS DISTRICTS IN THE STATE"/>
    <s v="CAPTIVE"/>
    <m/>
    <m/>
    <m/>
    <n v="1173"/>
    <s v="01/01/0001 00:00:00"/>
    <m/>
    <n v="0"/>
    <n v="0"/>
    <x v="1"/>
    <s v="NON-RENEWABLE"/>
    <n v="2020"/>
    <n v="3581.3339999999998"/>
  </r>
  <r>
    <s v="CAPTIVE"/>
    <s v="SR"/>
    <x v="21"/>
    <s v="VARIOUS DISTRICTS IN THE STATE"/>
    <s v="CAPTIVE"/>
    <m/>
    <m/>
    <m/>
    <n v="52"/>
    <s v="01/01/0001 00:00:00"/>
    <m/>
    <n v="0"/>
    <n v="0"/>
    <x v="1"/>
    <s v="NON-RENEWABLE"/>
    <n v="2020"/>
    <n v="15.5"/>
  </r>
  <r>
    <s v="CAPTIVE"/>
    <s v="SR"/>
    <x v="22"/>
    <s v="VARIOUS DISTRICTS IN THE STATE"/>
    <s v="CAPTIVE"/>
    <m/>
    <m/>
    <m/>
    <n v="0"/>
    <s v="01/01/0001 00:00:00"/>
    <m/>
    <n v="0"/>
    <n v="0"/>
    <x v="1"/>
    <s v="NON-RENEWABLE"/>
    <n v="2020"/>
    <n v="0"/>
  </r>
  <r>
    <s v="CAPTIVE"/>
    <s v="ER"/>
    <x v="23"/>
    <s v="VARIOUS DISTRICTS IN THE STATE"/>
    <s v="CAPTIVE"/>
    <m/>
    <m/>
    <m/>
    <n v="31"/>
    <s v="01/01/0001 00:00:00"/>
    <m/>
    <n v="0"/>
    <n v="0"/>
    <x v="1"/>
    <s v="NON-RENEWABLE"/>
    <n v="2020"/>
    <n v="199.4"/>
  </r>
  <r>
    <s v="CAPTIVE"/>
    <s v="ER"/>
    <x v="24"/>
    <s v="VARIOUS DISTRICTS IN THE STATE"/>
    <s v="CAPTIVE"/>
    <m/>
    <m/>
    <m/>
    <n v="51"/>
    <s v="01/01/0001 00:00:00"/>
    <m/>
    <n v="0"/>
    <n v="0"/>
    <x v="1"/>
    <s v="NON-RENEWABLE"/>
    <n v="2020"/>
    <n v="1474.12"/>
  </r>
  <r>
    <s v="CAPTIVE"/>
    <s v="ER"/>
    <x v="25"/>
    <s v="VARIOUS DISTRICTS IN THE STATE"/>
    <s v="CAPTIVE"/>
    <m/>
    <m/>
    <m/>
    <n v="296"/>
    <s v="01/01/0001 00:00:00"/>
    <m/>
    <n v="0"/>
    <n v="0"/>
    <x v="1"/>
    <s v="NON-RENEWABLE"/>
    <n v="2020"/>
    <n v="10726.02"/>
  </r>
  <r>
    <s v="CAPTIVE"/>
    <s v="ER"/>
    <x v="26"/>
    <s v="VARIOUS DISTRICTS IN THE STATE"/>
    <s v="CAPTIVE"/>
    <m/>
    <m/>
    <m/>
    <n v="228"/>
    <s v="01/01/0001 00:00:00"/>
    <m/>
    <n v="0"/>
    <n v="0"/>
    <x v="1"/>
    <s v="NON-RENEWABLE"/>
    <n v="2020"/>
    <n v="815.15800000000002"/>
  </r>
  <r>
    <s v="CAPTIVE"/>
    <s v="ER"/>
    <x v="27"/>
    <s v="VARIOUS DISTRICTS IN THE STATE"/>
    <s v="CAPTIVE"/>
    <m/>
    <m/>
    <m/>
    <n v="0"/>
    <s v="01/01/0001 00:00:00"/>
    <m/>
    <n v="0"/>
    <n v="0"/>
    <x v="1"/>
    <s v="NON-RENEWABLE"/>
    <n v="2020"/>
    <n v="0"/>
  </r>
  <r>
    <s v="CAPTIVE"/>
    <s v="ER"/>
    <x v="28"/>
    <s v="VARIOUS DISTRICTS IN THE STATE"/>
    <s v="CAPTIVE"/>
    <m/>
    <m/>
    <m/>
    <n v="0"/>
    <s v="01/01/0001 00:00:00"/>
    <m/>
    <n v="0"/>
    <n v="0"/>
    <x v="1"/>
    <s v="NON-RENEWABLE"/>
    <n v="2020"/>
    <n v="0"/>
  </r>
  <r>
    <s v="CAPTIVE"/>
    <s v="NER"/>
    <x v="29"/>
    <s v="VARIOUS DISTRICTS IN THE STATE"/>
    <s v="CAPTIVE"/>
    <m/>
    <m/>
    <m/>
    <n v="0"/>
    <s v="01/01/0001 00:00:00"/>
    <m/>
    <n v="0"/>
    <n v="0"/>
    <x v="1"/>
    <s v="NON-RENEWABLE"/>
    <n v="2020"/>
    <n v="0"/>
  </r>
  <r>
    <s v="CAPTIVE"/>
    <s v="NER"/>
    <x v="30"/>
    <s v="VARIOUS DISTRICTS IN THE STATE"/>
    <s v="CAPTIVE"/>
    <m/>
    <m/>
    <m/>
    <n v="47"/>
    <s v="01/01/0001 00:00:00"/>
    <m/>
    <n v="0"/>
    <n v="0"/>
    <x v="1"/>
    <s v="NON-RENEWABLE"/>
    <n v="2020"/>
    <n v="118"/>
  </r>
  <r>
    <s v="CAPTIVE"/>
    <s v="NER"/>
    <x v="31"/>
    <s v="VARIOUS DISTRICTS IN THE STATE"/>
    <s v="CAPTIVE"/>
    <m/>
    <m/>
    <m/>
    <n v="0"/>
    <s v="01/01/0001 00:00:00"/>
    <m/>
    <n v="0"/>
    <n v="0"/>
    <x v="1"/>
    <s v="NON-RENEWABLE"/>
    <n v="2020"/>
    <n v="0"/>
  </r>
  <r>
    <s v="CAPTIVE"/>
    <s v="NER"/>
    <x v="32"/>
    <s v="VARIOUS DISTRICTS IN THE STATE"/>
    <s v="CAPTIVE"/>
    <m/>
    <m/>
    <m/>
    <n v="11"/>
    <s v="01/01/0001 00:00:00"/>
    <m/>
    <n v="0"/>
    <n v="0"/>
    <x v="1"/>
    <s v="NON-RENEWABLE"/>
    <n v="2020"/>
    <n v="38.799999999999997"/>
  </r>
  <r>
    <s v="CAPTIVE"/>
    <s v="NER"/>
    <x v="33"/>
    <s v="VARIOUS DISTRICTS IN THE STATE"/>
    <s v="CAPTIVE"/>
    <m/>
    <m/>
    <m/>
    <n v="0"/>
    <s v="01/01/0001 00:00:00"/>
    <m/>
    <n v="0"/>
    <n v="0"/>
    <x v="1"/>
    <s v="NON-RENEWABLE"/>
    <n v="2020"/>
    <n v="0"/>
  </r>
  <r>
    <s v="CAPTIVE"/>
    <s v="NER"/>
    <x v="34"/>
    <s v="VARIOUS DISTRICTS IN THE STATE"/>
    <s v="CAPTIVE"/>
    <m/>
    <m/>
    <m/>
    <n v="0"/>
    <s v="01/01/0001 00:00:00"/>
    <m/>
    <n v="0"/>
    <n v="0"/>
    <x v="1"/>
    <s v="NON-RENEWABLE"/>
    <n v="2020"/>
    <n v="0"/>
  </r>
  <r>
    <s v="CAPTIVE"/>
    <s v="NER"/>
    <x v="35"/>
    <s v="VARIOUS DISTRICTS IN THE STATE"/>
    <s v="CAPTIVE"/>
    <m/>
    <m/>
    <m/>
    <n v="0"/>
    <s v="01/01/0001 00:00:00"/>
    <m/>
    <n v="0"/>
    <n v="0"/>
    <x v="1"/>
    <s v="NON-RENEWABLE"/>
    <n v="2020"/>
    <n v="0"/>
  </r>
  <r>
    <s v="CAPTIVE"/>
    <s v="NR"/>
    <x v="0"/>
    <s v="VARIOUS DISTRICTS IN THE STATE"/>
    <s v="CAPTIVE"/>
    <m/>
    <m/>
    <m/>
    <n v="21"/>
    <s v="01/01/0001 00:00:00"/>
    <m/>
    <n v="0"/>
    <n v="0"/>
    <x v="2"/>
    <s v="NON-RENEWABLE"/>
    <n v="2020"/>
    <n v="52.631"/>
  </r>
  <r>
    <s v="CAPTIVE"/>
    <s v="NR"/>
    <x v="1"/>
    <s v="VARIOUS DISTRICTS IN THE STATE"/>
    <s v="CAPTIVE"/>
    <m/>
    <m/>
    <m/>
    <n v="9"/>
    <s v="01/01/0001 00:00:00"/>
    <m/>
    <n v="0"/>
    <n v="0"/>
    <x v="2"/>
    <s v="NON-RENEWABLE"/>
    <n v="2020"/>
    <n v="7.306"/>
  </r>
  <r>
    <s v="CAPTIVE"/>
    <s v="NR"/>
    <x v="2"/>
    <s v="VARIOUS DISTRICTS IN THE STATE"/>
    <s v="CAPTIVE"/>
    <m/>
    <m/>
    <m/>
    <n v="545"/>
    <s v="01/01/0001 00:00:00"/>
    <m/>
    <n v="0"/>
    <n v="0"/>
    <x v="2"/>
    <s v="NON-RENEWABLE"/>
    <n v="2020"/>
    <n v="1513.271"/>
  </r>
  <r>
    <s v="CAPTIVE"/>
    <s v="NR"/>
    <x v="3"/>
    <s v="VARIOUS DISTRICTS IN THE STATE"/>
    <s v="CAPTIVE"/>
    <m/>
    <m/>
    <m/>
    <n v="160"/>
    <s v="01/01/0001 00:00:00"/>
    <m/>
    <n v="0"/>
    <n v="0"/>
    <x v="2"/>
    <s v="NON-RENEWABLE"/>
    <n v="2020"/>
    <n v="434.78300000000002"/>
  </r>
  <r>
    <s v="CAPTIVE"/>
    <s v="NR"/>
    <x v="4"/>
    <s v="VARIOUS DISTRICTS IN THE STATE"/>
    <s v="CAPTIVE"/>
    <m/>
    <m/>
    <m/>
    <n v="4"/>
    <s v="01/01/0001 00:00:00"/>
    <m/>
    <n v="0"/>
    <n v="0"/>
    <x v="2"/>
    <s v="NON-RENEWABLE"/>
    <n v="2020"/>
    <n v="25.861000000000001"/>
  </r>
  <r>
    <s v="CAPTIVE"/>
    <s v="NR"/>
    <x v="5"/>
    <s v="VARIOUS DISTRICTS IN THE STATE"/>
    <s v="CAPTIVE"/>
    <m/>
    <m/>
    <m/>
    <n v="366"/>
    <s v="01/01/0001 00:00:00"/>
    <m/>
    <n v="0"/>
    <n v="0"/>
    <x v="2"/>
    <s v="NON-RENEWABLE"/>
    <n v="2020"/>
    <n v="783.59199999999998"/>
  </r>
  <r>
    <s v="CAPTIVE"/>
    <s v="NR"/>
    <x v="6"/>
    <s v="VARIOUS DISTRICTS IN THE STATE"/>
    <s v="CAPTIVE"/>
    <m/>
    <m/>
    <m/>
    <n v="380"/>
    <s v="01/01/0001 00:00:00"/>
    <m/>
    <n v="0"/>
    <n v="0"/>
    <x v="2"/>
    <s v="NON-RENEWABLE"/>
    <n v="2020"/>
    <n v="567.37800000000004"/>
  </r>
  <r>
    <s v="CAPTIVE"/>
    <s v="NR"/>
    <x v="7"/>
    <s v="VARIOUS DISTRICTS IN THE STATE"/>
    <s v="CAPTIVE"/>
    <m/>
    <m/>
    <m/>
    <n v="227"/>
    <s v="01/01/0001 00:00:00"/>
    <m/>
    <n v="0"/>
    <n v="0"/>
    <x v="2"/>
    <s v="NON-RENEWABLE"/>
    <n v="2020"/>
    <n v="451.66399999999999"/>
  </r>
  <r>
    <s v="CAPTIVE"/>
    <s v="NR"/>
    <x v="8"/>
    <s v="VARIOUS DISTRICTS IN THE STATE"/>
    <s v="CAPTIVE"/>
    <m/>
    <m/>
    <m/>
    <n v="120"/>
    <s v="01/01/0001 00:00:00"/>
    <m/>
    <n v="0"/>
    <n v="0"/>
    <x v="2"/>
    <s v="NON-RENEWABLE"/>
    <n v="2020"/>
    <n v="321.45800000000003"/>
  </r>
  <r>
    <s v="CAPTIVE"/>
    <s v="WR"/>
    <x v="9"/>
    <s v="VARIOUS DISTRICTS IN THE STATE"/>
    <s v="CAPTIVE"/>
    <m/>
    <m/>
    <m/>
    <n v="130"/>
    <s v="01/01/0001 00:00:00"/>
    <m/>
    <n v="0"/>
    <n v="0"/>
    <x v="2"/>
    <s v="NON-RENEWABLE"/>
    <n v="2020"/>
    <n v="159.054"/>
  </r>
  <r>
    <s v="CAPTIVE"/>
    <s v="WR"/>
    <x v="10"/>
    <s v="VARIOUS DISTRICTS IN THE STATE"/>
    <s v="CAPTIVE"/>
    <m/>
    <m/>
    <m/>
    <n v="523"/>
    <s v="01/01/0001 00:00:00"/>
    <m/>
    <n v="0"/>
    <n v="0"/>
    <x v="2"/>
    <s v="NON-RENEWABLE"/>
    <n v="2020"/>
    <n v="1080.0440000000001"/>
  </r>
  <r>
    <s v="CAPTIVE"/>
    <s v="WR"/>
    <x v="11"/>
    <s v="VARIOUS DISTRICTS IN THE STATE"/>
    <s v="CAPTIVE"/>
    <m/>
    <m/>
    <m/>
    <n v="199"/>
    <s v="01/01/0001 00:00:00"/>
    <m/>
    <n v="0"/>
    <n v="0"/>
    <x v="2"/>
    <s v="NON-RENEWABLE"/>
    <n v="2020"/>
    <n v="749.76199999999994"/>
  </r>
  <r>
    <s v="CAPTIVE"/>
    <s v="WR"/>
    <x v="12"/>
    <s v="VARIOUS DISTRICTS IN THE STATE"/>
    <s v="CAPTIVE"/>
    <m/>
    <m/>
    <m/>
    <n v="357"/>
    <s v="01/01/0001 00:00:00"/>
    <m/>
    <n v="0"/>
    <n v="0"/>
    <x v="2"/>
    <s v="NON-RENEWABLE"/>
    <n v="2020"/>
    <n v="680.92499999999995"/>
  </r>
  <r>
    <s v="CAPTIVE"/>
    <s v="WR"/>
    <x v="13"/>
    <s v="VARIOUS DISTRICTS IN THE STATE"/>
    <s v="CAPTIVE"/>
    <m/>
    <m/>
    <m/>
    <n v="6"/>
    <s v="01/01/0001 00:00:00"/>
    <m/>
    <n v="0"/>
    <n v="0"/>
    <x v="2"/>
    <s v="NON-RENEWABLE"/>
    <n v="2020"/>
    <n v="9.0009999999999994"/>
  </r>
  <r>
    <s v="CAPTIVE"/>
    <s v="WR"/>
    <x v="14"/>
    <s v="VARIOUS DISTRICTS IN THE STATE"/>
    <s v="CAPTIVE"/>
    <m/>
    <m/>
    <m/>
    <n v="20"/>
    <s v="01/01/0001 00:00:00"/>
    <m/>
    <n v="0"/>
    <n v="0"/>
    <x v="2"/>
    <s v="NON-RENEWABLE"/>
    <n v="2020"/>
    <n v="71.879000000000005"/>
  </r>
  <r>
    <s v="CAPTIVE"/>
    <s v="WR"/>
    <x v="15"/>
    <s v="VARIOUS DISTRICTS IN THE STATE"/>
    <s v="CAPTIVE"/>
    <m/>
    <m/>
    <m/>
    <n v="17"/>
    <s v="01/01/0001 00:00:00"/>
    <m/>
    <n v="0"/>
    <n v="0"/>
    <x v="2"/>
    <s v="NON-RENEWABLE"/>
    <n v="2020"/>
    <n v="55.862000000000002"/>
  </r>
  <r>
    <s v="CAPTIVE"/>
    <s v="SR"/>
    <x v="16"/>
    <s v="VARIOUS DISTRICTS IN THE STATE"/>
    <s v="CAPTIVE"/>
    <m/>
    <m/>
    <m/>
    <n v="290"/>
    <s v="01/01/0001 00:00:00"/>
    <m/>
    <n v="0"/>
    <n v="0"/>
    <x v="2"/>
    <s v="NON-RENEWABLE"/>
    <n v="2020"/>
    <n v="477.471"/>
  </r>
  <r>
    <s v="CAPTIVE"/>
    <s v="SR"/>
    <x v="17"/>
    <s v="VARIOUS DISTRICTS IN THE STATE"/>
    <s v="CAPTIVE"/>
    <m/>
    <m/>
    <m/>
    <n v="252"/>
    <s v="01/01/0001 00:00:00"/>
    <m/>
    <n v="0"/>
    <n v="0"/>
    <x v="2"/>
    <s v="NON-RENEWABLE"/>
    <n v="2020"/>
    <n v="526.10799999999995"/>
  </r>
  <r>
    <s v="CAPTIVE"/>
    <s v="SR"/>
    <x v="18"/>
    <s v="VARIOUS DISTRICTS IN THE STATE"/>
    <s v="CAPTIVE"/>
    <m/>
    <m/>
    <m/>
    <n v="488"/>
    <s v="01/01/0001 00:00:00"/>
    <m/>
    <n v="0"/>
    <n v="0"/>
    <x v="2"/>
    <s v="NON-RENEWABLE"/>
    <n v="2020"/>
    <n v="1281.8240000000001"/>
  </r>
  <r>
    <s v="CAPTIVE"/>
    <s v="SR"/>
    <x v="19"/>
    <s v="VARIOUS DISTRICTS IN THE STATE"/>
    <s v="CAPTIVE"/>
    <m/>
    <m/>
    <m/>
    <n v="87"/>
    <s v="01/01/0001 00:00:00"/>
    <m/>
    <n v="0"/>
    <n v="0"/>
    <x v="2"/>
    <s v="NON-RENEWABLE"/>
    <n v="2020"/>
    <n v="192.39599999999999"/>
  </r>
  <r>
    <s v="CAPTIVE"/>
    <s v="SR"/>
    <x v="20"/>
    <s v="VARIOUS DISTRICTS IN THE STATE"/>
    <s v="CAPTIVE"/>
    <m/>
    <m/>
    <m/>
    <n v="1173"/>
    <s v="01/01/0001 00:00:00"/>
    <m/>
    <n v="0"/>
    <n v="0"/>
    <x v="2"/>
    <s v="NON-RENEWABLE"/>
    <n v="2020"/>
    <n v="2070.6039999999998"/>
  </r>
  <r>
    <s v="CAPTIVE"/>
    <s v="SR"/>
    <x v="21"/>
    <s v="VARIOUS DISTRICTS IN THE STATE"/>
    <s v="CAPTIVE"/>
    <m/>
    <m/>
    <m/>
    <n v="52"/>
    <s v="01/01/0001 00:00:00"/>
    <m/>
    <n v="0"/>
    <n v="0"/>
    <x v="2"/>
    <s v="NON-RENEWABLE"/>
    <n v="2020"/>
    <n v="73.822000000000003"/>
  </r>
  <r>
    <s v="CAPTIVE"/>
    <s v="SR"/>
    <x v="22"/>
    <s v="VARIOUS DISTRICTS IN THE STATE"/>
    <s v="CAPTIVE"/>
    <m/>
    <m/>
    <m/>
    <n v="0"/>
    <s v="01/01/0001 00:00:00"/>
    <m/>
    <n v="0"/>
    <n v="0"/>
    <x v="2"/>
    <s v="NON-RENEWABLE"/>
    <n v="2020"/>
    <n v="0"/>
  </r>
  <r>
    <s v="CAPTIVE"/>
    <s v="ER"/>
    <x v="23"/>
    <s v="VARIOUS DISTRICTS IN THE STATE"/>
    <s v="CAPTIVE"/>
    <m/>
    <m/>
    <m/>
    <n v="31"/>
    <s v="01/01/0001 00:00:00"/>
    <m/>
    <n v="0"/>
    <n v="0"/>
    <x v="2"/>
    <s v="NON-RENEWABLE"/>
    <n v="2020"/>
    <n v="17.626000000000001"/>
  </r>
  <r>
    <s v="CAPTIVE"/>
    <s v="ER"/>
    <x v="24"/>
    <s v="VARIOUS DISTRICTS IN THE STATE"/>
    <s v="CAPTIVE"/>
    <m/>
    <m/>
    <m/>
    <n v="51"/>
    <s v="01/01/0001 00:00:00"/>
    <m/>
    <n v="0"/>
    <n v="0"/>
    <x v="2"/>
    <s v="NON-RENEWABLE"/>
    <n v="2020"/>
    <n v="140.19499999999999"/>
  </r>
  <r>
    <s v="CAPTIVE"/>
    <s v="ER"/>
    <x v="25"/>
    <s v="VARIOUS DISTRICTS IN THE STATE"/>
    <s v="CAPTIVE"/>
    <m/>
    <m/>
    <m/>
    <n v="296"/>
    <s v="01/01/0001 00:00:00"/>
    <m/>
    <n v="0"/>
    <n v="0"/>
    <x v="2"/>
    <s v="NON-RENEWABLE"/>
    <n v="2020"/>
    <n v="520.04399999999998"/>
  </r>
  <r>
    <s v="CAPTIVE"/>
    <s v="ER"/>
    <x v="26"/>
    <s v="VARIOUS DISTRICTS IN THE STATE"/>
    <s v="CAPTIVE"/>
    <m/>
    <m/>
    <m/>
    <n v="228"/>
    <s v="01/01/0001 00:00:00"/>
    <m/>
    <n v="0"/>
    <n v="0"/>
    <x v="2"/>
    <s v="NON-RENEWABLE"/>
    <n v="2020"/>
    <n v="444.20100000000002"/>
  </r>
  <r>
    <s v="CAPTIVE"/>
    <s v="ER"/>
    <x v="27"/>
    <s v="VARIOUS DISTRICTS IN THE STATE"/>
    <s v="CAPTIVE"/>
    <m/>
    <m/>
    <m/>
    <n v="0"/>
    <s v="01/01/0001 00:00:00"/>
    <m/>
    <n v="0"/>
    <n v="0"/>
    <x v="2"/>
    <s v="NON-RENEWABLE"/>
    <n v="2020"/>
    <n v="0"/>
  </r>
  <r>
    <s v="CAPTIVE"/>
    <s v="ER"/>
    <x v="28"/>
    <s v="VARIOUS DISTRICTS IN THE STATE"/>
    <s v="CAPTIVE"/>
    <m/>
    <m/>
    <m/>
    <n v="0"/>
    <s v="01/01/0001 00:00:00"/>
    <m/>
    <n v="0"/>
    <n v="0"/>
    <x v="2"/>
    <s v="NON-RENEWABLE"/>
    <n v="2020"/>
    <n v="0"/>
  </r>
  <r>
    <s v="CAPTIVE"/>
    <s v="NER"/>
    <x v="29"/>
    <s v="VARIOUS DISTRICTS IN THE STATE"/>
    <s v="CAPTIVE"/>
    <m/>
    <m/>
    <m/>
    <n v="0"/>
    <s v="01/01/0001 00:00:00"/>
    <m/>
    <n v="0"/>
    <n v="0"/>
    <x v="2"/>
    <s v="NON-RENEWABLE"/>
    <n v="2020"/>
    <n v="0"/>
  </r>
  <r>
    <s v="CAPTIVE"/>
    <s v="NER"/>
    <x v="30"/>
    <s v="VARIOUS DISTRICTS IN THE STATE"/>
    <s v="CAPTIVE"/>
    <m/>
    <m/>
    <m/>
    <n v="47"/>
    <s v="01/01/0001 00:00:00"/>
    <m/>
    <n v="0"/>
    <n v="0"/>
    <x v="2"/>
    <s v="NON-RENEWABLE"/>
    <n v="2020"/>
    <n v="31.006"/>
  </r>
  <r>
    <s v="CAPTIVE"/>
    <s v="NER"/>
    <x v="31"/>
    <s v="VARIOUS DISTRICTS IN THE STATE"/>
    <s v="CAPTIVE"/>
    <m/>
    <m/>
    <m/>
    <n v="0"/>
    <s v="01/01/0001 00:00:00"/>
    <m/>
    <n v="0"/>
    <n v="0"/>
    <x v="2"/>
    <s v="NON-RENEWABLE"/>
    <n v="2020"/>
    <n v="0"/>
  </r>
  <r>
    <s v="CAPTIVE"/>
    <s v="NER"/>
    <x v="32"/>
    <s v="VARIOUS DISTRICTS IN THE STATE"/>
    <s v="CAPTIVE"/>
    <m/>
    <m/>
    <m/>
    <n v="11"/>
    <s v="01/01/0001 00:00:00"/>
    <m/>
    <n v="0"/>
    <n v="0"/>
    <x v="2"/>
    <s v="NON-RENEWABLE"/>
    <n v="2020"/>
    <n v="34.896999999999998"/>
  </r>
  <r>
    <s v="CAPTIVE"/>
    <s v="NER"/>
    <x v="33"/>
    <s v="VARIOUS DISTRICTS IN THE STATE"/>
    <s v="CAPTIVE"/>
    <m/>
    <m/>
    <m/>
    <n v="0"/>
    <s v="01/01/0001 00:00:00"/>
    <m/>
    <n v="0"/>
    <n v="0"/>
    <x v="2"/>
    <s v="NON-RENEWABLE"/>
    <n v="2020"/>
    <n v="0"/>
  </r>
  <r>
    <s v="CAPTIVE"/>
    <s v="NER"/>
    <x v="34"/>
    <s v="VARIOUS DISTRICTS IN THE STATE"/>
    <s v="CAPTIVE"/>
    <m/>
    <m/>
    <m/>
    <n v="0"/>
    <s v="01/01/0001 00:00:00"/>
    <m/>
    <n v="0"/>
    <n v="0"/>
    <x v="2"/>
    <s v="NON-RENEWABLE"/>
    <n v="2020"/>
    <n v="0"/>
  </r>
  <r>
    <s v="CAPTIVE"/>
    <s v="NER"/>
    <x v="35"/>
    <s v="VARIOUS DISTRICTS IN THE STATE"/>
    <s v="CAPTIVE"/>
    <m/>
    <m/>
    <m/>
    <n v="0"/>
    <s v="01/01/0001 00:00:00"/>
    <m/>
    <n v="0"/>
    <n v="0"/>
    <x v="2"/>
    <s v="NON-RENEWABLE"/>
    <n v="2020"/>
    <n v="0"/>
  </r>
  <r>
    <s v="CAPTIVE"/>
    <s v="NR"/>
    <x v="0"/>
    <s v="VARIOUS DISTRICTS IN THE STATE"/>
    <s v="CAPTIVE"/>
    <m/>
    <m/>
    <m/>
    <n v="21"/>
    <s v="01/01/0001 00:00:00"/>
    <m/>
    <n v="0"/>
    <n v="0"/>
    <x v="3"/>
    <s v="NON-RENEWABLE"/>
    <n v="2020"/>
    <n v="0"/>
  </r>
  <r>
    <s v="CAPTIVE"/>
    <s v="NR"/>
    <x v="1"/>
    <s v="VARIOUS DISTRICTS IN THE STATE"/>
    <s v="CAPTIVE"/>
    <m/>
    <m/>
    <m/>
    <n v="9"/>
    <s v="01/01/0001 00:00:00"/>
    <m/>
    <n v="0"/>
    <n v="0"/>
    <x v="3"/>
    <s v="NON-RENEWABLE"/>
    <n v="2020"/>
    <n v="0"/>
  </r>
  <r>
    <s v="CAPTIVE"/>
    <s v="NR"/>
    <x v="2"/>
    <s v="VARIOUS DISTRICTS IN THE STATE"/>
    <s v="CAPTIVE"/>
    <m/>
    <m/>
    <m/>
    <n v="545"/>
    <s v="01/01/0001 00:00:00"/>
    <m/>
    <n v="0"/>
    <n v="0"/>
    <x v="3"/>
    <s v="NON-RENEWABLE"/>
    <n v="2020"/>
    <n v="473.61700000000002"/>
  </r>
  <r>
    <s v="CAPTIVE"/>
    <s v="NR"/>
    <x v="3"/>
    <s v="VARIOUS DISTRICTS IN THE STATE"/>
    <s v="CAPTIVE"/>
    <m/>
    <m/>
    <m/>
    <n v="160"/>
    <s v="01/01/0001 00:00:00"/>
    <m/>
    <n v="0"/>
    <n v="0"/>
    <x v="3"/>
    <s v="NON-RENEWABLE"/>
    <n v="2020"/>
    <n v="0"/>
  </r>
  <r>
    <s v="CAPTIVE"/>
    <s v="NR"/>
    <x v="4"/>
    <s v="VARIOUS DISTRICTS IN THE STATE"/>
    <s v="CAPTIVE"/>
    <m/>
    <m/>
    <m/>
    <n v="4"/>
    <s v="01/01/0001 00:00:00"/>
    <m/>
    <n v="0"/>
    <n v="0"/>
    <x v="3"/>
    <s v="NON-RENEWABLE"/>
    <n v="2020"/>
    <n v="0"/>
  </r>
  <r>
    <s v="CAPTIVE"/>
    <s v="NR"/>
    <x v="5"/>
    <s v="VARIOUS DISTRICTS IN THE STATE"/>
    <s v="CAPTIVE"/>
    <m/>
    <m/>
    <m/>
    <n v="366"/>
    <s v="01/01/0001 00:00:00"/>
    <m/>
    <n v="0"/>
    <n v="0"/>
    <x v="3"/>
    <s v="NON-RENEWABLE"/>
    <n v="2020"/>
    <n v="75.242000000000004"/>
  </r>
  <r>
    <s v="CAPTIVE"/>
    <s v="NR"/>
    <x v="6"/>
    <s v="VARIOUS DISTRICTS IN THE STATE"/>
    <s v="CAPTIVE"/>
    <m/>
    <m/>
    <m/>
    <n v="380"/>
    <s v="01/01/0001 00:00:00"/>
    <m/>
    <n v="0"/>
    <n v="0"/>
    <x v="3"/>
    <s v="NON-RENEWABLE"/>
    <n v="2020"/>
    <n v="101.29900000000001"/>
  </r>
  <r>
    <s v="CAPTIVE"/>
    <s v="NR"/>
    <x v="7"/>
    <s v="VARIOUS DISTRICTS IN THE STATE"/>
    <s v="CAPTIVE"/>
    <m/>
    <m/>
    <m/>
    <n v="227"/>
    <s v="01/01/0001 00:00:00"/>
    <m/>
    <n v="0"/>
    <n v="0"/>
    <x v="3"/>
    <s v="NON-RENEWABLE"/>
    <n v="2020"/>
    <n v="317.72500000000002"/>
  </r>
  <r>
    <s v="CAPTIVE"/>
    <s v="NR"/>
    <x v="8"/>
    <s v="VARIOUS DISTRICTS IN THE STATE"/>
    <s v="CAPTIVE"/>
    <m/>
    <m/>
    <m/>
    <n v="120"/>
    <s v="01/01/0001 00:00:00"/>
    <m/>
    <n v="0"/>
    <n v="0"/>
    <x v="3"/>
    <s v="NON-RENEWABLE"/>
    <n v="2020"/>
    <n v="9.89"/>
  </r>
  <r>
    <s v="CAPTIVE"/>
    <s v="WR"/>
    <x v="9"/>
    <s v="VARIOUS DISTRICTS IN THE STATE"/>
    <s v="CAPTIVE"/>
    <m/>
    <m/>
    <m/>
    <n v="130"/>
    <s v="01/01/0001 00:00:00"/>
    <m/>
    <n v="0"/>
    <n v="0"/>
    <x v="3"/>
    <s v="NON-RENEWABLE"/>
    <n v="2020"/>
    <n v="91.471999999999994"/>
  </r>
  <r>
    <s v="CAPTIVE"/>
    <s v="WR"/>
    <x v="10"/>
    <s v="VARIOUS DISTRICTS IN THE STATE"/>
    <s v="CAPTIVE"/>
    <m/>
    <m/>
    <m/>
    <n v="523"/>
    <s v="01/01/0001 00:00:00"/>
    <m/>
    <n v="0"/>
    <n v="0"/>
    <x v="3"/>
    <s v="NON-RENEWABLE"/>
    <n v="2020"/>
    <n v="2961.64"/>
  </r>
  <r>
    <s v="CAPTIVE"/>
    <s v="WR"/>
    <x v="11"/>
    <s v="VARIOUS DISTRICTS IN THE STATE"/>
    <s v="CAPTIVE"/>
    <m/>
    <m/>
    <m/>
    <n v="199"/>
    <s v="01/01/0001 00:00:00"/>
    <m/>
    <n v="0"/>
    <n v="0"/>
    <x v="3"/>
    <s v="NON-RENEWABLE"/>
    <n v="2020"/>
    <n v="164.35599999999999"/>
  </r>
  <r>
    <s v="CAPTIVE"/>
    <s v="WR"/>
    <x v="12"/>
    <s v="VARIOUS DISTRICTS IN THE STATE"/>
    <s v="CAPTIVE"/>
    <m/>
    <m/>
    <m/>
    <n v="357"/>
    <s v="01/01/0001 00:00:00"/>
    <m/>
    <n v="0"/>
    <n v="0"/>
    <x v="3"/>
    <s v="NON-RENEWABLE"/>
    <n v="2020"/>
    <n v="703.61599999999999"/>
  </r>
  <r>
    <s v="CAPTIVE"/>
    <s v="WR"/>
    <x v="13"/>
    <s v="VARIOUS DISTRICTS IN THE STATE"/>
    <s v="CAPTIVE"/>
    <m/>
    <m/>
    <m/>
    <n v="6"/>
    <s v="01/01/0001 00:00:00"/>
    <m/>
    <n v="0"/>
    <n v="0"/>
    <x v="3"/>
    <s v="NON-RENEWABLE"/>
    <n v="2020"/>
    <n v="0"/>
  </r>
  <r>
    <s v="CAPTIVE"/>
    <s v="WR"/>
    <x v="14"/>
    <s v="VARIOUS DISTRICTS IN THE STATE"/>
    <s v="CAPTIVE"/>
    <m/>
    <m/>
    <m/>
    <n v="20"/>
    <s v="01/01/0001 00:00:00"/>
    <m/>
    <n v="0"/>
    <n v="0"/>
    <x v="3"/>
    <s v="NON-RENEWABLE"/>
    <n v="2020"/>
    <n v="0"/>
  </r>
  <r>
    <s v="CAPTIVE"/>
    <s v="WR"/>
    <x v="15"/>
    <s v="VARIOUS DISTRICTS IN THE STATE"/>
    <s v="CAPTIVE"/>
    <m/>
    <m/>
    <m/>
    <n v="17"/>
    <s v="01/01/0001 00:00:00"/>
    <m/>
    <n v="0"/>
    <n v="0"/>
    <x v="3"/>
    <s v="NON-RENEWABLE"/>
    <n v="2020"/>
    <n v="83.3"/>
  </r>
  <r>
    <s v="CAPTIVE"/>
    <s v="SR"/>
    <x v="16"/>
    <s v="VARIOUS DISTRICTS IN THE STATE"/>
    <s v="CAPTIVE"/>
    <m/>
    <m/>
    <m/>
    <n v="290"/>
    <s v="01/01/0001 00:00:00"/>
    <m/>
    <n v="0"/>
    <n v="0"/>
    <x v="3"/>
    <s v="NON-RENEWABLE"/>
    <n v="2020"/>
    <n v="199.36600000000001"/>
  </r>
  <r>
    <s v="CAPTIVE"/>
    <s v="SR"/>
    <x v="17"/>
    <s v="VARIOUS DISTRICTS IN THE STATE"/>
    <s v="CAPTIVE"/>
    <m/>
    <m/>
    <m/>
    <n v="252"/>
    <s v="01/01/0001 00:00:00"/>
    <m/>
    <n v="0"/>
    <n v="0"/>
    <x v="3"/>
    <s v="NON-RENEWABLE"/>
    <n v="2020"/>
    <n v="1"/>
  </r>
  <r>
    <s v="CAPTIVE"/>
    <s v="SR"/>
    <x v="18"/>
    <s v="VARIOUS DISTRICTS IN THE STATE"/>
    <s v="CAPTIVE"/>
    <m/>
    <m/>
    <m/>
    <n v="488"/>
    <s v="01/01/0001 00:00:00"/>
    <m/>
    <n v="0"/>
    <n v="0"/>
    <x v="3"/>
    <s v="NON-RENEWABLE"/>
    <n v="2020"/>
    <n v="506.9"/>
  </r>
  <r>
    <s v="CAPTIVE"/>
    <s v="SR"/>
    <x v="19"/>
    <s v="VARIOUS DISTRICTS IN THE STATE"/>
    <s v="CAPTIVE"/>
    <m/>
    <m/>
    <m/>
    <n v="87"/>
    <s v="01/01/0001 00:00:00"/>
    <m/>
    <n v="0"/>
    <n v="0"/>
    <x v="3"/>
    <s v="NON-RENEWABLE"/>
    <n v="2020"/>
    <n v="195.48"/>
  </r>
  <r>
    <s v="CAPTIVE"/>
    <s v="SR"/>
    <x v="20"/>
    <s v="VARIOUS DISTRICTS IN THE STATE"/>
    <s v="CAPTIVE"/>
    <m/>
    <m/>
    <m/>
    <n v="1173"/>
    <s v="01/01/0001 00:00:00"/>
    <m/>
    <n v="0"/>
    <n v="0"/>
    <x v="3"/>
    <s v="NON-RENEWABLE"/>
    <n v="2020"/>
    <n v="297.47699999999998"/>
  </r>
  <r>
    <s v="CAPTIVE"/>
    <s v="SR"/>
    <x v="21"/>
    <s v="VARIOUS DISTRICTS IN THE STATE"/>
    <s v="CAPTIVE"/>
    <m/>
    <m/>
    <m/>
    <n v="52"/>
    <s v="01/01/0001 00:00:00"/>
    <m/>
    <n v="0"/>
    <n v="0"/>
    <x v="3"/>
    <s v="NON-RENEWABLE"/>
    <n v="2020"/>
    <n v="35.9"/>
  </r>
  <r>
    <s v="CAPTIVE"/>
    <s v="SR"/>
    <x v="22"/>
    <s v="VARIOUS DISTRICTS IN THE STATE"/>
    <s v="CAPTIVE"/>
    <m/>
    <m/>
    <m/>
    <n v="0"/>
    <s v="01/01/0001 00:00:00"/>
    <m/>
    <n v="0"/>
    <n v="0"/>
    <x v="3"/>
    <s v="NON-RENEWABLE"/>
    <n v="2020"/>
    <n v="0"/>
  </r>
  <r>
    <s v="CAPTIVE"/>
    <s v="ER"/>
    <x v="23"/>
    <s v="VARIOUS DISTRICTS IN THE STATE"/>
    <s v="CAPTIVE"/>
    <m/>
    <m/>
    <m/>
    <n v="31"/>
    <s v="01/01/0001 00:00:00"/>
    <m/>
    <n v="0"/>
    <n v="0"/>
    <x v="3"/>
    <s v="NON-RENEWABLE"/>
    <n v="2020"/>
    <n v="41.543999999999997"/>
  </r>
  <r>
    <s v="CAPTIVE"/>
    <s v="ER"/>
    <x v="24"/>
    <s v="VARIOUS DISTRICTS IN THE STATE"/>
    <s v="CAPTIVE"/>
    <m/>
    <m/>
    <m/>
    <n v="51"/>
    <s v="01/01/0001 00:00:00"/>
    <m/>
    <n v="0"/>
    <n v="0"/>
    <x v="3"/>
    <s v="NON-RENEWABLE"/>
    <n v="2020"/>
    <n v="102"/>
  </r>
  <r>
    <s v="CAPTIVE"/>
    <s v="ER"/>
    <x v="25"/>
    <s v="VARIOUS DISTRICTS IN THE STATE"/>
    <s v="CAPTIVE"/>
    <m/>
    <m/>
    <m/>
    <n v="296"/>
    <s v="01/01/0001 00:00:00"/>
    <m/>
    <n v="0"/>
    <n v="0"/>
    <x v="3"/>
    <s v="NON-RENEWABLE"/>
    <n v="2020"/>
    <n v="373"/>
  </r>
  <r>
    <s v="CAPTIVE"/>
    <s v="ER"/>
    <x v="26"/>
    <s v="VARIOUS DISTRICTS IN THE STATE"/>
    <s v="CAPTIVE"/>
    <m/>
    <m/>
    <m/>
    <n v="228"/>
    <s v="01/01/0001 00:00:00"/>
    <m/>
    <n v="0"/>
    <n v="0"/>
    <x v="3"/>
    <s v="NON-RENEWABLE"/>
    <n v="2020"/>
    <n v="211.828"/>
  </r>
  <r>
    <s v="CAPTIVE"/>
    <s v="ER"/>
    <x v="27"/>
    <s v="VARIOUS DISTRICTS IN THE STATE"/>
    <s v="CAPTIVE"/>
    <m/>
    <m/>
    <m/>
    <n v="0"/>
    <s v="01/01/0001 00:00:00"/>
    <m/>
    <n v="0"/>
    <n v="0"/>
    <x v="3"/>
    <s v="NON-RENEWABLE"/>
    <n v="2020"/>
    <n v="0"/>
  </r>
  <r>
    <s v="CAPTIVE"/>
    <s v="ER"/>
    <x v="28"/>
    <s v="VARIOUS DISTRICTS IN THE STATE"/>
    <s v="CAPTIVE"/>
    <m/>
    <m/>
    <m/>
    <n v="0"/>
    <s v="01/01/0001 00:00:00"/>
    <m/>
    <n v="0"/>
    <n v="0"/>
    <x v="3"/>
    <s v="NON-RENEWABLE"/>
    <n v="2020"/>
    <n v="0"/>
  </r>
  <r>
    <s v="CAPTIVE"/>
    <s v="NER"/>
    <x v="29"/>
    <s v="VARIOUS DISTRICTS IN THE STATE"/>
    <s v="CAPTIVE"/>
    <m/>
    <m/>
    <m/>
    <n v="0"/>
    <s v="01/01/0001 00:00:00"/>
    <m/>
    <n v="0"/>
    <n v="0"/>
    <x v="3"/>
    <s v="NON-RENEWABLE"/>
    <n v="2020"/>
    <n v="0"/>
  </r>
  <r>
    <s v="CAPTIVE"/>
    <s v="NER"/>
    <x v="30"/>
    <s v="VARIOUS DISTRICTS IN THE STATE"/>
    <s v="CAPTIVE"/>
    <m/>
    <m/>
    <m/>
    <n v="47"/>
    <s v="01/01/0001 00:00:00"/>
    <m/>
    <n v="0"/>
    <n v="0"/>
    <x v="3"/>
    <s v="NON-RENEWABLE"/>
    <n v="2020"/>
    <n v="369.214"/>
  </r>
  <r>
    <s v="CAPTIVE"/>
    <s v="NER"/>
    <x v="31"/>
    <s v="VARIOUS DISTRICTS IN THE STATE"/>
    <s v="CAPTIVE"/>
    <m/>
    <m/>
    <m/>
    <n v="0"/>
    <s v="01/01/0001 00:00:00"/>
    <m/>
    <n v="0"/>
    <n v="0"/>
    <x v="3"/>
    <s v="NON-RENEWABLE"/>
    <n v="2020"/>
    <n v="0"/>
  </r>
  <r>
    <s v="CAPTIVE"/>
    <s v="NER"/>
    <x v="32"/>
    <s v="VARIOUS DISTRICTS IN THE STATE"/>
    <s v="CAPTIVE"/>
    <m/>
    <m/>
    <m/>
    <n v="11"/>
    <s v="01/01/0001 00:00:00"/>
    <m/>
    <n v="0"/>
    <n v="0"/>
    <x v="3"/>
    <s v="NON-RENEWABLE"/>
    <n v="2020"/>
    <n v="0"/>
  </r>
  <r>
    <s v="CAPTIVE"/>
    <s v="NER"/>
    <x v="33"/>
    <s v="VARIOUS DISTRICTS IN THE STATE"/>
    <s v="CAPTIVE"/>
    <m/>
    <m/>
    <m/>
    <n v="0"/>
    <s v="01/01/0001 00:00:00"/>
    <m/>
    <n v="0"/>
    <n v="0"/>
    <x v="3"/>
    <s v="NON-RENEWABLE"/>
    <n v="2020"/>
    <n v="0"/>
  </r>
  <r>
    <s v="CAPTIVE"/>
    <s v="NER"/>
    <x v="34"/>
    <s v="VARIOUS DISTRICTS IN THE STATE"/>
    <s v="CAPTIVE"/>
    <m/>
    <m/>
    <m/>
    <n v="0"/>
    <s v="01/01/0001 00:00:00"/>
    <m/>
    <n v="0"/>
    <n v="0"/>
    <x v="3"/>
    <s v="NON-RENEWABLE"/>
    <n v="2020"/>
    <n v="0"/>
  </r>
  <r>
    <s v="CAPTIVE"/>
    <s v="NER"/>
    <x v="35"/>
    <s v="VARIOUS DISTRICTS IN THE STATE"/>
    <s v="CAPTIVE"/>
    <m/>
    <m/>
    <m/>
    <n v="0"/>
    <s v="01/01/0001 00:00:00"/>
    <m/>
    <n v="0"/>
    <n v="0"/>
    <x v="3"/>
    <s v="NON-RENEWABLE"/>
    <n v="2020"/>
    <n v="0"/>
  </r>
  <r>
    <s v="CAPTIVE"/>
    <s v="NR"/>
    <x v="0"/>
    <s v="VARIOUS DISTRICTS IN THE STATE"/>
    <s v="CAPTIVE"/>
    <m/>
    <m/>
    <m/>
    <n v="21"/>
    <s v="01/01/0001 00:00:00"/>
    <m/>
    <n v="0"/>
    <n v="0"/>
    <x v="4"/>
    <s v="RENEWABLE"/>
    <n v="2020"/>
    <n v="1.04"/>
  </r>
  <r>
    <s v="CAPTIVE"/>
    <s v="NR"/>
    <x v="1"/>
    <s v="VARIOUS DISTRICTS IN THE STATE"/>
    <s v="CAPTIVE"/>
    <m/>
    <m/>
    <m/>
    <n v="9"/>
    <s v="01/01/0001 00:00:00"/>
    <m/>
    <n v="0"/>
    <n v="0"/>
    <x v="4"/>
    <s v="RENEWABLE"/>
    <n v="2020"/>
    <n v="0.23699999999999999"/>
  </r>
  <r>
    <s v="CAPTIVE"/>
    <s v="NR"/>
    <x v="2"/>
    <s v="VARIOUS DISTRICTS IN THE STATE"/>
    <s v="CAPTIVE"/>
    <m/>
    <m/>
    <m/>
    <n v="545"/>
    <s v="01/01/0001 00:00:00"/>
    <m/>
    <n v="0"/>
    <n v="0"/>
    <x v="4"/>
    <s v="RENEWABLE"/>
    <n v="2020"/>
    <n v="55.779000000000003"/>
  </r>
  <r>
    <s v="CAPTIVE"/>
    <s v="NR"/>
    <x v="3"/>
    <s v="VARIOUS DISTRICTS IN THE STATE"/>
    <s v="CAPTIVE"/>
    <m/>
    <m/>
    <m/>
    <n v="160"/>
    <s v="01/01/0001 00:00:00"/>
    <m/>
    <n v="0"/>
    <n v="0"/>
    <x v="4"/>
    <s v="RENEWABLE"/>
    <n v="2020"/>
    <n v="5.3380000000000001"/>
  </r>
  <r>
    <s v="CAPTIVE"/>
    <s v="NR"/>
    <x v="4"/>
    <s v="VARIOUS DISTRICTS IN THE STATE"/>
    <s v="CAPTIVE"/>
    <m/>
    <m/>
    <m/>
    <n v="4"/>
    <s v="01/01/0001 00:00:00"/>
    <m/>
    <n v="0"/>
    <n v="0"/>
    <x v="4"/>
    <s v="RENEWABLE"/>
    <n v="2020"/>
    <n v="0"/>
  </r>
  <r>
    <s v="CAPTIVE"/>
    <s v="NR"/>
    <x v="5"/>
    <s v="VARIOUS DISTRICTS IN THE STATE"/>
    <s v="CAPTIVE"/>
    <m/>
    <m/>
    <m/>
    <n v="366"/>
    <s v="01/01/0001 00:00:00"/>
    <m/>
    <n v="0"/>
    <n v="0"/>
    <x v="4"/>
    <s v="RENEWABLE"/>
    <n v="2020"/>
    <n v="20.151"/>
  </r>
  <r>
    <s v="CAPTIVE"/>
    <s v="NR"/>
    <x v="6"/>
    <s v="VARIOUS DISTRICTS IN THE STATE"/>
    <s v="CAPTIVE"/>
    <m/>
    <m/>
    <m/>
    <n v="380"/>
    <s v="01/01/0001 00:00:00"/>
    <m/>
    <n v="0"/>
    <n v="0"/>
    <x v="4"/>
    <s v="RENEWABLE"/>
    <n v="2020"/>
    <n v="239.36500000000001"/>
  </r>
  <r>
    <s v="CAPTIVE"/>
    <s v="NR"/>
    <x v="7"/>
    <s v="VARIOUS DISTRICTS IN THE STATE"/>
    <s v="CAPTIVE"/>
    <m/>
    <m/>
    <m/>
    <n v="227"/>
    <s v="01/01/0001 00:00:00"/>
    <m/>
    <n v="0"/>
    <n v="0"/>
    <x v="4"/>
    <s v="RENEWABLE"/>
    <n v="2020"/>
    <n v="56.424999999999997"/>
  </r>
  <r>
    <s v="CAPTIVE"/>
    <s v="NR"/>
    <x v="8"/>
    <s v="VARIOUS DISTRICTS IN THE STATE"/>
    <s v="CAPTIVE"/>
    <m/>
    <m/>
    <m/>
    <n v="120"/>
    <s v="01/01/0001 00:00:00"/>
    <m/>
    <n v="0"/>
    <n v="0"/>
    <x v="4"/>
    <s v="RENEWABLE"/>
    <n v="2020"/>
    <n v="17.013999999999999"/>
  </r>
  <r>
    <s v="CAPTIVE"/>
    <s v="WR"/>
    <x v="9"/>
    <s v="VARIOUS DISTRICTS IN THE STATE"/>
    <s v="CAPTIVE"/>
    <m/>
    <m/>
    <m/>
    <n v="130"/>
    <s v="01/01/0001 00:00:00"/>
    <m/>
    <n v="0"/>
    <n v="0"/>
    <x v="4"/>
    <s v="RENEWABLE"/>
    <n v="2020"/>
    <n v="30.524999999999999"/>
  </r>
  <r>
    <s v="CAPTIVE"/>
    <s v="WR"/>
    <x v="10"/>
    <s v="VARIOUS DISTRICTS IN THE STATE"/>
    <s v="CAPTIVE"/>
    <m/>
    <m/>
    <m/>
    <n v="523"/>
    <s v="01/01/0001 00:00:00"/>
    <m/>
    <n v="0"/>
    <n v="0"/>
    <x v="4"/>
    <s v="RENEWABLE"/>
    <n v="2020"/>
    <n v="131.84200000000001"/>
  </r>
  <r>
    <s v="CAPTIVE"/>
    <s v="WR"/>
    <x v="11"/>
    <s v="VARIOUS DISTRICTS IN THE STATE"/>
    <s v="CAPTIVE"/>
    <m/>
    <m/>
    <m/>
    <n v="199"/>
    <s v="01/01/0001 00:00:00"/>
    <m/>
    <n v="0"/>
    <n v="0"/>
    <x v="4"/>
    <s v="RENEWABLE"/>
    <n v="2020"/>
    <n v="7.53"/>
  </r>
  <r>
    <s v="CAPTIVE"/>
    <s v="WR"/>
    <x v="12"/>
    <s v="VARIOUS DISTRICTS IN THE STATE"/>
    <s v="CAPTIVE"/>
    <m/>
    <m/>
    <m/>
    <n v="357"/>
    <s v="01/01/0001 00:00:00"/>
    <m/>
    <n v="0"/>
    <n v="0"/>
    <x v="4"/>
    <s v="RENEWABLE"/>
    <n v="2020"/>
    <n v="344.60399999999998"/>
  </r>
  <r>
    <s v="CAPTIVE"/>
    <s v="WR"/>
    <x v="13"/>
    <s v="VARIOUS DISTRICTS IN THE STATE"/>
    <s v="CAPTIVE"/>
    <m/>
    <m/>
    <m/>
    <n v="6"/>
    <s v="01/01/0001 00:00:00"/>
    <m/>
    <n v="0"/>
    <n v="0"/>
    <x v="4"/>
    <s v="RENEWABLE"/>
    <n v="2020"/>
    <n v="0"/>
  </r>
  <r>
    <s v="CAPTIVE"/>
    <s v="WR"/>
    <x v="14"/>
    <s v="VARIOUS DISTRICTS IN THE STATE"/>
    <s v="CAPTIVE"/>
    <m/>
    <m/>
    <m/>
    <n v="20"/>
    <s v="01/01/0001 00:00:00"/>
    <m/>
    <n v="0"/>
    <n v="0"/>
    <x v="4"/>
    <s v="RENEWABLE"/>
    <n v="2020"/>
    <n v="0"/>
  </r>
  <r>
    <s v="CAPTIVE"/>
    <s v="WR"/>
    <x v="15"/>
    <s v="VARIOUS DISTRICTS IN THE STATE"/>
    <s v="CAPTIVE"/>
    <m/>
    <m/>
    <m/>
    <n v="17"/>
    <s v="01/01/0001 00:00:00"/>
    <m/>
    <n v="0"/>
    <n v="0"/>
    <x v="4"/>
    <s v="RENEWABLE"/>
    <n v="2020"/>
    <n v="0"/>
  </r>
  <r>
    <s v="CAPTIVE"/>
    <s v="SR"/>
    <x v="16"/>
    <s v="VARIOUS DISTRICTS IN THE STATE"/>
    <s v="CAPTIVE"/>
    <m/>
    <m/>
    <m/>
    <n v="290"/>
    <s v="01/01/0001 00:00:00"/>
    <m/>
    <n v="0"/>
    <n v="0"/>
    <x v="4"/>
    <s v="RENEWABLE"/>
    <n v="2020"/>
    <n v="19.358000000000001"/>
  </r>
  <r>
    <s v="CAPTIVE"/>
    <s v="SR"/>
    <x v="17"/>
    <s v="VARIOUS DISTRICTS IN THE STATE"/>
    <s v="CAPTIVE"/>
    <m/>
    <m/>
    <m/>
    <n v="252"/>
    <s v="01/01/0001 00:00:00"/>
    <m/>
    <n v="0"/>
    <n v="0"/>
    <x v="4"/>
    <s v="RENEWABLE"/>
    <n v="2020"/>
    <n v="56.906999999999996"/>
  </r>
  <r>
    <s v="CAPTIVE"/>
    <s v="SR"/>
    <x v="18"/>
    <s v="VARIOUS DISTRICTS IN THE STATE"/>
    <s v="CAPTIVE"/>
    <m/>
    <m/>
    <m/>
    <n v="488"/>
    <s v="01/01/0001 00:00:00"/>
    <m/>
    <n v="0"/>
    <n v="0"/>
    <x v="4"/>
    <s v="RENEWABLE"/>
    <n v="2020"/>
    <n v="187.31800000000001"/>
  </r>
  <r>
    <s v="CAPTIVE"/>
    <s v="SR"/>
    <x v="19"/>
    <s v="VARIOUS DISTRICTS IN THE STATE"/>
    <s v="CAPTIVE"/>
    <m/>
    <m/>
    <m/>
    <n v="87"/>
    <s v="01/01/0001 00:00:00"/>
    <m/>
    <n v="0"/>
    <n v="0"/>
    <x v="4"/>
    <s v="RENEWABLE"/>
    <n v="2020"/>
    <n v="2.1469999999999998"/>
  </r>
  <r>
    <s v="CAPTIVE"/>
    <s v="SR"/>
    <x v="20"/>
    <s v="VARIOUS DISTRICTS IN THE STATE"/>
    <s v="CAPTIVE"/>
    <m/>
    <m/>
    <m/>
    <n v="1173"/>
    <s v="01/01/0001 00:00:00"/>
    <m/>
    <n v="0"/>
    <n v="0"/>
    <x v="4"/>
    <s v="RENEWABLE"/>
    <n v="2020"/>
    <n v="256.39699999999999"/>
  </r>
  <r>
    <s v="CAPTIVE"/>
    <s v="SR"/>
    <x v="21"/>
    <s v="VARIOUS DISTRICTS IN THE STATE"/>
    <s v="CAPTIVE"/>
    <m/>
    <m/>
    <m/>
    <n v="52"/>
    <s v="01/01/0001 00:00:00"/>
    <m/>
    <n v="0"/>
    <n v="0"/>
    <x v="4"/>
    <s v="RENEWABLE"/>
    <n v="2020"/>
    <n v="2.3879999999999999"/>
  </r>
  <r>
    <s v="CAPTIVE"/>
    <s v="SR"/>
    <x v="22"/>
    <s v="VARIOUS DISTRICTS IN THE STATE"/>
    <s v="CAPTIVE"/>
    <m/>
    <m/>
    <m/>
    <n v="0"/>
    <s v="01/01/0001 00:00:00"/>
    <m/>
    <n v="0"/>
    <n v="0"/>
    <x v="4"/>
    <s v="RENEWABLE"/>
    <n v="2020"/>
    <n v="0"/>
  </r>
  <r>
    <s v="CAPTIVE"/>
    <s v="ER"/>
    <x v="23"/>
    <s v="VARIOUS DISTRICTS IN THE STATE"/>
    <s v="CAPTIVE"/>
    <m/>
    <m/>
    <m/>
    <n v="31"/>
    <s v="01/01/0001 00:00:00"/>
    <m/>
    <n v="0"/>
    <n v="0"/>
    <x v="4"/>
    <s v="RENEWABLE"/>
    <n v="2020"/>
    <n v="1.0629999999999999"/>
  </r>
  <r>
    <s v="CAPTIVE"/>
    <s v="ER"/>
    <x v="24"/>
    <s v="VARIOUS DISTRICTS IN THE STATE"/>
    <s v="CAPTIVE"/>
    <m/>
    <m/>
    <m/>
    <n v="51"/>
    <s v="01/01/0001 00:00:00"/>
    <m/>
    <n v="0"/>
    <n v="0"/>
    <x v="4"/>
    <s v="RENEWABLE"/>
    <n v="2020"/>
    <n v="1.786"/>
  </r>
  <r>
    <s v="CAPTIVE"/>
    <s v="ER"/>
    <x v="25"/>
    <s v="VARIOUS DISTRICTS IN THE STATE"/>
    <s v="CAPTIVE"/>
    <m/>
    <m/>
    <m/>
    <n v="296"/>
    <s v="01/01/0001 00:00:00"/>
    <m/>
    <n v="0"/>
    <n v="0"/>
    <x v="4"/>
    <s v="RENEWABLE"/>
    <n v="2020"/>
    <n v="57.75"/>
  </r>
  <r>
    <s v="CAPTIVE"/>
    <s v="ER"/>
    <x v="26"/>
    <s v="VARIOUS DISTRICTS IN THE STATE"/>
    <s v="CAPTIVE"/>
    <m/>
    <m/>
    <m/>
    <n v="228"/>
    <s v="01/01/0001 00:00:00"/>
    <m/>
    <n v="0"/>
    <n v="0"/>
    <x v="4"/>
    <s v="RENEWABLE"/>
    <n v="2020"/>
    <n v="23.550999999999998"/>
  </r>
  <r>
    <s v="CAPTIVE"/>
    <s v="ER"/>
    <x v="27"/>
    <s v="VARIOUS DISTRICTS IN THE STATE"/>
    <s v="CAPTIVE"/>
    <m/>
    <m/>
    <m/>
    <n v="0"/>
    <s v="01/01/0001 00:00:00"/>
    <m/>
    <n v="0"/>
    <n v="0"/>
    <x v="4"/>
    <s v="RENEWABLE"/>
    <n v="2020"/>
    <n v="0"/>
  </r>
  <r>
    <s v="CAPTIVE"/>
    <s v="ER"/>
    <x v="28"/>
    <s v="VARIOUS DISTRICTS IN THE STATE"/>
    <s v="CAPTIVE"/>
    <m/>
    <m/>
    <m/>
    <n v="0"/>
    <s v="01/01/0001 00:00:00"/>
    <m/>
    <n v="0"/>
    <n v="0"/>
    <x v="4"/>
    <s v="RENEWABLE"/>
    <n v="2020"/>
    <n v="0"/>
  </r>
  <r>
    <s v="CAPTIVE"/>
    <s v="NER"/>
    <x v="29"/>
    <s v="VARIOUS DISTRICTS IN THE STATE"/>
    <s v="CAPTIVE"/>
    <m/>
    <m/>
    <m/>
    <n v="0"/>
    <s v="01/01/0001 00:00:00"/>
    <m/>
    <n v="0"/>
    <n v="0"/>
    <x v="4"/>
    <s v="RENEWABLE"/>
    <n v="2020"/>
    <n v="0"/>
  </r>
  <r>
    <s v="CAPTIVE"/>
    <s v="NER"/>
    <x v="30"/>
    <s v="VARIOUS DISTRICTS IN THE STATE"/>
    <s v="CAPTIVE"/>
    <m/>
    <m/>
    <m/>
    <n v="47"/>
    <s v="01/01/0001 00:00:00"/>
    <m/>
    <n v="0"/>
    <n v="0"/>
    <x v="4"/>
    <s v="RENEWABLE"/>
    <n v="2020"/>
    <n v="6.48"/>
  </r>
  <r>
    <s v="CAPTIVE"/>
    <s v="NER"/>
    <x v="31"/>
    <s v="VARIOUS DISTRICTS IN THE STATE"/>
    <s v="CAPTIVE"/>
    <m/>
    <m/>
    <m/>
    <n v="0"/>
    <s v="01/01/0001 00:00:00"/>
    <m/>
    <n v="0"/>
    <n v="0"/>
    <x v="4"/>
    <s v="RENEWABLE"/>
    <n v="2020"/>
    <n v="0"/>
  </r>
  <r>
    <s v="CAPTIVE"/>
    <s v="NER"/>
    <x v="32"/>
    <s v="VARIOUS DISTRICTS IN THE STATE"/>
    <s v="CAPTIVE"/>
    <m/>
    <m/>
    <m/>
    <n v="11"/>
    <s v="01/01/0001 00:00:00"/>
    <m/>
    <n v="0"/>
    <n v="0"/>
    <x v="4"/>
    <s v="RENEWABLE"/>
    <n v="2020"/>
    <n v="0"/>
  </r>
  <r>
    <s v="CAPTIVE"/>
    <s v="NER"/>
    <x v="33"/>
    <s v="VARIOUS DISTRICTS IN THE STATE"/>
    <s v="CAPTIVE"/>
    <m/>
    <m/>
    <m/>
    <n v="0"/>
    <s v="01/01/0001 00:00:00"/>
    <m/>
    <n v="0"/>
    <n v="0"/>
    <x v="4"/>
    <s v="RENEWABLE"/>
    <n v="2020"/>
    <n v="0"/>
  </r>
  <r>
    <s v="CAPTIVE"/>
    <s v="NER"/>
    <x v="34"/>
    <s v="VARIOUS DISTRICTS IN THE STATE"/>
    <s v="CAPTIVE"/>
    <m/>
    <m/>
    <m/>
    <n v="0"/>
    <s v="01/01/0001 00:00:00"/>
    <m/>
    <n v="0"/>
    <n v="0"/>
    <x v="4"/>
    <s v="RENEWABLE"/>
    <n v="2020"/>
    <n v="0"/>
  </r>
  <r>
    <s v="CAPTIVE"/>
    <s v="NER"/>
    <x v="35"/>
    <s v="VARIOUS DISTRICTS IN THE STATE"/>
    <s v="CAPTIVE"/>
    <m/>
    <m/>
    <m/>
    <n v="0"/>
    <s v="01/01/0001 00:00:00"/>
    <m/>
    <n v="0"/>
    <n v="0"/>
    <x v="4"/>
    <s v="RENEWABLE"/>
    <n v="2020"/>
    <n v="0"/>
  </r>
  <r>
    <s v="CAPTIVE"/>
    <s v="NR"/>
    <x v="0"/>
    <s v="VARIOUS DISTRICTS IN THE STATE"/>
    <s v="CAPTIVE"/>
    <m/>
    <m/>
    <m/>
    <n v="21"/>
    <s v="01/01/0001 00:00:00"/>
    <m/>
    <n v="0"/>
    <n v="0"/>
    <x v="5"/>
    <s v="RENEWABLE"/>
    <n v="2020"/>
    <n v="0"/>
  </r>
  <r>
    <s v="CAPTIVE"/>
    <s v="NR"/>
    <x v="1"/>
    <s v="VARIOUS DISTRICTS IN THE STATE"/>
    <s v="CAPTIVE"/>
    <m/>
    <m/>
    <m/>
    <n v="9"/>
    <s v="01/01/0001 00:00:00"/>
    <m/>
    <n v="0"/>
    <n v="0"/>
    <x v="5"/>
    <s v="RENEWABLE"/>
    <n v="2020"/>
    <n v="0"/>
  </r>
  <r>
    <s v="CAPTIVE"/>
    <s v="NR"/>
    <x v="2"/>
    <s v="VARIOUS DISTRICTS IN THE STATE"/>
    <s v="CAPTIVE"/>
    <m/>
    <m/>
    <m/>
    <n v="545"/>
    <s v="01/01/0001 00:00:00"/>
    <m/>
    <n v="0"/>
    <n v="0"/>
    <x v="5"/>
    <s v="RENEWABLE"/>
    <n v="2020"/>
    <n v="0"/>
  </r>
  <r>
    <s v="CAPTIVE"/>
    <s v="NR"/>
    <x v="3"/>
    <s v="VARIOUS DISTRICTS IN THE STATE"/>
    <s v="CAPTIVE"/>
    <m/>
    <m/>
    <m/>
    <n v="160"/>
    <s v="01/01/0001 00:00:00"/>
    <m/>
    <n v="0"/>
    <n v="0"/>
    <x v="5"/>
    <s v="RENEWABLE"/>
    <n v="2020"/>
    <n v="0"/>
  </r>
  <r>
    <s v="CAPTIVE"/>
    <s v="NR"/>
    <x v="4"/>
    <s v="VARIOUS DISTRICTS IN THE STATE"/>
    <s v="CAPTIVE"/>
    <m/>
    <m/>
    <m/>
    <n v="4"/>
    <s v="01/01/0001 00:00:00"/>
    <m/>
    <n v="0"/>
    <n v="0"/>
    <x v="5"/>
    <s v="RENEWABLE"/>
    <n v="2020"/>
    <n v="0"/>
  </r>
  <r>
    <s v="CAPTIVE"/>
    <s v="NR"/>
    <x v="5"/>
    <s v="VARIOUS DISTRICTS IN THE STATE"/>
    <s v="CAPTIVE"/>
    <m/>
    <m/>
    <m/>
    <n v="366"/>
    <s v="01/01/0001 00:00:00"/>
    <m/>
    <n v="0"/>
    <n v="0"/>
    <x v="5"/>
    <s v="RENEWABLE"/>
    <n v="2020"/>
    <n v="0"/>
  </r>
  <r>
    <s v="CAPTIVE"/>
    <s v="NR"/>
    <x v="6"/>
    <s v="VARIOUS DISTRICTS IN THE STATE"/>
    <s v="CAPTIVE"/>
    <m/>
    <m/>
    <m/>
    <n v="380"/>
    <s v="01/01/0001 00:00:00"/>
    <m/>
    <n v="0"/>
    <n v="0"/>
    <x v="5"/>
    <s v="RENEWABLE"/>
    <n v="2020"/>
    <n v="106.075"/>
  </r>
  <r>
    <s v="CAPTIVE"/>
    <s v="NR"/>
    <x v="7"/>
    <s v="VARIOUS DISTRICTS IN THE STATE"/>
    <s v="CAPTIVE"/>
    <m/>
    <m/>
    <m/>
    <n v="227"/>
    <s v="01/01/0001 00:00:00"/>
    <m/>
    <n v="0"/>
    <n v="0"/>
    <x v="5"/>
    <s v="RENEWABLE"/>
    <n v="2020"/>
    <n v="0"/>
  </r>
  <r>
    <s v="CAPTIVE"/>
    <s v="NR"/>
    <x v="8"/>
    <s v="VARIOUS DISTRICTS IN THE STATE"/>
    <s v="CAPTIVE"/>
    <m/>
    <m/>
    <m/>
    <n v="120"/>
    <s v="01/01/0001 00:00:00"/>
    <m/>
    <n v="0"/>
    <n v="0"/>
    <x v="5"/>
    <s v="RENEWABLE"/>
    <n v="2020"/>
    <n v="0"/>
  </r>
  <r>
    <s v="CAPTIVE"/>
    <s v="WR"/>
    <x v="9"/>
    <s v="VARIOUS DISTRICTS IN THE STATE"/>
    <s v="CAPTIVE"/>
    <m/>
    <m/>
    <m/>
    <n v="130"/>
    <s v="01/01/0001 00:00:00"/>
    <m/>
    <n v="0"/>
    <n v="0"/>
    <x v="5"/>
    <s v="RENEWABLE"/>
    <n v="2020"/>
    <n v="0"/>
  </r>
  <r>
    <s v="CAPTIVE"/>
    <s v="WR"/>
    <x v="10"/>
    <s v="VARIOUS DISTRICTS IN THE STATE"/>
    <s v="CAPTIVE"/>
    <m/>
    <m/>
    <m/>
    <n v="523"/>
    <s v="01/01/0001 00:00:00"/>
    <m/>
    <n v="0"/>
    <n v="0"/>
    <x v="5"/>
    <s v="RENEWABLE"/>
    <n v="2020"/>
    <n v="636.06600000000003"/>
  </r>
  <r>
    <s v="CAPTIVE"/>
    <s v="WR"/>
    <x v="11"/>
    <s v="VARIOUS DISTRICTS IN THE STATE"/>
    <s v="CAPTIVE"/>
    <m/>
    <m/>
    <m/>
    <n v="199"/>
    <s v="01/01/0001 00:00:00"/>
    <m/>
    <n v="0"/>
    <n v="0"/>
    <x v="5"/>
    <s v="RENEWABLE"/>
    <n v="2020"/>
    <n v="216.75"/>
  </r>
  <r>
    <s v="CAPTIVE"/>
    <s v="WR"/>
    <x v="12"/>
    <s v="VARIOUS DISTRICTS IN THE STATE"/>
    <s v="CAPTIVE"/>
    <m/>
    <m/>
    <m/>
    <n v="357"/>
    <s v="01/01/0001 00:00:00"/>
    <m/>
    <n v="0"/>
    <n v="0"/>
    <x v="5"/>
    <s v="RENEWABLE"/>
    <n v="2020"/>
    <n v="326.911"/>
  </r>
  <r>
    <s v="CAPTIVE"/>
    <s v="WR"/>
    <x v="13"/>
    <s v="VARIOUS DISTRICTS IN THE STATE"/>
    <s v="CAPTIVE"/>
    <m/>
    <m/>
    <m/>
    <n v="6"/>
    <s v="01/01/0001 00:00:00"/>
    <m/>
    <n v="0"/>
    <n v="0"/>
    <x v="5"/>
    <s v="RENEWABLE"/>
    <n v="2020"/>
    <n v="0"/>
  </r>
  <r>
    <s v="CAPTIVE"/>
    <s v="WR"/>
    <x v="14"/>
    <s v="VARIOUS DISTRICTS IN THE STATE"/>
    <s v="CAPTIVE"/>
    <m/>
    <m/>
    <m/>
    <n v="20"/>
    <s v="01/01/0001 00:00:00"/>
    <m/>
    <n v="0"/>
    <n v="0"/>
    <x v="5"/>
    <s v="RENEWABLE"/>
    <n v="2020"/>
    <n v="0"/>
  </r>
  <r>
    <s v="CAPTIVE"/>
    <s v="WR"/>
    <x v="15"/>
    <s v="VARIOUS DISTRICTS IN THE STATE"/>
    <s v="CAPTIVE"/>
    <m/>
    <m/>
    <m/>
    <n v="17"/>
    <s v="01/01/0001 00:00:00"/>
    <m/>
    <n v="0"/>
    <n v="0"/>
    <x v="5"/>
    <s v="RENEWABLE"/>
    <n v="2020"/>
    <n v="0"/>
  </r>
  <r>
    <s v="CAPTIVE"/>
    <s v="SR"/>
    <x v="16"/>
    <s v="VARIOUS DISTRICTS IN THE STATE"/>
    <s v="CAPTIVE"/>
    <m/>
    <m/>
    <m/>
    <n v="290"/>
    <s v="01/01/0001 00:00:00"/>
    <m/>
    <n v="0"/>
    <n v="0"/>
    <x v="5"/>
    <s v="RENEWABLE"/>
    <n v="2020"/>
    <n v="18.850000000000001"/>
  </r>
  <r>
    <s v="CAPTIVE"/>
    <s v="SR"/>
    <x v="17"/>
    <s v="VARIOUS DISTRICTS IN THE STATE"/>
    <s v="CAPTIVE"/>
    <m/>
    <m/>
    <m/>
    <n v="252"/>
    <s v="01/01/0001 00:00:00"/>
    <m/>
    <n v="0"/>
    <n v="0"/>
    <x v="5"/>
    <s v="RENEWABLE"/>
    <n v="2020"/>
    <n v="0.90900000000000003"/>
  </r>
  <r>
    <s v="CAPTIVE"/>
    <s v="SR"/>
    <x v="18"/>
    <s v="VARIOUS DISTRICTS IN THE STATE"/>
    <s v="CAPTIVE"/>
    <m/>
    <m/>
    <m/>
    <n v="488"/>
    <s v="01/01/0001 00:00:00"/>
    <m/>
    <n v="0"/>
    <n v="0"/>
    <x v="5"/>
    <s v="RENEWABLE"/>
    <n v="2020"/>
    <n v="154.625"/>
  </r>
  <r>
    <s v="CAPTIVE"/>
    <s v="SR"/>
    <x v="19"/>
    <s v="VARIOUS DISTRICTS IN THE STATE"/>
    <s v="CAPTIVE"/>
    <m/>
    <m/>
    <m/>
    <n v="87"/>
    <s v="01/01/0001 00:00:00"/>
    <m/>
    <n v="0"/>
    <n v="0"/>
    <x v="5"/>
    <s v="RENEWABLE"/>
    <n v="2020"/>
    <n v="0"/>
  </r>
  <r>
    <s v="CAPTIVE"/>
    <s v="SR"/>
    <x v="20"/>
    <s v="VARIOUS DISTRICTS IN THE STATE"/>
    <s v="CAPTIVE"/>
    <m/>
    <m/>
    <m/>
    <n v="1173"/>
    <s v="01/01/0001 00:00:00"/>
    <m/>
    <n v="0"/>
    <n v="0"/>
    <x v="5"/>
    <s v="RENEWABLE"/>
    <n v="2020"/>
    <n v="1490.11"/>
  </r>
  <r>
    <s v="CAPTIVE"/>
    <s v="SR"/>
    <x v="21"/>
    <s v="VARIOUS DISTRICTS IN THE STATE"/>
    <s v="CAPTIVE"/>
    <m/>
    <m/>
    <m/>
    <n v="52"/>
    <s v="01/01/0001 00:00:00"/>
    <m/>
    <n v="0"/>
    <n v="0"/>
    <x v="5"/>
    <s v="RENEWABLE"/>
    <n v="2020"/>
    <n v="0"/>
  </r>
  <r>
    <s v="CAPTIVE"/>
    <s v="SR"/>
    <x v="22"/>
    <s v="VARIOUS DISTRICTS IN THE STATE"/>
    <s v="CAPTIVE"/>
    <m/>
    <m/>
    <m/>
    <n v="0"/>
    <s v="01/01/0001 00:00:00"/>
    <m/>
    <n v="0"/>
    <n v="0"/>
    <x v="5"/>
    <s v="RENEWABLE"/>
    <n v="2020"/>
    <n v="0"/>
  </r>
  <r>
    <s v="CAPTIVE"/>
    <s v="ER"/>
    <x v="23"/>
    <s v="VARIOUS DISTRICTS IN THE STATE"/>
    <s v="CAPTIVE"/>
    <m/>
    <m/>
    <m/>
    <n v="31"/>
    <s v="01/01/0001 00:00:00"/>
    <m/>
    <n v="0"/>
    <n v="0"/>
    <x v="5"/>
    <s v="RENEWABLE"/>
    <n v="2020"/>
    <n v="0"/>
  </r>
  <r>
    <s v="CAPTIVE"/>
    <s v="ER"/>
    <x v="24"/>
    <s v="VARIOUS DISTRICTS IN THE STATE"/>
    <s v="CAPTIVE"/>
    <m/>
    <m/>
    <m/>
    <n v="51"/>
    <s v="01/01/0001 00:00:00"/>
    <m/>
    <n v="0"/>
    <n v="0"/>
    <x v="5"/>
    <s v="RENEWABLE"/>
    <n v="2020"/>
    <n v="0"/>
  </r>
  <r>
    <s v="CAPTIVE"/>
    <s v="ER"/>
    <x v="25"/>
    <s v="VARIOUS DISTRICTS IN THE STATE"/>
    <s v="CAPTIVE"/>
    <m/>
    <m/>
    <m/>
    <n v="296"/>
    <s v="01/01/0001 00:00:00"/>
    <m/>
    <n v="0"/>
    <n v="0"/>
    <x v="5"/>
    <s v="RENEWABLE"/>
    <n v="2020"/>
    <n v="0"/>
  </r>
  <r>
    <s v="CAPTIVE"/>
    <s v="ER"/>
    <x v="26"/>
    <s v="VARIOUS DISTRICTS IN THE STATE"/>
    <s v="CAPTIVE"/>
    <m/>
    <m/>
    <m/>
    <n v="228"/>
    <s v="01/01/0001 00:00:00"/>
    <m/>
    <n v="0"/>
    <n v="0"/>
    <x v="5"/>
    <s v="RENEWABLE"/>
    <n v="2020"/>
    <n v="0"/>
  </r>
  <r>
    <s v="CAPTIVE"/>
    <s v="ER"/>
    <x v="27"/>
    <s v="VARIOUS DISTRICTS IN THE STATE"/>
    <s v="CAPTIVE"/>
    <m/>
    <m/>
    <m/>
    <n v="0"/>
    <s v="01/01/0001 00:00:00"/>
    <m/>
    <n v="0"/>
    <n v="0"/>
    <x v="5"/>
    <s v="RENEWABLE"/>
    <n v="2020"/>
    <n v="0"/>
  </r>
  <r>
    <s v="CAPTIVE"/>
    <s v="ER"/>
    <x v="28"/>
    <s v="VARIOUS DISTRICTS IN THE STATE"/>
    <s v="CAPTIVE"/>
    <m/>
    <m/>
    <m/>
    <n v="0"/>
    <s v="01/01/0001 00:00:00"/>
    <m/>
    <n v="0"/>
    <n v="0"/>
    <x v="5"/>
    <s v="RENEWABLE"/>
    <n v="2020"/>
    <n v="0"/>
  </r>
  <r>
    <s v="CAPTIVE"/>
    <s v="NER"/>
    <x v="29"/>
    <s v="VARIOUS DISTRICTS IN THE STATE"/>
    <s v="CAPTIVE"/>
    <m/>
    <m/>
    <m/>
    <n v="0"/>
    <s v="01/01/0001 00:00:00"/>
    <m/>
    <n v="0"/>
    <n v="0"/>
    <x v="5"/>
    <s v="RENEWABLE"/>
    <n v="2020"/>
    <n v="0"/>
  </r>
  <r>
    <s v="CAPTIVE"/>
    <s v="NER"/>
    <x v="30"/>
    <s v="VARIOUS DISTRICTS IN THE STATE"/>
    <s v="CAPTIVE"/>
    <m/>
    <m/>
    <m/>
    <n v="47"/>
    <s v="01/01/0001 00:00:00"/>
    <m/>
    <n v="0"/>
    <n v="0"/>
    <x v="5"/>
    <s v="RENEWABLE"/>
    <n v="2020"/>
    <n v="0"/>
  </r>
  <r>
    <s v="CAPTIVE"/>
    <s v="NER"/>
    <x v="31"/>
    <s v="VARIOUS DISTRICTS IN THE STATE"/>
    <s v="CAPTIVE"/>
    <m/>
    <m/>
    <m/>
    <n v="0"/>
    <s v="01/01/0001 00:00:00"/>
    <m/>
    <n v="0"/>
    <n v="0"/>
    <x v="5"/>
    <s v="RENEWABLE"/>
    <n v="2020"/>
    <n v="0"/>
  </r>
  <r>
    <s v="CAPTIVE"/>
    <s v="NER"/>
    <x v="32"/>
    <s v="VARIOUS DISTRICTS IN THE STATE"/>
    <s v="CAPTIVE"/>
    <m/>
    <m/>
    <m/>
    <n v="11"/>
    <s v="01/01/0001 00:00:00"/>
    <m/>
    <n v="0"/>
    <n v="0"/>
    <x v="5"/>
    <s v="RENEWABLE"/>
    <n v="2020"/>
    <n v="0"/>
  </r>
  <r>
    <s v="CAPTIVE"/>
    <s v="NER"/>
    <x v="33"/>
    <s v="VARIOUS DISTRICTS IN THE STATE"/>
    <s v="CAPTIVE"/>
    <m/>
    <m/>
    <m/>
    <n v="0"/>
    <s v="01/01/0001 00:00:00"/>
    <m/>
    <n v="0"/>
    <n v="0"/>
    <x v="5"/>
    <s v="RENEWABLE"/>
    <n v="2020"/>
    <n v="0"/>
  </r>
  <r>
    <s v="CAPTIVE"/>
    <s v="NER"/>
    <x v="34"/>
    <s v="VARIOUS DISTRICTS IN THE STATE"/>
    <s v="CAPTIVE"/>
    <m/>
    <m/>
    <m/>
    <n v="0"/>
    <s v="01/01/0001 00:00:00"/>
    <m/>
    <n v="0"/>
    <n v="0"/>
    <x v="5"/>
    <s v="RENEWABLE"/>
    <n v="2020"/>
    <n v="0"/>
  </r>
  <r>
    <s v="CAPTIVE"/>
    <s v="NER"/>
    <x v="35"/>
    <s v="VARIOUS DISTRICTS IN THE STATE"/>
    <s v="CAPTIVE"/>
    <m/>
    <m/>
    <m/>
    <n v="0"/>
    <s v="01/01/0001 00:00:00"/>
    <m/>
    <n v="0"/>
    <n v="0"/>
    <x v="5"/>
    <s v="RENEWABLE"/>
    <n v="202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30:H268" firstHeaderRow="1" firstDataRow="2" firstDataCol="1"/>
  <pivotFields count="17">
    <pivotField showAll="0"/>
    <pivotField showAll="0"/>
    <pivotField axis="axisRow" showAll="0">
      <items count="37">
        <item x="28"/>
        <item x="16"/>
        <item x="29"/>
        <item x="30"/>
        <item x="23"/>
        <item x="0"/>
        <item x="9"/>
        <item x="14"/>
        <item x="1"/>
        <item x="13"/>
        <item x="15"/>
        <item x="10"/>
        <item x="2"/>
        <item x="3"/>
        <item x="4"/>
        <item x="24"/>
        <item x="18"/>
        <item x="19"/>
        <item x="22"/>
        <item x="11"/>
        <item x="12"/>
        <item x="31"/>
        <item x="32"/>
        <item x="33"/>
        <item x="34"/>
        <item x="25"/>
        <item x="21"/>
        <item x="5"/>
        <item x="6"/>
        <item x="27"/>
        <item x="20"/>
        <item x="17"/>
        <item x="35"/>
        <item x="7"/>
        <item x="8"/>
        <item x="26"/>
        <item t="default"/>
      </items>
    </pivotField>
    <pivotField showAll="0"/>
    <pivotField showAll="0"/>
    <pivotField showAll="0"/>
    <pivotField showAll="0"/>
    <pivotField showAll="0"/>
    <pivotField showAll="0"/>
    <pivotField showAll="0"/>
    <pivotField showAll="0"/>
    <pivotField showAll="0"/>
    <pivotField showAll="0"/>
    <pivotField axis="axisCol" showAll="0">
      <items count="7">
        <item x="1"/>
        <item x="0"/>
        <item x="3"/>
        <item x="4"/>
        <item x="5"/>
        <item x="2"/>
        <item t="default"/>
      </items>
    </pivotField>
    <pivotField showAll="0"/>
    <pivotField showAll="0"/>
    <pivotField dataField="1" showAll="0"/>
  </pivotFields>
  <rowFields count="1">
    <field x="2"/>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13"/>
  </colFields>
  <colItems count="7">
    <i>
      <x/>
    </i>
    <i>
      <x v="1"/>
    </i>
    <i>
      <x v="2"/>
    </i>
    <i>
      <x v="3"/>
    </i>
    <i>
      <x v="4"/>
    </i>
    <i>
      <x v="5"/>
    </i>
    <i t="grand">
      <x/>
    </i>
  </colItems>
  <dataFields count="1">
    <dataField name="Sum of Capacity_MW"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6">
    <queryTableFields count="5">
      <queryTableField id="1" name="EnergyConvTech" tableColumnId="1"/>
      <queryTableField id="2" name="ModelGeography" tableColumnId="2"/>
      <queryTableField id="3" name="SubGeography1" tableColumnId="3"/>
      <queryTableField id="4" name="SubGeography2" tableColumnId="4"/>
      <queryTableField id="5" name="LegacyCapacity" tableColumnId="5"/>
    </queryTableFields>
  </queryTableRefresh>
</queryTable>
</file>

<file path=xl/tables/_rels/table9.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Regions" displayName="Regions" ref="A1:C26" totalsRowShown="0">
  <autoFilter ref="A1:C26"/>
  <tableColumns count="3">
    <tableColumn id="1" name="ModelGeography"/>
    <tableColumn id="2" name="SubGeography1" dataDxfId="26"/>
    <tableColumn id="3" name="SubGeography2" dataDxfId="25"/>
  </tableColumns>
  <tableStyleInfo name="TableStyleMedium2" showFirstColumn="0" showLastColumn="0" showRowStripes="1" showColumnStripes="0"/>
</table>
</file>

<file path=xl/tables/table2.xml><?xml version="1.0" encoding="utf-8"?>
<table xmlns="http://schemas.openxmlformats.org/spreadsheetml/2006/main" id="5" name="CAP" displayName="CAP" ref="R232:W257" totalsRowShown="0">
  <autoFilter ref="R232:W257"/>
  <tableColumns count="6">
    <tableColumn id="1" name="SubGeography2"/>
    <tableColumn id="2" name="EG_COAL" dataDxfId="23">
      <calculatedColumnFormula>SUMIF($J$232:$J$267,$R233,L$232:L$267)</calculatedColumnFormula>
    </tableColumn>
    <tableColumn id="3" name="EG_LH">
      <calculatedColumnFormula>SUMIF($J$232:$J$267,$R233,M$232:M$267)</calculatedColumnFormula>
    </tableColumn>
    <tableColumn id="4" name="EG_CCGT">
      <calculatedColumnFormula>SUMIF($J$232:$J$267,$R233,N$232:N$267)</calculatedColumnFormula>
    </tableColumn>
    <tableColumn id="5" name="EG_SOLARPV" dataDxfId="22">
      <calculatedColumnFormula>SUMIF($J$232:$J$267,$R233,O$232:O$267)</calculatedColumnFormula>
    </tableColumn>
    <tableColumn id="6" name="EG_WIND">
      <calculatedColumnFormula>SUMIF($J$232:$J$267,$R233,P$232:P$267)</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B4:I38" totalsRowShown="0">
  <autoFilter ref="B4:I38"/>
  <tableColumns count="8">
    <tableColumn id="1" name="SubGeography2" dataDxfId="21"/>
    <tableColumn id="2" name="State"/>
    <tableColumn id="3" name="EG_COAL" dataDxfId="20"/>
    <tableColumn id="4" name="EG_CCGT" dataDxfId="19"/>
    <tableColumn id="6" name="EG_PHWR" dataDxfId="18"/>
    <tableColumn id="7" name="EG_LH" dataDxfId="17"/>
    <tableColumn id="8" name="RES" dataDxfId="16"/>
    <tableColumn id="9" name="Total" dataDxfId="15"/>
  </tableColumns>
  <tableStyleInfo name="TableStyleMedium2" showFirstColumn="0" showLastColumn="0" showRowStripes="1" showColumnStripes="0"/>
</table>
</file>

<file path=xl/tables/table4.xml><?xml version="1.0" encoding="utf-8"?>
<table xmlns="http://schemas.openxmlformats.org/spreadsheetml/2006/main" id="3" name="Table3" displayName="Table3" ref="K4:O29" totalsRowShown="0" headerRowDxfId="14" headerRowBorderDxfId="13" tableBorderDxfId="12">
  <autoFilter ref="K4:O29"/>
  <tableColumns count="5">
    <tableColumn id="1" name="SubGeography2" dataDxfId="11"/>
    <tableColumn id="2" name="EG_COAL">
      <calculatedColumnFormula>SUMIF($B$5:$B$38,$K5,D$5:D$38)</calculatedColumnFormula>
    </tableColumn>
    <tableColumn id="3" name="EG_CCGT">
      <calculatedColumnFormula>SUMIF($B$5:$B$38,$K5,E$5:E$38)</calculatedColumnFormula>
    </tableColumn>
    <tableColumn id="4" name="EG_PHWR">
      <calculatedColumnFormula>SUMIF($B$5:$B$38,$K5,F$5:F$38)</calculatedColumnFormula>
    </tableColumn>
    <tableColumn id="5" name="EG_LH">
      <calculatedColumnFormula>SUMIF($B$5:$B$38,$K5,G$5:G$38)</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7" name="Table7" displayName="Table7" ref="Q4:R29" totalsRowShown="0">
  <autoFilter ref="Q4:R29"/>
  <tableColumns count="2">
    <tableColumn id="1" name="SubGeography2"/>
    <tableColumn id="2" name="PUMPED_STOR"/>
  </tableColumns>
  <tableStyleInfo name="TableStyleMedium2" showFirstColumn="0" showLastColumn="0" showRowStripes="1" showColumnStripes="0"/>
</table>
</file>

<file path=xl/tables/table6.xml><?xml version="1.0" encoding="utf-8"?>
<table xmlns="http://schemas.openxmlformats.org/spreadsheetml/2006/main" id="8" name="NONRES" displayName="NONRES" ref="T4:X29" totalsRowShown="0">
  <autoFilter ref="T4:X29"/>
  <tableColumns count="5">
    <tableColumn id="1" name="SubGeography2">
      <calculatedColumnFormula>K5</calculatedColumnFormula>
    </tableColumn>
    <tableColumn id="2" name="EG_COAL">
      <calculatedColumnFormula>L5</calculatedColumnFormula>
    </tableColumn>
    <tableColumn id="3" name="EG_CCGT">
      <calculatedColumnFormula>M5</calculatedColumnFormula>
    </tableColumn>
    <tableColumn id="4" name="EG_PHWR">
      <calculatedColumnFormula>N5</calculatedColumnFormula>
    </tableColumn>
    <tableColumn id="5" name="EG_LH">
      <calculatedColumnFormula>O5-R5</calculatedColumnFormula>
    </tableColumn>
  </tableColumns>
  <tableStyleInfo name="TableStyleMedium2" showFirstColumn="0" showLastColumn="0" showRowStripes="1" showColumnStripes="0"/>
</table>
</file>

<file path=xl/tables/table7.xml><?xml version="1.0" encoding="utf-8"?>
<table xmlns="http://schemas.openxmlformats.org/spreadsheetml/2006/main" id="9" name="RES" displayName="RES" ref="P6:T31" totalsRowShown="0">
  <autoFilter ref="P6:T31"/>
  <tableColumns count="5">
    <tableColumn id="1" name="SubGeography2"/>
    <tableColumn id="2" name="EG_SH">
      <calculatedColumnFormula>SUMIF($A$6:$A$42,$P7,$D$6:$D$42)</calculatedColumnFormula>
    </tableColumn>
    <tableColumn id="3" name="EG_WIND">
      <calculatedColumnFormula>SUMIF($A$6:$A$42,$P7,$E$6:$E$42)</calculatedColumnFormula>
    </tableColumn>
    <tableColumn id="4" name="EG_BIOMASS">
      <calculatedColumnFormula>SUMIF($A$6:$A$42,$P7,$J$6:$J$42)</calculatedColumnFormula>
    </tableColumn>
    <tableColumn id="5" name="EG_SOLARPV" dataDxfId="10">
      <calculatedColumnFormula>SUMIF($A$6:$A$42,$P7,$M$6:$M$42)</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4" name="RF" displayName="RF" ref="B2:D7" totalsRowShown="0" headerRowDxfId="9" dataDxfId="8">
  <autoFilter ref="B2:D7"/>
  <tableColumns count="3">
    <tableColumn id="1" name="EnergyConvTech" dataDxfId="7" dataCellStyle="Normal 3"/>
    <tableColumn id="2" name="ModelGeography" dataDxfId="6"/>
    <tableColumn id="3" name="LegacyCapacity" dataDxfId="5">
      <calculatedColumnFormula>VLOOKUP(RF[[#This Row],[EnergyConvTech]],$B$69:$F$73,3,FALSE)*(1+$F$3)</calculatedColumnFormula>
    </tableColumn>
  </tableColumns>
  <tableStyleInfo name="TableStyleMedium2" showFirstColumn="0" showLastColumn="0" showRowStripes="1" showColumnStripes="0"/>
</table>
</file>

<file path=xl/tables/table9.xml><?xml version="1.0" encoding="utf-8"?>
<table xmlns="http://schemas.openxmlformats.org/spreadsheetml/2006/main" id="6" name="ECT_LegacyCapacity" displayName="ECT_LegacyCapacity" ref="A1:E206" tableType="queryTable" totalsRowShown="0">
  <autoFilter ref="A1:E206"/>
  <tableColumns count="5">
    <tableColumn id="1" uniqueName="1" name="EnergyConvTech" queryTableFieldId="1" dataDxfId="4"/>
    <tableColumn id="2" uniqueName="2" name="ModelGeography" queryTableFieldId="2" dataDxfId="3"/>
    <tableColumn id="3" uniqueName="3" name="SubGeography1" queryTableFieldId="3" dataDxfId="2"/>
    <tableColumn id="4" uniqueName="4" name="SubGeography2" queryTableFieldId="4" dataDxfId="1"/>
    <tableColumn id="5" uniqueName="5" name="LegacyCapacity"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rayas-energy/Rumi" TargetMode="External"/><Relationship Id="rId2" Type="http://schemas.openxmlformats.org/officeDocument/2006/relationships/hyperlink" Target="https://www.prayaspune.org/peg/publications/item/512" TargetMode="External"/><Relationship Id="rId1" Type="http://schemas.openxmlformats.org/officeDocument/2006/relationships/hyperlink" Target="https://github.com/prayas-energy/PIER"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1.xml"/><Relationship Id="rId5" Type="http://schemas.openxmlformats.org/officeDocument/2006/relationships/table" Target="../tables/table6.xml"/><Relationship Id="rId4"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2.xml.rels><?xml version="1.0" encoding="UTF-8" standalone="yes"?>
<Relationships xmlns="http://schemas.openxmlformats.org/package/2006/relationships"><Relationship Id="rId3" Type="http://schemas.openxmlformats.org/officeDocument/2006/relationships/hyperlink" Target="https://www.business-standard.com/article/companies/ioc-to-invest-rs-70-000-cr-to-expand-refining-capacity-118021800151_1.html" TargetMode="External"/><Relationship Id="rId7" Type="http://schemas.openxmlformats.org/officeDocument/2006/relationships/comments" Target="../comments1.xml"/><Relationship Id="rId2" Type="http://schemas.openxmlformats.org/officeDocument/2006/relationships/hyperlink" Target="https://pib.gov.in/PressReleasePage.aspx?PRID=1576808" TargetMode="External"/><Relationship Id="rId1" Type="http://schemas.openxmlformats.org/officeDocument/2006/relationships/hyperlink" Target="https://energy.economictimes.indiatimes.com/news/oil-and-gas/india-plans-to-nearly-double-oil-refining-capacity-by-2030-pradhan/76402815" TargetMode="External"/><Relationship Id="rId6" Type="http://schemas.openxmlformats.org/officeDocument/2006/relationships/table" Target="../tables/table8.xml"/><Relationship Id="rId5" Type="http://schemas.openxmlformats.org/officeDocument/2006/relationships/vmlDrawing" Target="../drawings/vmlDrawing1.vml"/><Relationship Id="rId4"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npp.gov.in/" TargetMode="Externa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16"/>
  <sheetViews>
    <sheetView showGridLines="0" tabSelected="1" zoomScaleNormal="100" zoomScaleSheetLayoutView="100" workbookViewId="0"/>
  </sheetViews>
  <sheetFormatPr defaultColWidth="14.42578125" defaultRowHeight="15.75" customHeight="1"/>
  <cols>
    <col min="1" max="1" width="18.42578125" style="176" customWidth="1"/>
    <col min="2" max="2" width="22.85546875" style="176" customWidth="1"/>
    <col min="3" max="3" width="6" style="176" customWidth="1"/>
    <col min="4" max="4" width="23.28515625" style="176" bestFit="1" customWidth="1"/>
    <col min="5" max="5" width="22" style="176" customWidth="1"/>
    <col min="6" max="16384" width="14.42578125" style="176"/>
  </cols>
  <sheetData>
    <row r="1" spans="1:10" ht="19.5">
      <c r="A1" s="175" t="s">
        <v>966</v>
      </c>
      <c r="J1" s="177"/>
    </row>
    <row r="2" spans="1:10" ht="16.5">
      <c r="A2" s="178" t="s">
        <v>967</v>
      </c>
      <c r="J2" s="177"/>
    </row>
    <row r="3" spans="1:10">
      <c r="A3" s="179">
        <v>2021</v>
      </c>
      <c r="J3" s="177"/>
    </row>
    <row r="4" spans="1:10" ht="12.75">
      <c r="A4" s="180" t="s">
        <v>968</v>
      </c>
      <c r="B4" s="181">
        <v>44470</v>
      </c>
      <c r="J4" s="182"/>
    </row>
    <row r="5" spans="1:10" ht="12.75">
      <c r="A5" s="183" t="s">
        <v>969</v>
      </c>
      <c r="B5" s="184" t="s">
        <v>970</v>
      </c>
      <c r="C5" s="185"/>
      <c r="D5" s="185"/>
      <c r="E5" s="185"/>
      <c r="F5" s="185"/>
      <c r="G5" s="185"/>
      <c r="H5" s="185"/>
      <c r="I5" s="185"/>
      <c r="J5" s="182"/>
    </row>
    <row r="6" spans="1:10" ht="12.75">
      <c r="C6" s="185"/>
      <c r="D6" s="185"/>
      <c r="E6" s="185"/>
      <c r="F6" s="185"/>
      <c r="G6" s="185"/>
      <c r="H6" s="185"/>
      <c r="I6" s="185"/>
      <c r="J6" s="182"/>
    </row>
    <row r="7" spans="1:10" ht="12.75">
      <c r="C7" s="202" t="s">
        <v>971</v>
      </c>
      <c r="D7" s="203"/>
      <c r="E7" s="203"/>
      <c r="F7" s="203"/>
      <c r="G7" s="203"/>
      <c r="H7" s="203"/>
      <c r="I7" s="204"/>
      <c r="J7" s="182"/>
    </row>
    <row r="8" spans="1:10" ht="30" customHeight="1">
      <c r="A8" s="186" t="s">
        <v>972</v>
      </c>
      <c r="B8" s="187" t="s">
        <v>973</v>
      </c>
      <c r="C8" s="205" t="s">
        <v>974</v>
      </c>
      <c r="D8" s="206"/>
      <c r="E8" s="206"/>
      <c r="F8" s="206"/>
      <c r="G8" s="206"/>
      <c r="H8" s="206"/>
      <c r="I8" s="207"/>
      <c r="J8" s="182"/>
    </row>
    <row r="9" spans="1:10" ht="30" customHeight="1">
      <c r="A9" s="186" t="s">
        <v>975</v>
      </c>
      <c r="B9" s="187" t="s">
        <v>976</v>
      </c>
      <c r="C9" s="208"/>
      <c r="D9" s="209"/>
      <c r="E9" s="209"/>
      <c r="F9" s="209"/>
      <c r="G9" s="209"/>
      <c r="H9" s="209"/>
      <c r="I9" s="210"/>
      <c r="J9" s="182"/>
    </row>
    <row r="10" spans="1:10" ht="30" customHeight="1">
      <c r="A10" s="186" t="s">
        <v>977</v>
      </c>
      <c r="B10" s="187" t="s">
        <v>978</v>
      </c>
      <c r="C10" s="211" t="s">
        <v>979</v>
      </c>
      <c r="D10" s="212"/>
      <c r="E10" s="212"/>
      <c r="F10" s="212"/>
      <c r="G10" s="212"/>
      <c r="H10" s="212"/>
      <c r="I10" s="213"/>
      <c r="J10" s="182"/>
    </row>
    <row r="11" spans="1:10" ht="12.75">
      <c r="J11" s="182"/>
    </row>
    <row r="12" spans="1:10" ht="12.75">
      <c r="J12" s="182"/>
    </row>
    <row r="13" spans="1:10" ht="12.75">
      <c r="A13" s="198" t="s">
        <v>998</v>
      </c>
      <c r="B13" s="198" t="s">
        <v>999</v>
      </c>
      <c r="C13" s="198" t="s">
        <v>1000</v>
      </c>
      <c r="D13" s="199" t="s">
        <v>980</v>
      </c>
      <c r="J13" s="182"/>
    </row>
    <row r="14" spans="1:10" ht="38.25">
      <c r="A14" s="200" t="s">
        <v>981</v>
      </c>
      <c r="B14" s="200" t="s">
        <v>1001</v>
      </c>
      <c r="C14" s="200">
        <v>1</v>
      </c>
      <c r="D14" s="201" t="s">
        <v>982</v>
      </c>
      <c r="J14" s="182"/>
    </row>
    <row r="15" spans="1:10" ht="12.75">
      <c r="J15" s="177"/>
    </row>
    <row r="16" spans="1:10" ht="12.75">
      <c r="J16" s="182"/>
    </row>
    <row r="17" spans="1:10" ht="12.75">
      <c r="A17" s="188" t="s">
        <v>983</v>
      </c>
      <c r="B17" s="189"/>
      <c r="C17" s="189"/>
      <c r="D17" s="189"/>
      <c r="E17" s="189"/>
      <c r="J17" s="182"/>
    </row>
    <row r="18" spans="1:10" ht="12.75">
      <c r="A18" s="189"/>
      <c r="B18" s="190"/>
      <c r="C18" s="189"/>
      <c r="D18" s="189"/>
      <c r="E18" s="189"/>
      <c r="J18" s="182"/>
    </row>
    <row r="19" spans="1:10" ht="12.75">
      <c r="A19" s="191">
        <v>1</v>
      </c>
      <c r="B19" s="192" t="s">
        <v>984</v>
      </c>
      <c r="C19" s="189"/>
      <c r="D19" s="189"/>
      <c r="E19" s="189"/>
      <c r="J19" s="177"/>
    </row>
    <row r="20" spans="1:10" ht="12.75">
      <c r="A20" s="191">
        <v>2</v>
      </c>
      <c r="B20" s="192" t="s">
        <v>985</v>
      </c>
      <c r="C20" s="189"/>
      <c r="D20" s="189"/>
      <c r="E20" s="189"/>
      <c r="J20" s="177"/>
    </row>
    <row r="21" spans="1:10" ht="12.75">
      <c r="A21" s="191">
        <v>3</v>
      </c>
      <c r="B21" s="192" t="s">
        <v>986</v>
      </c>
      <c r="C21" s="189"/>
      <c r="D21" s="189"/>
      <c r="E21" s="189"/>
      <c r="J21" s="177"/>
    </row>
    <row r="22" spans="1:10" ht="12.75">
      <c r="A22" s="191">
        <v>4</v>
      </c>
      <c r="B22" s="192" t="s">
        <v>987</v>
      </c>
      <c r="C22" s="189"/>
      <c r="D22" s="189"/>
      <c r="E22" s="189"/>
      <c r="J22" s="177"/>
    </row>
    <row r="23" spans="1:10" ht="12.75">
      <c r="A23" s="191">
        <v>5</v>
      </c>
      <c r="B23" s="192" t="s">
        <v>757</v>
      </c>
      <c r="C23" s="189"/>
      <c r="D23" s="189"/>
      <c r="E23" s="189"/>
      <c r="J23" s="177"/>
    </row>
    <row r="24" spans="1:10" ht="12.75">
      <c r="A24" s="191">
        <v>6</v>
      </c>
      <c r="B24" s="184" t="s">
        <v>988</v>
      </c>
      <c r="C24" s="189"/>
      <c r="D24" s="189"/>
      <c r="E24" s="189"/>
      <c r="J24" s="177"/>
    </row>
    <row r="25" spans="1:10" ht="14.25">
      <c r="A25" s="193"/>
      <c r="B25" s="190"/>
      <c r="C25" s="189"/>
      <c r="D25" s="189"/>
      <c r="E25" s="189"/>
      <c r="J25" s="177"/>
    </row>
    <row r="26" spans="1:10" ht="12.75">
      <c r="A26" s="194" t="s">
        <v>989</v>
      </c>
      <c r="B26" s="190"/>
      <c r="C26" s="189"/>
      <c r="D26" s="189"/>
      <c r="E26" s="189"/>
      <c r="J26" s="182"/>
    </row>
    <row r="27" spans="1:10" ht="12.75">
      <c r="A27" s="189">
        <v>1</v>
      </c>
      <c r="B27" s="190" t="s">
        <v>990</v>
      </c>
      <c r="C27" s="189"/>
      <c r="D27" s="189"/>
      <c r="E27" s="189"/>
      <c r="J27" s="182"/>
    </row>
    <row r="28" spans="1:10" ht="12.75">
      <c r="A28" s="189">
        <v>2</v>
      </c>
      <c r="B28" s="195" t="s">
        <v>991</v>
      </c>
      <c r="C28" s="189"/>
      <c r="D28" s="189"/>
      <c r="E28" s="189"/>
      <c r="J28" s="182"/>
    </row>
    <row r="29" spans="1:10" ht="12.75">
      <c r="A29" s="189">
        <v>3</v>
      </c>
      <c r="B29" s="184" t="s">
        <v>992</v>
      </c>
      <c r="C29" s="189"/>
      <c r="D29" s="189"/>
      <c r="E29" s="189"/>
      <c r="J29" s="182"/>
    </row>
    <row r="30" spans="1:10" ht="12.75">
      <c r="A30" s="189">
        <v>4</v>
      </c>
      <c r="B30" s="184" t="s">
        <v>993</v>
      </c>
      <c r="C30" s="189"/>
      <c r="D30" s="189"/>
      <c r="E30" s="189"/>
      <c r="J30" s="182"/>
    </row>
    <row r="31" spans="1:10" ht="12.75">
      <c r="A31" s="189">
        <v>5</v>
      </c>
      <c r="B31" s="184" t="s">
        <v>994</v>
      </c>
      <c r="C31" s="189"/>
      <c r="D31" s="189"/>
      <c r="E31" s="189"/>
      <c r="J31" s="182"/>
    </row>
    <row r="32" spans="1:10" ht="12.75">
      <c r="A32" s="189">
        <v>6</v>
      </c>
      <c r="B32" s="184" t="s">
        <v>995</v>
      </c>
      <c r="C32" s="189"/>
      <c r="D32" s="189"/>
      <c r="E32" s="189"/>
      <c r="J32" s="182"/>
    </row>
    <row r="33" spans="1:10" ht="12.75">
      <c r="A33" s="189">
        <v>7</v>
      </c>
      <c r="B33" s="184" t="s">
        <v>996</v>
      </c>
      <c r="C33" s="189"/>
      <c r="D33" s="189"/>
      <c r="E33" s="189"/>
      <c r="J33" s="182"/>
    </row>
    <row r="34" spans="1:10" ht="12.75">
      <c r="A34" s="189"/>
      <c r="B34" s="190"/>
      <c r="C34" s="189"/>
      <c r="D34" s="189"/>
      <c r="E34" s="189"/>
      <c r="J34" s="182"/>
    </row>
    <row r="35" spans="1:10" ht="12.75">
      <c r="A35" s="189"/>
      <c r="B35" s="190"/>
      <c r="C35" s="189"/>
      <c r="D35" s="189"/>
      <c r="E35" s="189"/>
      <c r="J35" s="182"/>
    </row>
    <row r="36" spans="1:10" ht="12.75">
      <c r="A36" s="189"/>
      <c r="B36" s="190"/>
      <c r="C36" s="189"/>
      <c r="D36" s="189"/>
      <c r="E36" s="189"/>
      <c r="J36" s="182"/>
    </row>
    <row r="37" spans="1:10" ht="12.75">
      <c r="A37" s="189"/>
      <c r="C37" s="189"/>
      <c r="D37" s="189"/>
      <c r="E37" s="189"/>
      <c r="J37" s="182"/>
    </row>
    <row r="38" spans="1:10" ht="12.75">
      <c r="A38" s="189"/>
      <c r="B38" s="190"/>
      <c r="C38" s="189"/>
      <c r="D38" s="189"/>
      <c r="E38" s="189"/>
      <c r="J38" s="182"/>
    </row>
    <row r="39" spans="1:10" ht="12.75">
      <c r="A39" s="189"/>
      <c r="B39" s="190"/>
      <c r="C39" s="189"/>
      <c r="D39" s="189"/>
      <c r="E39" s="189"/>
      <c r="J39" s="182"/>
    </row>
    <row r="40" spans="1:10" ht="12.75">
      <c r="A40" s="189"/>
      <c r="B40" s="190"/>
      <c r="C40" s="189"/>
      <c r="D40" s="189"/>
      <c r="E40" s="189"/>
      <c r="J40" s="182"/>
    </row>
    <row r="41" spans="1:10" ht="12.75">
      <c r="A41" s="189"/>
      <c r="B41" s="190"/>
      <c r="C41" s="189"/>
      <c r="D41" s="189"/>
      <c r="E41" s="189"/>
      <c r="J41" s="182"/>
    </row>
    <row r="42" spans="1:10" ht="12.75">
      <c r="A42" s="189"/>
      <c r="B42" s="190"/>
      <c r="C42" s="189"/>
      <c r="D42" s="189"/>
      <c r="E42" s="189"/>
      <c r="J42" s="182"/>
    </row>
    <row r="43" spans="1:10" ht="12.75">
      <c r="A43" s="189"/>
      <c r="B43" s="190"/>
      <c r="C43" s="189"/>
      <c r="D43" s="189"/>
      <c r="E43" s="189"/>
      <c r="J43" s="182"/>
    </row>
    <row r="44" spans="1:10" ht="12.75">
      <c r="A44" s="189"/>
      <c r="B44" s="190"/>
      <c r="C44" s="189"/>
      <c r="D44" s="189"/>
      <c r="E44" s="189"/>
      <c r="J44" s="182"/>
    </row>
    <row r="45" spans="1:10" ht="12.75">
      <c r="A45" s="189"/>
      <c r="B45" s="190"/>
      <c r="C45" s="189"/>
      <c r="D45" s="189"/>
      <c r="E45" s="189"/>
      <c r="J45" s="182"/>
    </row>
    <row r="46" spans="1:10" ht="12.75">
      <c r="A46" s="189"/>
      <c r="B46" s="190"/>
      <c r="C46" s="189"/>
      <c r="D46" s="189"/>
      <c r="E46" s="189"/>
      <c r="J46" s="182"/>
    </row>
    <row r="47" spans="1:10" ht="12.75">
      <c r="A47" s="189"/>
      <c r="B47" s="190"/>
      <c r="C47" s="189"/>
      <c r="D47" s="189"/>
      <c r="E47" s="189"/>
      <c r="J47" s="182"/>
    </row>
    <row r="48" spans="1:10" ht="12.75">
      <c r="A48" s="189"/>
      <c r="B48" s="190"/>
      <c r="C48" s="189"/>
      <c r="D48" s="189"/>
      <c r="E48" s="189"/>
      <c r="J48" s="182"/>
    </row>
    <row r="49" spans="1:10" ht="12.75">
      <c r="A49" s="189"/>
      <c r="B49" s="190"/>
      <c r="C49" s="189"/>
      <c r="D49" s="189"/>
      <c r="E49" s="189"/>
      <c r="J49" s="182"/>
    </row>
    <row r="50" spans="1:10" ht="12.75">
      <c r="A50" s="189"/>
      <c r="B50" s="190"/>
      <c r="C50" s="189"/>
      <c r="D50" s="189"/>
      <c r="E50" s="189"/>
      <c r="J50" s="182"/>
    </row>
    <row r="51" spans="1:10" ht="12.75">
      <c r="A51" s="189"/>
      <c r="B51" s="190"/>
      <c r="C51" s="189"/>
      <c r="D51" s="189"/>
      <c r="E51" s="189"/>
      <c r="J51" s="182"/>
    </row>
    <row r="52" spans="1:10" ht="12.75">
      <c r="A52" s="189"/>
      <c r="B52" s="190"/>
      <c r="C52" s="189"/>
      <c r="D52" s="189"/>
      <c r="E52" s="189"/>
      <c r="J52" s="182"/>
    </row>
    <row r="53" spans="1:10" ht="12.75">
      <c r="A53" s="189"/>
      <c r="B53" s="190"/>
      <c r="C53" s="189"/>
      <c r="D53" s="189"/>
      <c r="E53" s="189"/>
      <c r="J53" s="182"/>
    </row>
    <row r="54" spans="1:10" ht="12.75">
      <c r="A54" s="189"/>
      <c r="B54" s="190"/>
      <c r="C54" s="189"/>
      <c r="D54" s="189"/>
      <c r="E54" s="189"/>
      <c r="J54" s="182"/>
    </row>
    <row r="55" spans="1:10" ht="12.75">
      <c r="A55" s="189"/>
      <c r="B55" s="190"/>
      <c r="C55" s="189"/>
      <c r="D55" s="189"/>
      <c r="E55" s="189"/>
      <c r="J55" s="182"/>
    </row>
    <row r="56" spans="1:10" ht="12.75">
      <c r="A56" s="189"/>
      <c r="B56" s="190"/>
      <c r="C56" s="189"/>
      <c r="D56" s="189"/>
      <c r="E56" s="189"/>
      <c r="J56" s="182"/>
    </row>
    <row r="57" spans="1:10" ht="12.75">
      <c r="A57" s="189"/>
      <c r="B57" s="190"/>
      <c r="C57" s="189"/>
      <c r="D57" s="189"/>
      <c r="E57" s="189"/>
      <c r="J57" s="182"/>
    </row>
    <row r="58" spans="1:10" ht="12.75">
      <c r="A58" s="189"/>
      <c r="B58" s="190"/>
      <c r="C58" s="189"/>
      <c r="D58" s="189"/>
      <c r="E58" s="189"/>
      <c r="J58" s="182"/>
    </row>
    <row r="59" spans="1:10" ht="12.75">
      <c r="A59" s="189"/>
      <c r="B59" s="190"/>
      <c r="C59" s="189"/>
      <c r="D59" s="189"/>
      <c r="E59" s="189"/>
      <c r="J59" s="182"/>
    </row>
    <row r="60" spans="1:10" ht="12.75">
      <c r="A60" s="189"/>
      <c r="B60" s="190"/>
      <c r="C60" s="189"/>
      <c r="D60" s="189"/>
      <c r="E60" s="189"/>
      <c r="J60" s="182"/>
    </row>
    <row r="61" spans="1:10" ht="12.75">
      <c r="A61" s="189"/>
      <c r="B61" s="190"/>
      <c r="C61" s="189"/>
      <c r="D61" s="189"/>
      <c r="E61" s="189"/>
      <c r="J61" s="182"/>
    </row>
    <row r="62" spans="1:10" ht="12.75">
      <c r="A62" s="188"/>
      <c r="B62" s="190"/>
      <c r="C62" s="189"/>
      <c r="D62" s="189"/>
      <c r="E62" s="189"/>
      <c r="J62" s="182"/>
    </row>
    <row r="63" spans="1:10" ht="12.75">
      <c r="A63" s="189"/>
      <c r="B63" s="190"/>
      <c r="C63" s="189"/>
      <c r="D63" s="189"/>
      <c r="E63" s="189"/>
      <c r="J63" s="182"/>
    </row>
    <row r="64" spans="1:10" ht="12.75">
      <c r="A64" s="189"/>
      <c r="B64" s="190"/>
      <c r="C64" s="189"/>
      <c r="D64" s="189"/>
      <c r="E64" s="189"/>
      <c r="J64" s="182"/>
    </row>
    <row r="65" spans="1:10" ht="12.75">
      <c r="A65" s="189"/>
      <c r="B65" s="189"/>
      <c r="C65" s="189"/>
      <c r="D65" s="189"/>
      <c r="E65" s="189"/>
      <c r="J65" s="182"/>
    </row>
    <row r="66" spans="1:10" ht="12.75">
      <c r="A66" s="189"/>
      <c r="B66" s="189"/>
      <c r="C66" s="189"/>
      <c r="D66" s="189"/>
      <c r="E66" s="189"/>
      <c r="J66" s="182"/>
    </row>
    <row r="67" spans="1:10" ht="12.75">
      <c r="A67" s="189"/>
      <c r="B67" s="189"/>
      <c r="C67" s="189"/>
      <c r="D67" s="189"/>
      <c r="E67" s="189"/>
      <c r="J67" s="182"/>
    </row>
    <row r="68" spans="1:10" ht="12.75">
      <c r="A68" s="189"/>
      <c r="B68" s="189"/>
      <c r="C68" s="189"/>
      <c r="D68" s="189"/>
      <c r="E68" s="189"/>
      <c r="J68" s="182"/>
    </row>
    <row r="69" spans="1:10" ht="12.75">
      <c r="J69" s="182"/>
    </row>
    <row r="70" spans="1:10" ht="12.75">
      <c r="J70" s="182"/>
    </row>
    <row r="71" spans="1:10" ht="12.75">
      <c r="J71" s="182"/>
    </row>
    <row r="72" spans="1:10" ht="12.75">
      <c r="J72" s="182"/>
    </row>
    <row r="73" spans="1:10" ht="12.75">
      <c r="J73" s="182"/>
    </row>
    <row r="74" spans="1:10" ht="12.75">
      <c r="J74" s="182"/>
    </row>
    <row r="75" spans="1:10" ht="12.75">
      <c r="J75" s="182"/>
    </row>
    <row r="76" spans="1:10" ht="12.75">
      <c r="J76" s="182"/>
    </row>
    <row r="77" spans="1:10" ht="12.75">
      <c r="J77" s="182"/>
    </row>
    <row r="78" spans="1:10" ht="12.75">
      <c r="J78" s="182"/>
    </row>
    <row r="79" spans="1:10" ht="12.75">
      <c r="J79" s="182"/>
    </row>
    <row r="80" spans="1:10" ht="12.75">
      <c r="J80" s="182"/>
    </row>
    <row r="81" spans="10:10" ht="12.75">
      <c r="J81" s="182"/>
    </row>
    <row r="82" spans="10:10" ht="12.75">
      <c r="J82" s="182"/>
    </row>
    <row r="83" spans="10:10" ht="12.75">
      <c r="J83" s="182"/>
    </row>
    <row r="84" spans="10:10" ht="12.75">
      <c r="J84" s="182"/>
    </row>
    <row r="85" spans="10:10" ht="12.75">
      <c r="J85" s="182"/>
    </row>
    <row r="86" spans="10:10" ht="12.75">
      <c r="J86" s="182"/>
    </row>
    <row r="87" spans="10:10" ht="12.75">
      <c r="J87" s="182"/>
    </row>
    <row r="88" spans="10:10" ht="12.75">
      <c r="J88" s="182"/>
    </row>
    <row r="89" spans="10:10" ht="12.75">
      <c r="J89" s="182"/>
    </row>
    <row r="90" spans="10:10" ht="12.75">
      <c r="J90" s="182"/>
    </row>
    <row r="91" spans="10:10" ht="12.75">
      <c r="J91" s="182"/>
    </row>
    <row r="92" spans="10:10" ht="12.75">
      <c r="J92" s="182"/>
    </row>
    <row r="93" spans="10:10" ht="12.75">
      <c r="J93" s="182"/>
    </row>
    <row r="94" spans="10:10" ht="12.75">
      <c r="J94" s="182"/>
    </row>
    <row r="95" spans="10:10" ht="12.75">
      <c r="J95" s="182"/>
    </row>
    <row r="96" spans="10:10" ht="12.75">
      <c r="J96" s="182"/>
    </row>
    <row r="97" spans="10:10" ht="12.75">
      <c r="J97" s="182"/>
    </row>
    <row r="98" spans="10:10" ht="12.75">
      <c r="J98" s="182"/>
    </row>
    <row r="99" spans="10:10" ht="12.75">
      <c r="J99" s="182"/>
    </row>
    <row r="100" spans="10:10" ht="12.75">
      <c r="J100" s="182"/>
    </row>
    <row r="101" spans="10:10" ht="12.75">
      <c r="J101" s="182"/>
    </row>
    <row r="102" spans="10:10" ht="12.75">
      <c r="J102" s="182"/>
    </row>
    <row r="103" spans="10:10" ht="12.75">
      <c r="J103" s="182"/>
    </row>
    <row r="104" spans="10:10" ht="12.75">
      <c r="J104" s="182"/>
    </row>
    <row r="105" spans="10:10" ht="12.75">
      <c r="J105" s="182"/>
    </row>
    <row r="106" spans="10:10" ht="12.75">
      <c r="J106" s="182"/>
    </row>
    <row r="107" spans="10:10" ht="12.75">
      <c r="J107" s="182"/>
    </row>
    <row r="108" spans="10:10" ht="12.75">
      <c r="J108" s="182"/>
    </row>
    <row r="109" spans="10:10" ht="12.75">
      <c r="J109" s="182"/>
    </row>
    <row r="110" spans="10:10" ht="12.75">
      <c r="J110" s="182"/>
    </row>
    <row r="111" spans="10:10" ht="12.75">
      <c r="J111" s="182"/>
    </row>
    <row r="112" spans="10:10" ht="12.75">
      <c r="J112" s="182"/>
    </row>
    <row r="113" spans="10:10" ht="12.75">
      <c r="J113" s="182"/>
    </row>
    <row r="114" spans="10:10" ht="12.75">
      <c r="J114" s="182"/>
    </row>
    <row r="115" spans="10:10" ht="12.75">
      <c r="J115" s="182"/>
    </row>
    <row r="116" spans="10:10" ht="12.75">
      <c r="J116" s="182"/>
    </row>
    <row r="117" spans="10:10" ht="12.75">
      <c r="J117" s="182"/>
    </row>
    <row r="118" spans="10:10" ht="12.75">
      <c r="J118" s="182"/>
    </row>
    <row r="119" spans="10:10" ht="12.75">
      <c r="J119" s="182"/>
    </row>
    <row r="120" spans="10:10" ht="12.75">
      <c r="J120" s="182"/>
    </row>
    <row r="121" spans="10:10" ht="12.75">
      <c r="J121" s="182"/>
    </row>
    <row r="122" spans="10:10" ht="12.75">
      <c r="J122" s="182"/>
    </row>
    <row r="123" spans="10:10" ht="12.75">
      <c r="J123" s="182"/>
    </row>
    <row r="124" spans="10:10" ht="12.75">
      <c r="J124" s="182"/>
    </row>
    <row r="125" spans="10:10" ht="12.75">
      <c r="J125" s="182"/>
    </row>
    <row r="126" spans="10:10" ht="12.75">
      <c r="J126" s="182"/>
    </row>
    <row r="127" spans="10:10" ht="12.75">
      <c r="J127" s="182"/>
    </row>
    <row r="128" spans="10:10" ht="12.75">
      <c r="J128" s="182"/>
    </row>
    <row r="129" spans="10:10" ht="12.75">
      <c r="J129" s="182"/>
    </row>
    <row r="130" spans="10:10" ht="12.75">
      <c r="J130" s="182"/>
    </row>
    <row r="131" spans="10:10" ht="12.75">
      <c r="J131" s="182"/>
    </row>
    <row r="132" spans="10:10" ht="12.75">
      <c r="J132" s="182"/>
    </row>
    <row r="133" spans="10:10" ht="12.75">
      <c r="J133" s="182"/>
    </row>
    <row r="134" spans="10:10" ht="12.75">
      <c r="J134" s="182"/>
    </row>
    <row r="135" spans="10:10" ht="12.75">
      <c r="J135" s="182"/>
    </row>
    <row r="136" spans="10:10" ht="12.75">
      <c r="J136" s="182"/>
    </row>
    <row r="137" spans="10:10" ht="12.75">
      <c r="J137" s="182"/>
    </row>
    <row r="138" spans="10:10" ht="12.75">
      <c r="J138" s="182"/>
    </row>
    <row r="139" spans="10:10" ht="12.75">
      <c r="J139" s="182"/>
    </row>
    <row r="140" spans="10:10" ht="12.75">
      <c r="J140" s="182"/>
    </row>
    <row r="141" spans="10:10" ht="12.75">
      <c r="J141" s="182"/>
    </row>
    <row r="142" spans="10:10" ht="12.75">
      <c r="J142" s="182"/>
    </row>
    <row r="143" spans="10:10" ht="12.75">
      <c r="J143" s="182"/>
    </row>
    <row r="144" spans="10:10" ht="12.75">
      <c r="J144" s="182"/>
    </row>
    <row r="145" spans="10:10" ht="12.75">
      <c r="J145" s="182"/>
    </row>
    <row r="146" spans="10:10" ht="12.75">
      <c r="J146" s="182"/>
    </row>
    <row r="147" spans="10:10" ht="12.75">
      <c r="J147" s="182"/>
    </row>
    <row r="148" spans="10:10" ht="12.75">
      <c r="J148" s="182"/>
    </row>
    <row r="149" spans="10:10" ht="12.75">
      <c r="J149" s="182"/>
    </row>
    <row r="150" spans="10:10" ht="12.75">
      <c r="J150" s="182"/>
    </row>
    <row r="151" spans="10:10" ht="12.75">
      <c r="J151" s="182"/>
    </row>
    <row r="152" spans="10:10" ht="12.75">
      <c r="J152" s="182"/>
    </row>
    <row r="153" spans="10:10" ht="12.75">
      <c r="J153" s="182"/>
    </row>
    <row r="154" spans="10:10" ht="12.75">
      <c r="J154" s="182"/>
    </row>
    <row r="155" spans="10:10" ht="12.75">
      <c r="J155" s="182"/>
    </row>
    <row r="156" spans="10:10" ht="12.75">
      <c r="J156" s="182"/>
    </row>
    <row r="157" spans="10:10" ht="12.75">
      <c r="J157" s="182"/>
    </row>
    <row r="158" spans="10:10" ht="12.75">
      <c r="J158" s="182"/>
    </row>
    <row r="159" spans="10:10" ht="12.75">
      <c r="J159" s="182"/>
    </row>
    <row r="160" spans="10:10" ht="12.75">
      <c r="J160" s="182"/>
    </row>
    <row r="161" spans="10:10" ht="12.75">
      <c r="J161" s="182"/>
    </row>
    <row r="162" spans="10:10" ht="12.75">
      <c r="J162" s="182"/>
    </row>
    <row r="163" spans="10:10" ht="12.75">
      <c r="J163" s="182"/>
    </row>
    <row r="164" spans="10:10" ht="12.75">
      <c r="J164" s="182"/>
    </row>
    <row r="165" spans="10:10" ht="12.75">
      <c r="J165" s="182"/>
    </row>
    <row r="166" spans="10:10" ht="12.75">
      <c r="J166" s="182"/>
    </row>
    <row r="167" spans="10:10" ht="12.75">
      <c r="J167" s="182"/>
    </row>
    <row r="168" spans="10:10" ht="12.75">
      <c r="J168" s="182"/>
    </row>
    <row r="169" spans="10:10" ht="12.75">
      <c r="J169" s="182"/>
    </row>
    <row r="170" spans="10:10" ht="12.75">
      <c r="J170" s="182"/>
    </row>
    <row r="171" spans="10:10" ht="12.75">
      <c r="J171" s="182"/>
    </row>
    <row r="172" spans="10:10" ht="12.75">
      <c r="J172" s="182"/>
    </row>
    <row r="173" spans="10:10" ht="12.75">
      <c r="J173" s="182"/>
    </row>
    <row r="174" spans="10:10" ht="12.75">
      <c r="J174" s="182"/>
    </row>
    <row r="175" spans="10:10" ht="12.75">
      <c r="J175" s="182"/>
    </row>
    <row r="176" spans="10:10" ht="12.75">
      <c r="J176" s="182"/>
    </row>
    <row r="177" spans="10:10" ht="12.75">
      <c r="J177" s="182"/>
    </row>
    <row r="178" spans="10:10" ht="12.75">
      <c r="J178" s="182"/>
    </row>
    <row r="179" spans="10:10" ht="12.75">
      <c r="J179" s="182"/>
    </row>
    <row r="180" spans="10:10" ht="12.75">
      <c r="J180" s="182"/>
    </row>
    <row r="181" spans="10:10" ht="12.75">
      <c r="J181" s="182"/>
    </row>
    <row r="182" spans="10:10" ht="12.75">
      <c r="J182" s="182"/>
    </row>
    <row r="183" spans="10:10" ht="12.75">
      <c r="J183" s="182"/>
    </row>
    <row r="184" spans="10:10" ht="12.75">
      <c r="J184" s="182"/>
    </row>
    <row r="185" spans="10:10" ht="12.75">
      <c r="J185" s="182"/>
    </row>
    <row r="186" spans="10:10" ht="12.75">
      <c r="J186" s="182"/>
    </row>
    <row r="187" spans="10:10" ht="12.75">
      <c r="J187" s="182"/>
    </row>
    <row r="188" spans="10:10" ht="12.75">
      <c r="J188" s="182"/>
    </row>
    <row r="189" spans="10:10" ht="12.75">
      <c r="J189" s="182"/>
    </row>
    <row r="190" spans="10:10" ht="12.75">
      <c r="J190" s="182"/>
    </row>
    <row r="191" spans="10:10" ht="12.75">
      <c r="J191" s="182"/>
    </row>
    <row r="192" spans="10:10" ht="12.75">
      <c r="J192" s="182"/>
    </row>
    <row r="193" spans="10:10" ht="12.75">
      <c r="J193" s="182"/>
    </row>
    <row r="194" spans="10:10" ht="12.75">
      <c r="J194" s="182"/>
    </row>
    <row r="195" spans="10:10" ht="12.75">
      <c r="J195" s="182"/>
    </row>
    <row r="196" spans="10:10" ht="12.75">
      <c r="J196" s="182"/>
    </row>
    <row r="197" spans="10:10" ht="12.75">
      <c r="J197" s="182"/>
    </row>
    <row r="198" spans="10:10" ht="12.75">
      <c r="J198" s="182"/>
    </row>
    <row r="199" spans="10:10" ht="12.75">
      <c r="J199" s="182"/>
    </row>
    <row r="200" spans="10:10" ht="12.75">
      <c r="J200" s="182"/>
    </row>
    <row r="201" spans="10:10" ht="12.75">
      <c r="J201" s="182"/>
    </row>
    <row r="202" spans="10:10" ht="12.75">
      <c r="J202" s="182"/>
    </row>
    <row r="203" spans="10:10" ht="12.75">
      <c r="J203" s="182"/>
    </row>
    <row r="204" spans="10:10" ht="12.75">
      <c r="J204" s="182"/>
    </row>
    <row r="205" spans="10:10" ht="12.75">
      <c r="J205" s="182"/>
    </row>
    <row r="206" spans="10:10" ht="12.75">
      <c r="J206" s="182"/>
    </row>
    <row r="207" spans="10:10" ht="12.75">
      <c r="J207" s="182"/>
    </row>
    <row r="208" spans="10:10" ht="12.75">
      <c r="J208" s="182"/>
    </row>
    <row r="209" spans="10:10" ht="12.75">
      <c r="J209" s="182"/>
    </row>
    <row r="210" spans="10:10" ht="12.75">
      <c r="J210" s="182"/>
    </row>
    <row r="211" spans="10:10" ht="12.75">
      <c r="J211" s="182"/>
    </row>
    <row r="212" spans="10:10" ht="12.75">
      <c r="J212" s="182"/>
    </row>
    <row r="213" spans="10:10" ht="12.75">
      <c r="J213" s="182"/>
    </row>
    <row r="214" spans="10:10" ht="12.75">
      <c r="J214" s="182"/>
    </row>
    <row r="215" spans="10:10" ht="12.75">
      <c r="J215" s="182"/>
    </row>
    <row r="216" spans="10:10" ht="12.75">
      <c r="J216" s="182"/>
    </row>
    <row r="217" spans="10:10" ht="12.75">
      <c r="J217" s="182"/>
    </row>
    <row r="218" spans="10:10" ht="12.75">
      <c r="J218" s="182"/>
    </row>
    <row r="219" spans="10:10" ht="12.75">
      <c r="J219" s="182"/>
    </row>
    <row r="220" spans="10:10" ht="12.75">
      <c r="J220" s="182"/>
    </row>
    <row r="221" spans="10:10" ht="12.75">
      <c r="J221" s="182"/>
    </row>
    <row r="222" spans="10:10" ht="12.75">
      <c r="J222" s="182"/>
    </row>
    <row r="223" spans="10:10" ht="12.75">
      <c r="J223" s="182"/>
    </row>
    <row r="224" spans="10:10" ht="12.75">
      <c r="J224" s="182"/>
    </row>
    <row r="225" spans="10:10" ht="12.75">
      <c r="J225" s="182"/>
    </row>
    <row r="226" spans="10:10" ht="12.75">
      <c r="J226" s="182"/>
    </row>
    <row r="227" spans="10:10" ht="12.75">
      <c r="J227" s="182"/>
    </row>
    <row r="228" spans="10:10" ht="12.75">
      <c r="J228" s="182"/>
    </row>
    <row r="229" spans="10:10" ht="12.75">
      <c r="J229" s="182"/>
    </row>
    <row r="230" spans="10:10" ht="12.75">
      <c r="J230" s="182"/>
    </row>
    <row r="231" spans="10:10" ht="12.75">
      <c r="J231" s="182"/>
    </row>
    <row r="232" spans="10:10" ht="12.75">
      <c r="J232" s="182"/>
    </row>
    <row r="233" spans="10:10" ht="12.75">
      <c r="J233" s="182"/>
    </row>
    <row r="234" spans="10:10" ht="12.75">
      <c r="J234" s="182"/>
    </row>
    <row r="235" spans="10:10" ht="12.75">
      <c r="J235" s="182"/>
    </row>
    <row r="236" spans="10:10" ht="12.75">
      <c r="J236" s="182"/>
    </row>
    <row r="237" spans="10:10" ht="12.75">
      <c r="J237" s="182"/>
    </row>
    <row r="238" spans="10:10" ht="12.75">
      <c r="J238" s="182"/>
    </row>
    <row r="239" spans="10:10" ht="12.75">
      <c r="J239" s="182"/>
    </row>
    <row r="240" spans="10:10" ht="12.75">
      <c r="J240" s="182"/>
    </row>
    <row r="241" spans="10:10" ht="12.75">
      <c r="J241" s="182"/>
    </row>
    <row r="242" spans="10:10" ht="12.75">
      <c r="J242" s="182"/>
    </row>
    <row r="243" spans="10:10" ht="12.75">
      <c r="J243" s="182"/>
    </row>
    <row r="244" spans="10:10" ht="12.75">
      <c r="J244" s="182"/>
    </row>
    <row r="245" spans="10:10" ht="12.75">
      <c r="J245" s="182"/>
    </row>
    <row r="246" spans="10:10" ht="12.75">
      <c r="J246" s="182"/>
    </row>
    <row r="247" spans="10:10" ht="12.75">
      <c r="J247" s="182"/>
    </row>
    <row r="248" spans="10:10" ht="12.75">
      <c r="J248" s="182"/>
    </row>
    <row r="249" spans="10:10" ht="12.75">
      <c r="J249" s="182"/>
    </row>
    <row r="250" spans="10:10" ht="12.75">
      <c r="J250" s="182"/>
    </row>
    <row r="251" spans="10:10" ht="12.75">
      <c r="J251" s="182"/>
    </row>
    <row r="252" spans="10:10" ht="12.75">
      <c r="J252" s="182"/>
    </row>
    <row r="253" spans="10:10" ht="12.75">
      <c r="J253" s="182"/>
    </row>
    <row r="254" spans="10:10" ht="12.75">
      <c r="J254" s="182"/>
    </row>
    <row r="255" spans="10:10" ht="12.75">
      <c r="J255" s="182"/>
    </row>
    <row r="256" spans="10:10" ht="12.75">
      <c r="J256" s="182"/>
    </row>
    <row r="257" spans="10:10" ht="12.75">
      <c r="J257" s="182"/>
    </row>
    <row r="258" spans="10:10" ht="12.75">
      <c r="J258" s="182"/>
    </row>
    <row r="259" spans="10:10" ht="12.75">
      <c r="J259" s="182"/>
    </row>
    <row r="260" spans="10:10" ht="12.75">
      <c r="J260" s="182"/>
    </row>
    <row r="261" spans="10:10" ht="12.75">
      <c r="J261" s="182"/>
    </row>
    <row r="262" spans="10:10" ht="12.75">
      <c r="J262" s="182"/>
    </row>
    <row r="263" spans="10:10" ht="12.75">
      <c r="J263" s="182"/>
    </row>
    <row r="264" spans="10:10" ht="12.75">
      <c r="J264" s="182"/>
    </row>
    <row r="265" spans="10:10" ht="12.75">
      <c r="J265" s="182"/>
    </row>
    <row r="266" spans="10:10" ht="12.75">
      <c r="J266" s="182"/>
    </row>
    <row r="267" spans="10:10" ht="12.75">
      <c r="J267" s="182"/>
    </row>
    <row r="268" spans="10:10" ht="12.75">
      <c r="J268" s="182"/>
    </row>
    <row r="269" spans="10:10" ht="12.75">
      <c r="J269" s="182"/>
    </row>
    <row r="270" spans="10:10" ht="12.75">
      <c r="J270" s="182"/>
    </row>
    <row r="271" spans="10:10" ht="12.75">
      <c r="J271" s="182"/>
    </row>
    <row r="272" spans="10:10" ht="12.75">
      <c r="J272" s="182"/>
    </row>
    <row r="273" spans="10:10" ht="12.75">
      <c r="J273" s="182"/>
    </row>
    <row r="274" spans="10:10" ht="12.75">
      <c r="J274" s="182"/>
    </row>
    <row r="275" spans="10:10" ht="12.75">
      <c r="J275" s="182"/>
    </row>
    <row r="276" spans="10:10" ht="12.75">
      <c r="J276" s="182"/>
    </row>
    <row r="277" spans="10:10" ht="12.75">
      <c r="J277" s="182"/>
    </row>
    <row r="278" spans="10:10" ht="12.75">
      <c r="J278" s="182"/>
    </row>
    <row r="279" spans="10:10" ht="12.75">
      <c r="J279" s="182"/>
    </row>
    <row r="280" spans="10:10" ht="12.75">
      <c r="J280" s="182"/>
    </row>
    <row r="281" spans="10:10" ht="12.75">
      <c r="J281" s="182"/>
    </row>
    <row r="282" spans="10:10" ht="12.75">
      <c r="J282" s="182"/>
    </row>
    <row r="283" spans="10:10" ht="12.75">
      <c r="J283" s="182"/>
    </row>
    <row r="284" spans="10:10" ht="12.75">
      <c r="J284" s="182"/>
    </row>
    <row r="285" spans="10:10" ht="12.75">
      <c r="J285" s="182"/>
    </row>
    <row r="286" spans="10:10" ht="12.75">
      <c r="J286" s="182"/>
    </row>
    <row r="287" spans="10:10" ht="12.75">
      <c r="J287" s="182"/>
    </row>
    <row r="288" spans="10:10" ht="12.75">
      <c r="J288" s="182"/>
    </row>
    <row r="289" spans="10:10" ht="12.75">
      <c r="J289" s="182"/>
    </row>
    <row r="290" spans="10:10" ht="12.75">
      <c r="J290" s="182"/>
    </row>
    <row r="291" spans="10:10" ht="12.75">
      <c r="J291" s="182"/>
    </row>
    <row r="292" spans="10:10" ht="12.75">
      <c r="J292" s="182"/>
    </row>
    <row r="293" spans="10:10" ht="12.75">
      <c r="J293" s="182"/>
    </row>
    <row r="294" spans="10:10" ht="12.75">
      <c r="J294" s="182"/>
    </row>
    <row r="295" spans="10:10" ht="12.75">
      <c r="J295" s="182"/>
    </row>
    <row r="296" spans="10:10" ht="12.75">
      <c r="J296" s="182"/>
    </row>
    <row r="297" spans="10:10" ht="12.75">
      <c r="J297" s="182"/>
    </row>
    <row r="298" spans="10:10" ht="12.75">
      <c r="J298" s="182"/>
    </row>
    <row r="299" spans="10:10" ht="12.75">
      <c r="J299" s="182"/>
    </row>
    <row r="300" spans="10:10" ht="12.75">
      <c r="J300" s="182"/>
    </row>
    <row r="301" spans="10:10" ht="12.75">
      <c r="J301" s="182"/>
    </row>
    <row r="302" spans="10:10" ht="12.75">
      <c r="J302" s="182"/>
    </row>
    <row r="303" spans="10:10" ht="12.75">
      <c r="J303" s="182"/>
    </row>
    <row r="304" spans="10:10" ht="12.75">
      <c r="J304" s="182"/>
    </row>
    <row r="305" spans="10:10" ht="12.75">
      <c r="J305" s="182"/>
    </row>
    <row r="306" spans="10:10" ht="12.75">
      <c r="J306" s="182"/>
    </row>
    <row r="307" spans="10:10" ht="12.75">
      <c r="J307" s="182"/>
    </row>
    <row r="308" spans="10:10" ht="12.75">
      <c r="J308" s="182"/>
    </row>
    <row r="309" spans="10:10" ht="12.75">
      <c r="J309" s="182"/>
    </row>
    <row r="310" spans="10:10" ht="12.75">
      <c r="J310" s="182"/>
    </row>
    <row r="311" spans="10:10" ht="12.75">
      <c r="J311" s="182"/>
    </row>
    <row r="312" spans="10:10" ht="12.75">
      <c r="J312" s="182"/>
    </row>
    <row r="313" spans="10:10" ht="12.75">
      <c r="J313" s="182"/>
    </row>
    <row r="314" spans="10:10" ht="12.75">
      <c r="J314" s="182"/>
    </row>
    <row r="315" spans="10:10" ht="12.75">
      <c r="J315" s="182"/>
    </row>
    <row r="316" spans="10:10" ht="12.75">
      <c r="J316" s="182"/>
    </row>
    <row r="317" spans="10:10" ht="12.75">
      <c r="J317" s="182"/>
    </row>
    <row r="318" spans="10:10" ht="12.75">
      <c r="J318" s="182"/>
    </row>
    <row r="319" spans="10:10" ht="12.75">
      <c r="J319" s="182"/>
    </row>
    <row r="320" spans="10:10" ht="12.75">
      <c r="J320" s="182"/>
    </row>
    <row r="321" spans="10:10" ht="12.75">
      <c r="J321" s="182"/>
    </row>
    <row r="322" spans="10:10" ht="12.75">
      <c r="J322" s="182"/>
    </row>
    <row r="323" spans="10:10" ht="12.75">
      <c r="J323" s="182"/>
    </row>
    <row r="324" spans="10:10" ht="12.75">
      <c r="J324" s="182"/>
    </row>
    <row r="325" spans="10:10" ht="12.75">
      <c r="J325" s="182"/>
    </row>
    <row r="326" spans="10:10" ht="12.75">
      <c r="J326" s="182"/>
    </row>
    <row r="327" spans="10:10" ht="12.75">
      <c r="J327" s="182"/>
    </row>
    <row r="328" spans="10:10" ht="12.75">
      <c r="J328" s="182"/>
    </row>
    <row r="329" spans="10:10" ht="12.75">
      <c r="J329" s="182"/>
    </row>
    <row r="330" spans="10:10" ht="12.75">
      <c r="J330" s="182"/>
    </row>
    <row r="331" spans="10:10" ht="12.75">
      <c r="J331" s="182"/>
    </row>
    <row r="332" spans="10:10" ht="12.75">
      <c r="J332" s="182"/>
    </row>
    <row r="333" spans="10:10" ht="12.75">
      <c r="J333" s="182"/>
    </row>
    <row r="334" spans="10:10" ht="12.75">
      <c r="J334" s="182"/>
    </row>
    <row r="335" spans="10:10" ht="12.75">
      <c r="J335" s="182"/>
    </row>
    <row r="336" spans="10:10" ht="12.75">
      <c r="J336" s="182"/>
    </row>
    <row r="337" spans="10:10" ht="12.75">
      <c r="J337" s="182"/>
    </row>
    <row r="338" spans="10:10" ht="12.75">
      <c r="J338" s="182"/>
    </row>
    <row r="339" spans="10:10" ht="12.75">
      <c r="J339" s="182"/>
    </row>
    <row r="340" spans="10:10" ht="12.75">
      <c r="J340" s="182"/>
    </row>
    <row r="341" spans="10:10" ht="12.75">
      <c r="J341" s="182"/>
    </row>
    <row r="342" spans="10:10" ht="12.75">
      <c r="J342" s="182"/>
    </row>
    <row r="343" spans="10:10" ht="12.75">
      <c r="J343" s="182"/>
    </row>
    <row r="344" spans="10:10" ht="12.75">
      <c r="J344" s="182"/>
    </row>
    <row r="345" spans="10:10" ht="12.75">
      <c r="J345" s="182"/>
    </row>
    <row r="346" spans="10:10" ht="12.75">
      <c r="J346" s="182"/>
    </row>
    <row r="347" spans="10:10" ht="12.75">
      <c r="J347" s="182"/>
    </row>
    <row r="348" spans="10:10" ht="12.75">
      <c r="J348" s="182"/>
    </row>
    <row r="349" spans="10:10" ht="12.75">
      <c r="J349" s="182"/>
    </row>
    <row r="350" spans="10:10" ht="12.75">
      <c r="J350" s="182"/>
    </row>
    <row r="351" spans="10:10" ht="12.75">
      <c r="J351" s="182"/>
    </row>
    <row r="352" spans="10:10" ht="12.75">
      <c r="J352" s="182"/>
    </row>
    <row r="353" spans="10:10" ht="12.75">
      <c r="J353" s="182"/>
    </row>
    <row r="354" spans="10:10" ht="12.75">
      <c r="J354" s="182"/>
    </row>
    <row r="355" spans="10:10" ht="12.75">
      <c r="J355" s="182"/>
    </row>
    <row r="356" spans="10:10" ht="12.75">
      <c r="J356" s="182"/>
    </row>
    <row r="357" spans="10:10" ht="12.75">
      <c r="J357" s="182"/>
    </row>
    <row r="358" spans="10:10" ht="12.75">
      <c r="J358" s="182"/>
    </row>
    <row r="359" spans="10:10" ht="12.75">
      <c r="J359" s="182"/>
    </row>
    <row r="360" spans="10:10" ht="12.75">
      <c r="J360" s="182"/>
    </row>
    <row r="361" spans="10:10" ht="12.75">
      <c r="J361" s="182"/>
    </row>
    <row r="362" spans="10:10" ht="12.75">
      <c r="J362" s="182"/>
    </row>
    <row r="363" spans="10:10" ht="12.75">
      <c r="J363" s="182"/>
    </row>
    <row r="364" spans="10:10" ht="12.75">
      <c r="J364" s="182"/>
    </row>
    <row r="365" spans="10:10" ht="12.75">
      <c r="J365" s="182"/>
    </row>
    <row r="366" spans="10:10" ht="12.75">
      <c r="J366" s="182"/>
    </row>
    <row r="367" spans="10:10" ht="12.75">
      <c r="J367" s="182"/>
    </row>
    <row r="368" spans="10:10" ht="12.75">
      <c r="J368" s="182"/>
    </row>
    <row r="369" spans="10:10" ht="12.75">
      <c r="J369" s="182"/>
    </row>
    <row r="370" spans="10:10" ht="12.75">
      <c r="J370" s="182"/>
    </row>
    <row r="371" spans="10:10" ht="12.75">
      <c r="J371" s="182"/>
    </row>
    <row r="372" spans="10:10" ht="12.75">
      <c r="J372" s="182"/>
    </row>
    <row r="373" spans="10:10" ht="12.75">
      <c r="J373" s="182"/>
    </row>
    <row r="374" spans="10:10" ht="12.75">
      <c r="J374" s="182"/>
    </row>
    <row r="375" spans="10:10" ht="12.75">
      <c r="J375" s="182"/>
    </row>
    <row r="376" spans="10:10" ht="12.75">
      <c r="J376" s="182"/>
    </row>
    <row r="377" spans="10:10" ht="12.75">
      <c r="J377" s="182"/>
    </row>
    <row r="378" spans="10:10" ht="12.75">
      <c r="J378" s="182"/>
    </row>
    <row r="379" spans="10:10" ht="12.75">
      <c r="J379" s="182"/>
    </row>
    <row r="380" spans="10:10" ht="12.75">
      <c r="J380" s="182"/>
    </row>
    <row r="381" spans="10:10" ht="12.75">
      <c r="J381" s="182"/>
    </row>
    <row r="382" spans="10:10" ht="12.75">
      <c r="J382" s="182"/>
    </row>
    <row r="383" spans="10:10" ht="12.75">
      <c r="J383" s="182"/>
    </row>
    <row r="384" spans="10:10" ht="12.75">
      <c r="J384" s="182"/>
    </row>
    <row r="385" spans="10:10" ht="12.75">
      <c r="J385" s="182"/>
    </row>
    <row r="386" spans="10:10" ht="12.75">
      <c r="J386" s="182"/>
    </row>
    <row r="387" spans="10:10" ht="12.75">
      <c r="J387" s="182"/>
    </row>
    <row r="388" spans="10:10" ht="12.75">
      <c r="J388" s="182"/>
    </row>
    <row r="389" spans="10:10" ht="12.75">
      <c r="J389" s="182"/>
    </row>
    <row r="390" spans="10:10" ht="12.75">
      <c r="J390" s="182"/>
    </row>
    <row r="391" spans="10:10" ht="12.75">
      <c r="J391" s="182"/>
    </row>
    <row r="392" spans="10:10" ht="12.75">
      <c r="J392" s="182"/>
    </row>
    <row r="393" spans="10:10" ht="12.75">
      <c r="J393" s="182"/>
    </row>
    <row r="394" spans="10:10" ht="12.75">
      <c r="J394" s="182"/>
    </row>
    <row r="395" spans="10:10" ht="12.75">
      <c r="J395" s="182"/>
    </row>
    <row r="396" spans="10:10" ht="12.75">
      <c r="J396" s="182"/>
    </row>
    <row r="397" spans="10:10" ht="12.75">
      <c r="J397" s="182"/>
    </row>
    <row r="398" spans="10:10" ht="12.75">
      <c r="J398" s="182"/>
    </row>
    <row r="399" spans="10:10" ht="12.75">
      <c r="J399" s="182"/>
    </row>
    <row r="400" spans="10:10" ht="12.75">
      <c r="J400" s="182"/>
    </row>
    <row r="401" spans="10:10" ht="12.75">
      <c r="J401" s="182"/>
    </row>
    <row r="402" spans="10:10" ht="12.75">
      <c r="J402" s="182"/>
    </row>
    <row r="403" spans="10:10" ht="12.75">
      <c r="J403" s="182"/>
    </row>
    <row r="404" spans="10:10" ht="12.75">
      <c r="J404" s="182"/>
    </row>
    <row r="405" spans="10:10" ht="12.75">
      <c r="J405" s="182"/>
    </row>
    <row r="406" spans="10:10" ht="12.75">
      <c r="J406" s="182"/>
    </row>
    <row r="407" spans="10:10" ht="12.75">
      <c r="J407" s="182"/>
    </row>
    <row r="408" spans="10:10" ht="12.75">
      <c r="J408" s="182"/>
    </row>
    <row r="409" spans="10:10" ht="12.75">
      <c r="J409" s="182"/>
    </row>
    <row r="410" spans="10:10" ht="12.75">
      <c r="J410" s="182"/>
    </row>
    <row r="411" spans="10:10" ht="12.75">
      <c r="J411" s="182"/>
    </row>
    <row r="412" spans="10:10" ht="12.75">
      <c r="J412" s="182"/>
    </row>
    <row r="413" spans="10:10" ht="12.75">
      <c r="J413" s="182"/>
    </row>
    <row r="414" spans="10:10" ht="12.75">
      <c r="J414" s="182"/>
    </row>
    <row r="415" spans="10:10" ht="12.75">
      <c r="J415" s="182"/>
    </row>
    <row r="416" spans="10:10" ht="12.75">
      <c r="J416" s="182"/>
    </row>
    <row r="417" spans="10:10" ht="12.75">
      <c r="J417" s="182"/>
    </row>
    <row r="418" spans="10:10" ht="12.75">
      <c r="J418" s="182"/>
    </row>
    <row r="419" spans="10:10" ht="12.75">
      <c r="J419" s="182"/>
    </row>
    <row r="420" spans="10:10" ht="12.75">
      <c r="J420" s="182"/>
    </row>
    <row r="421" spans="10:10" ht="12.75">
      <c r="J421" s="182"/>
    </row>
    <row r="422" spans="10:10" ht="12.75">
      <c r="J422" s="182"/>
    </row>
    <row r="423" spans="10:10" ht="12.75">
      <c r="J423" s="182"/>
    </row>
    <row r="424" spans="10:10" ht="12.75">
      <c r="J424" s="182"/>
    </row>
    <row r="425" spans="10:10" ht="12.75">
      <c r="J425" s="182"/>
    </row>
    <row r="426" spans="10:10" ht="12.75">
      <c r="J426" s="182"/>
    </row>
    <row r="427" spans="10:10" ht="12.75">
      <c r="J427" s="182"/>
    </row>
    <row r="428" spans="10:10" ht="12.75">
      <c r="J428" s="182"/>
    </row>
    <row r="429" spans="10:10" ht="12.75">
      <c r="J429" s="182"/>
    </row>
    <row r="430" spans="10:10" ht="12.75">
      <c r="J430" s="182"/>
    </row>
    <row r="431" spans="10:10" ht="12.75">
      <c r="J431" s="182"/>
    </row>
    <row r="432" spans="10:10" ht="12.75">
      <c r="J432" s="182"/>
    </row>
    <row r="433" spans="10:10" ht="12.75">
      <c r="J433" s="182"/>
    </row>
    <row r="434" spans="10:10" ht="12.75">
      <c r="J434" s="182"/>
    </row>
    <row r="435" spans="10:10" ht="12.75">
      <c r="J435" s="182"/>
    </row>
    <row r="436" spans="10:10" ht="12.75">
      <c r="J436" s="182"/>
    </row>
    <row r="437" spans="10:10" ht="12.75">
      <c r="J437" s="182"/>
    </row>
    <row r="438" spans="10:10" ht="12.75">
      <c r="J438" s="182"/>
    </row>
    <row r="439" spans="10:10" ht="12.75">
      <c r="J439" s="182"/>
    </row>
    <row r="440" spans="10:10" ht="12.75">
      <c r="J440" s="182"/>
    </row>
    <row r="441" spans="10:10" ht="12.75">
      <c r="J441" s="182"/>
    </row>
    <row r="442" spans="10:10" ht="12.75">
      <c r="J442" s="182"/>
    </row>
    <row r="443" spans="10:10" ht="12.75">
      <c r="J443" s="182"/>
    </row>
    <row r="444" spans="10:10" ht="12.75">
      <c r="J444" s="182"/>
    </row>
    <row r="445" spans="10:10" ht="12.75">
      <c r="J445" s="182"/>
    </row>
    <row r="446" spans="10:10" ht="12.75">
      <c r="J446" s="182"/>
    </row>
    <row r="447" spans="10:10" ht="12.75">
      <c r="J447" s="182"/>
    </row>
    <row r="448" spans="10:10" ht="12.75">
      <c r="J448" s="182"/>
    </row>
    <row r="449" spans="10:10" ht="12.75">
      <c r="J449" s="182"/>
    </row>
    <row r="450" spans="10:10" ht="12.75">
      <c r="J450" s="182"/>
    </row>
    <row r="451" spans="10:10" ht="12.75">
      <c r="J451" s="182"/>
    </row>
    <row r="452" spans="10:10" ht="12.75">
      <c r="J452" s="182"/>
    </row>
    <row r="453" spans="10:10" ht="12.75">
      <c r="J453" s="182"/>
    </row>
    <row r="454" spans="10:10" ht="12.75">
      <c r="J454" s="182"/>
    </row>
    <row r="455" spans="10:10" ht="12.75">
      <c r="J455" s="182"/>
    </row>
    <row r="456" spans="10:10" ht="12.75">
      <c r="J456" s="182"/>
    </row>
    <row r="457" spans="10:10" ht="12.75">
      <c r="J457" s="182"/>
    </row>
    <row r="458" spans="10:10" ht="12.75">
      <c r="J458" s="182"/>
    </row>
    <row r="459" spans="10:10" ht="12.75">
      <c r="J459" s="182"/>
    </row>
    <row r="460" spans="10:10" ht="12.75">
      <c r="J460" s="182"/>
    </row>
    <row r="461" spans="10:10" ht="12.75">
      <c r="J461" s="182"/>
    </row>
    <row r="462" spans="10:10" ht="12.75">
      <c r="J462" s="182"/>
    </row>
    <row r="463" spans="10:10" ht="12.75">
      <c r="J463" s="182"/>
    </row>
    <row r="464" spans="10:10" ht="12.75">
      <c r="J464" s="182"/>
    </row>
    <row r="465" spans="10:10" ht="12.75">
      <c r="J465" s="182"/>
    </row>
    <row r="466" spans="10:10" ht="12.75">
      <c r="J466" s="182"/>
    </row>
    <row r="467" spans="10:10" ht="12.75">
      <c r="J467" s="182"/>
    </row>
    <row r="468" spans="10:10" ht="12.75">
      <c r="J468" s="182"/>
    </row>
    <row r="469" spans="10:10" ht="12.75">
      <c r="J469" s="182"/>
    </row>
    <row r="470" spans="10:10" ht="12.75">
      <c r="J470" s="182"/>
    </row>
    <row r="471" spans="10:10" ht="12.75">
      <c r="J471" s="182"/>
    </row>
    <row r="472" spans="10:10" ht="12.75">
      <c r="J472" s="182"/>
    </row>
    <row r="473" spans="10:10" ht="12.75">
      <c r="J473" s="182"/>
    </row>
    <row r="474" spans="10:10" ht="12.75">
      <c r="J474" s="182"/>
    </row>
    <row r="475" spans="10:10" ht="12.75">
      <c r="J475" s="182"/>
    </row>
    <row r="476" spans="10:10" ht="12.75">
      <c r="J476" s="182"/>
    </row>
    <row r="477" spans="10:10" ht="12.75">
      <c r="J477" s="182"/>
    </row>
    <row r="478" spans="10:10" ht="12.75">
      <c r="J478" s="182"/>
    </row>
    <row r="479" spans="10:10" ht="12.75">
      <c r="J479" s="182"/>
    </row>
    <row r="480" spans="10:10" ht="12.75">
      <c r="J480" s="182"/>
    </row>
    <row r="481" spans="10:10" ht="12.75">
      <c r="J481" s="182"/>
    </row>
    <row r="482" spans="10:10" ht="12.75">
      <c r="J482" s="182"/>
    </row>
    <row r="483" spans="10:10" ht="12.75">
      <c r="J483" s="182"/>
    </row>
    <row r="484" spans="10:10" ht="12.75">
      <c r="J484" s="182"/>
    </row>
    <row r="485" spans="10:10" ht="12.75">
      <c r="J485" s="182"/>
    </row>
    <row r="486" spans="10:10" ht="12.75">
      <c r="J486" s="182"/>
    </row>
    <row r="487" spans="10:10" ht="12.75">
      <c r="J487" s="182"/>
    </row>
    <row r="488" spans="10:10" ht="12.75">
      <c r="J488" s="182"/>
    </row>
    <row r="489" spans="10:10" ht="12.75">
      <c r="J489" s="182"/>
    </row>
    <row r="490" spans="10:10" ht="12.75">
      <c r="J490" s="182"/>
    </row>
    <row r="491" spans="10:10" ht="12.75">
      <c r="J491" s="182"/>
    </row>
    <row r="492" spans="10:10" ht="12.75">
      <c r="J492" s="182"/>
    </row>
    <row r="493" spans="10:10" ht="12.75">
      <c r="J493" s="182"/>
    </row>
    <row r="494" spans="10:10" ht="12.75">
      <c r="J494" s="182"/>
    </row>
    <row r="495" spans="10:10" ht="12.75">
      <c r="J495" s="182"/>
    </row>
    <row r="496" spans="10:10" ht="12.75">
      <c r="J496" s="182"/>
    </row>
    <row r="497" spans="10:10" ht="12.75">
      <c r="J497" s="182"/>
    </row>
    <row r="498" spans="10:10" ht="12.75">
      <c r="J498" s="182"/>
    </row>
    <row r="499" spans="10:10" ht="12.75">
      <c r="J499" s="182"/>
    </row>
    <row r="500" spans="10:10" ht="12.75">
      <c r="J500" s="182"/>
    </row>
    <row r="501" spans="10:10" ht="12.75">
      <c r="J501" s="182"/>
    </row>
    <row r="502" spans="10:10" ht="12.75">
      <c r="J502" s="182"/>
    </row>
    <row r="503" spans="10:10" ht="12.75">
      <c r="J503" s="182"/>
    </row>
    <row r="504" spans="10:10" ht="12.75">
      <c r="J504" s="182"/>
    </row>
    <row r="505" spans="10:10" ht="12.75">
      <c r="J505" s="182"/>
    </row>
    <row r="506" spans="10:10" ht="12.75">
      <c r="J506" s="182"/>
    </row>
    <row r="507" spans="10:10" ht="12.75">
      <c r="J507" s="182"/>
    </row>
    <row r="508" spans="10:10" ht="12.75">
      <c r="J508" s="182"/>
    </row>
    <row r="509" spans="10:10" ht="12.75">
      <c r="J509" s="182"/>
    </row>
    <row r="510" spans="10:10" ht="12.75">
      <c r="J510" s="182"/>
    </row>
    <row r="511" spans="10:10" ht="12.75">
      <c r="J511" s="182"/>
    </row>
    <row r="512" spans="10:10" ht="12.75">
      <c r="J512" s="182"/>
    </row>
    <row r="513" spans="10:10" ht="12.75">
      <c r="J513" s="182"/>
    </row>
    <row r="514" spans="10:10" ht="12.75">
      <c r="J514" s="182"/>
    </row>
    <row r="515" spans="10:10" ht="12.75">
      <c r="J515" s="182"/>
    </row>
    <row r="516" spans="10:10" ht="12.75">
      <c r="J516" s="182"/>
    </row>
    <row r="517" spans="10:10" ht="12.75">
      <c r="J517" s="182"/>
    </row>
    <row r="518" spans="10:10" ht="12.75">
      <c r="J518" s="182"/>
    </row>
    <row r="519" spans="10:10" ht="12.75">
      <c r="J519" s="182"/>
    </row>
    <row r="520" spans="10:10" ht="12.75">
      <c r="J520" s="182"/>
    </row>
    <row r="521" spans="10:10" ht="12.75">
      <c r="J521" s="182"/>
    </row>
    <row r="522" spans="10:10" ht="12.75">
      <c r="J522" s="182"/>
    </row>
    <row r="523" spans="10:10" ht="12.75">
      <c r="J523" s="182"/>
    </row>
    <row r="524" spans="10:10" ht="12.75">
      <c r="J524" s="182"/>
    </row>
    <row r="525" spans="10:10" ht="12.75">
      <c r="J525" s="182"/>
    </row>
    <row r="526" spans="10:10" ht="12.75">
      <c r="J526" s="182"/>
    </row>
    <row r="527" spans="10:10" ht="12.75">
      <c r="J527" s="182"/>
    </row>
    <row r="528" spans="10:10" ht="12.75">
      <c r="J528" s="182"/>
    </row>
    <row r="529" spans="10:10" ht="12.75">
      <c r="J529" s="182"/>
    </row>
    <row r="530" spans="10:10" ht="12.75">
      <c r="J530" s="182"/>
    </row>
    <row r="531" spans="10:10" ht="12.75">
      <c r="J531" s="182"/>
    </row>
    <row r="532" spans="10:10" ht="12.75">
      <c r="J532" s="182"/>
    </row>
    <row r="533" spans="10:10" ht="12.75">
      <c r="J533" s="182"/>
    </row>
    <row r="534" spans="10:10" ht="12.75">
      <c r="J534" s="182"/>
    </row>
    <row r="535" spans="10:10" ht="12.75">
      <c r="J535" s="182"/>
    </row>
    <row r="536" spans="10:10" ht="12.75">
      <c r="J536" s="182"/>
    </row>
    <row r="537" spans="10:10" ht="12.75">
      <c r="J537" s="182"/>
    </row>
    <row r="538" spans="10:10" ht="12.75">
      <c r="J538" s="182"/>
    </row>
    <row r="539" spans="10:10" ht="12.75">
      <c r="J539" s="182"/>
    </row>
    <row r="540" spans="10:10" ht="12.75">
      <c r="J540" s="182"/>
    </row>
    <row r="541" spans="10:10" ht="12.75">
      <c r="J541" s="182"/>
    </row>
    <row r="542" spans="10:10" ht="12.75">
      <c r="J542" s="182"/>
    </row>
    <row r="543" spans="10:10" ht="12.75">
      <c r="J543" s="182"/>
    </row>
    <row r="544" spans="10:10" ht="12.75">
      <c r="J544" s="182"/>
    </row>
    <row r="545" spans="10:10" ht="12.75">
      <c r="J545" s="182"/>
    </row>
    <row r="546" spans="10:10" ht="12.75">
      <c r="J546" s="182"/>
    </row>
    <row r="547" spans="10:10" ht="12.75">
      <c r="J547" s="182"/>
    </row>
    <row r="548" spans="10:10" ht="12.75">
      <c r="J548" s="182"/>
    </row>
    <row r="549" spans="10:10" ht="12.75">
      <c r="J549" s="182"/>
    </row>
    <row r="550" spans="10:10" ht="12.75">
      <c r="J550" s="182"/>
    </row>
    <row r="551" spans="10:10" ht="12.75">
      <c r="J551" s="182"/>
    </row>
    <row r="552" spans="10:10" ht="12.75">
      <c r="J552" s="182"/>
    </row>
    <row r="553" spans="10:10" ht="12.75">
      <c r="J553" s="182"/>
    </row>
    <row r="554" spans="10:10" ht="12.75">
      <c r="J554" s="182"/>
    </row>
    <row r="555" spans="10:10" ht="12.75">
      <c r="J555" s="182"/>
    </row>
    <row r="556" spans="10:10" ht="12.75">
      <c r="J556" s="182"/>
    </row>
    <row r="557" spans="10:10" ht="12.75">
      <c r="J557" s="182"/>
    </row>
    <row r="558" spans="10:10" ht="12.75">
      <c r="J558" s="182"/>
    </row>
    <row r="559" spans="10:10" ht="12.75">
      <c r="J559" s="182"/>
    </row>
    <row r="560" spans="10:10" ht="12.75">
      <c r="J560" s="182"/>
    </row>
    <row r="561" spans="10:10" ht="12.75">
      <c r="J561" s="182"/>
    </row>
    <row r="562" spans="10:10" ht="12.75">
      <c r="J562" s="182"/>
    </row>
    <row r="563" spans="10:10" ht="12.75">
      <c r="J563" s="182"/>
    </row>
    <row r="564" spans="10:10" ht="12.75">
      <c r="J564" s="182"/>
    </row>
    <row r="565" spans="10:10" ht="12.75">
      <c r="J565" s="182"/>
    </row>
    <row r="566" spans="10:10" ht="12.75">
      <c r="J566" s="182"/>
    </row>
    <row r="567" spans="10:10" ht="12.75">
      <c r="J567" s="182"/>
    </row>
    <row r="568" spans="10:10" ht="12.75">
      <c r="J568" s="182"/>
    </row>
    <row r="569" spans="10:10" ht="12.75">
      <c r="J569" s="182"/>
    </row>
    <row r="570" spans="10:10" ht="12.75">
      <c r="J570" s="182"/>
    </row>
    <row r="571" spans="10:10" ht="12.75">
      <c r="J571" s="182"/>
    </row>
    <row r="572" spans="10:10" ht="12.75">
      <c r="J572" s="182"/>
    </row>
    <row r="573" spans="10:10" ht="12.75">
      <c r="J573" s="182"/>
    </row>
    <row r="574" spans="10:10" ht="12.75">
      <c r="J574" s="182"/>
    </row>
    <row r="575" spans="10:10" ht="12.75">
      <c r="J575" s="182"/>
    </row>
    <row r="576" spans="10:10" ht="12.75">
      <c r="J576" s="182"/>
    </row>
    <row r="577" spans="10:10" ht="12.75">
      <c r="J577" s="182"/>
    </row>
    <row r="578" spans="10:10" ht="12.75">
      <c r="J578" s="182"/>
    </row>
    <row r="579" spans="10:10" ht="12.75">
      <c r="J579" s="182"/>
    </row>
    <row r="580" spans="10:10" ht="12.75">
      <c r="J580" s="182"/>
    </row>
    <row r="581" spans="10:10" ht="12.75">
      <c r="J581" s="182"/>
    </row>
    <row r="582" spans="10:10" ht="12.75">
      <c r="J582" s="182"/>
    </row>
    <row r="583" spans="10:10" ht="12.75">
      <c r="J583" s="182"/>
    </row>
    <row r="584" spans="10:10" ht="12.75">
      <c r="J584" s="182"/>
    </row>
    <row r="585" spans="10:10" ht="12.75">
      <c r="J585" s="182"/>
    </row>
    <row r="586" spans="10:10" ht="12.75">
      <c r="J586" s="182"/>
    </row>
    <row r="587" spans="10:10" ht="12.75">
      <c r="J587" s="182"/>
    </row>
    <row r="588" spans="10:10" ht="12.75">
      <c r="J588" s="182"/>
    </row>
    <row r="589" spans="10:10" ht="12.75">
      <c r="J589" s="182"/>
    </row>
    <row r="590" spans="10:10" ht="12.75">
      <c r="J590" s="182"/>
    </row>
    <row r="591" spans="10:10" ht="12.75">
      <c r="J591" s="182"/>
    </row>
    <row r="592" spans="10:10" ht="12.75">
      <c r="J592" s="182"/>
    </row>
    <row r="593" spans="10:10" ht="12.75">
      <c r="J593" s="182"/>
    </row>
    <row r="594" spans="10:10" ht="12.75">
      <c r="J594" s="182"/>
    </row>
    <row r="595" spans="10:10" ht="12.75">
      <c r="J595" s="182"/>
    </row>
    <row r="596" spans="10:10" ht="12.75">
      <c r="J596" s="182"/>
    </row>
    <row r="597" spans="10:10" ht="12.75">
      <c r="J597" s="182"/>
    </row>
    <row r="598" spans="10:10" ht="12.75">
      <c r="J598" s="182"/>
    </row>
    <row r="599" spans="10:10" ht="12.75">
      <c r="J599" s="182"/>
    </row>
    <row r="600" spans="10:10" ht="12.75">
      <c r="J600" s="182"/>
    </row>
    <row r="601" spans="10:10" ht="12.75">
      <c r="J601" s="182"/>
    </row>
    <row r="602" spans="10:10" ht="12.75">
      <c r="J602" s="182"/>
    </row>
    <row r="603" spans="10:10" ht="12.75">
      <c r="J603" s="182"/>
    </row>
    <row r="604" spans="10:10" ht="12.75">
      <c r="J604" s="182"/>
    </row>
    <row r="605" spans="10:10" ht="12.75">
      <c r="J605" s="182"/>
    </row>
    <row r="606" spans="10:10" ht="12.75">
      <c r="J606" s="182"/>
    </row>
    <row r="607" spans="10:10" ht="12.75">
      <c r="J607" s="182"/>
    </row>
    <row r="608" spans="10:10" ht="12.75">
      <c r="J608" s="182"/>
    </row>
    <row r="609" spans="10:10" ht="12.75">
      <c r="J609" s="182"/>
    </row>
    <row r="610" spans="10:10" ht="12.75">
      <c r="J610" s="182"/>
    </row>
    <row r="611" spans="10:10" ht="12.75">
      <c r="J611" s="182"/>
    </row>
    <row r="612" spans="10:10" ht="12.75">
      <c r="J612" s="182"/>
    </row>
    <row r="613" spans="10:10" ht="12.75">
      <c r="J613" s="182"/>
    </row>
    <row r="614" spans="10:10" ht="12.75">
      <c r="J614" s="182"/>
    </row>
    <row r="615" spans="10:10" ht="12.75">
      <c r="J615" s="182"/>
    </row>
    <row r="616" spans="10:10" ht="12.75">
      <c r="J616" s="182"/>
    </row>
    <row r="617" spans="10:10" ht="12.75">
      <c r="J617" s="182"/>
    </row>
    <row r="618" spans="10:10" ht="12.75">
      <c r="J618" s="182"/>
    </row>
    <row r="619" spans="10:10" ht="12.75">
      <c r="J619" s="182"/>
    </row>
    <row r="620" spans="10:10" ht="12.75">
      <c r="J620" s="182"/>
    </row>
    <row r="621" spans="10:10" ht="12.75">
      <c r="J621" s="182"/>
    </row>
    <row r="622" spans="10:10" ht="12.75">
      <c r="J622" s="182"/>
    </row>
    <row r="623" spans="10:10" ht="12.75">
      <c r="J623" s="182"/>
    </row>
    <row r="624" spans="10:10" ht="12.75">
      <c r="J624" s="182"/>
    </row>
    <row r="625" spans="10:10" ht="12.75">
      <c r="J625" s="182"/>
    </row>
    <row r="626" spans="10:10" ht="12.75">
      <c r="J626" s="182"/>
    </row>
    <row r="627" spans="10:10" ht="12.75">
      <c r="J627" s="182"/>
    </row>
    <row r="628" spans="10:10" ht="12.75">
      <c r="J628" s="182"/>
    </row>
    <row r="629" spans="10:10" ht="12.75">
      <c r="J629" s="182"/>
    </row>
    <row r="630" spans="10:10" ht="12.75">
      <c r="J630" s="182"/>
    </row>
    <row r="631" spans="10:10" ht="12.75">
      <c r="J631" s="182"/>
    </row>
    <row r="632" spans="10:10" ht="12.75">
      <c r="J632" s="182"/>
    </row>
    <row r="633" spans="10:10" ht="12.75">
      <c r="J633" s="182"/>
    </row>
    <row r="634" spans="10:10" ht="12.75">
      <c r="J634" s="182"/>
    </row>
    <row r="635" spans="10:10" ht="12.75">
      <c r="J635" s="182"/>
    </row>
    <row r="636" spans="10:10" ht="12.75">
      <c r="J636" s="182"/>
    </row>
    <row r="637" spans="10:10" ht="12.75">
      <c r="J637" s="182"/>
    </row>
    <row r="638" spans="10:10" ht="12.75">
      <c r="J638" s="182"/>
    </row>
    <row r="639" spans="10:10" ht="12.75">
      <c r="J639" s="182"/>
    </row>
    <row r="640" spans="10:10" ht="12.75">
      <c r="J640" s="182"/>
    </row>
    <row r="641" spans="10:10" ht="12.75">
      <c r="J641" s="182"/>
    </row>
    <row r="642" spans="10:10" ht="12.75">
      <c r="J642" s="182"/>
    </row>
    <row r="643" spans="10:10" ht="12.75">
      <c r="J643" s="182"/>
    </row>
    <row r="644" spans="10:10" ht="12.75">
      <c r="J644" s="182"/>
    </row>
    <row r="645" spans="10:10" ht="12.75">
      <c r="J645" s="182"/>
    </row>
    <row r="646" spans="10:10" ht="12.75">
      <c r="J646" s="182"/>
    </row>
    <row r="647" spans="10:10" ht="12.75">
      <c r="J647" s="182"/>
    </row>
    <row r="648" spans="10:10" ht="12.75">
      <c r="J648" s="182"/>
    </row>
    <row r="649" spans="10:10" ht="12.75">
      <c r="J649" s="182"/>
    </row>
    <row r="650" spans="10:10" ht="12.75">
      <c r="J650" s="182"/>
    </row>
    <row r="651" spans="10:10" ht="12.75">
      <c r="J651" s="182"/>
    </row>
    <row r="652" spans="10:10" ht="12.75">
      <c r="J652" s="182"/>
    </row>
    <row r="653" spans="10:10" ht="12.75">
      <c r="J653" s="182"/>
    </row>
    <row r="654" spans="10:10" ht="12.75">
      <c r="J654" s="182"/>
    </row>
    <row r="655" spans="10:10" ht="12.75">
      <c r="J655" s="182"/>
    </row>
    <row r="656" spans="10:10" ht="12.75">
      <c r="J656" s="182"/>
    </row>
    <row r="657" spans="10:10" ht="12.75">
      <c r="J657" s="182"/>
    </row>
    <row r="658" spans="10:10" ht="12.75">
      <c r="J658" s="182"/>
    </row>
    <row r="659" spans="10:10" ht="12.75">
      <c r="J659" s="182"/>
    </row>
    <row r="660" spans="10:10" ht="12.75">
      <c r="J660" s="182"/>
    </row>
    <row r="661" spans="10:10" ht="12.75">
      <c r="J661" s="182"/>
    </row>
    <row r="662" spans="10:10" ht="12.75">
      <c r="J662" s="182"/>
    </row>
    <row r="663" spans="10:10" ht="12.75">
      <c r="J663" s="182"/>
    </row>
    <row r="664" spans="10:10" ht="12.75">
      <c r="J664" s="182"/>
    </row>
    <row r="665" spans="10:10" ht="12.75">
      <c r="J665" s="182"/>
    </row>
    <row r="666" spans="10:10" ht="12.75">
      <c r="J666" s="182"/>
    </row>
    <row r="667" spans="10:10" ht="12.75">
      <c r="J667" s="182"/>
    </row>
    <row r="668" spans="10:10" ht="12.75">
      <c r="J668" s="182"/>
    </row>
    <row r="669" spans="10:10" ht="12.75">
      <c r="J669" s="182"/>
    </row>
    <row r="670" spans="10:10" ht="12.75">
      <c r="J670" s="182"/>
    </row>
    <row r="671" spans="10:10" ht="12.75">
      <c r="J671" s="182"/>
    </row>
    <row r="672" spans="10:10" ht="12.75">
      <c r="J672" s="182"/>
    </row>
    <row r="673" spans="10:10" ht="12.75">
      <c r="J673" s="182"/>
    </row>
    <row r="674" spans="10:10" ht="12.75">
      <c r="J674" s="182"/>
    </row>
    <row r="675" spans="10:10" ht="12.75">
      <c r="J675" s="182"/>
    </row>
    <row r="676" spans="10:10" ht="12.75">
      <c r="J676" s="182"/>
    </row>
    <row r="677" spans="10:10" ht="12.75">
      <c r="J677" s="182"/>
    </row>
    <row r="678" spans="10:10" ht="12.75">
      <c r="J678" s="182"/>
    </row>
    <row r="679" spans="10:10" ht="12.75">
      <c r="J679" s="182"/>
    </row>
    <row r="680" spans="10:10" ht="12.75">
      <c r="J680" s="182"/>
    </row>
    <row r="681" spans="10:10" ht="12.75">
      <c r="J681" s="182"/>
    </row>
    <row r="682" spans="10:10" ht="12.75">
      <c r="J682" s="182"/>
    </row>
    <row r="683" spans="10:10" ht="12.75">
      <c r="J683" s="182"/>
    </row>
    <row r="684" spans="10:10" ht="12.75">
      <c r="J684" s="182"/>
    </row>
    <row r="685" spans="10:10" ht="12.75">
      <c r="J685" s="182"/>
    </row>
    <row r="686" spans="10:10" ht="12.75">
      <c r="J686" s="182"/>
    </row>
    <row r="687" spans="10:10" ht="12.75">
      <c r="J687" s="182"/>
    </row>
    <row r="688" spans="10:10" ht="12.75">
      <c r="J688" s="182"/>
    </row>
    <row r="689" spans="10:10" ht="12.75">
      <c r="J689" s="182"/>
    </row>
    <row r="690" spans="10:10" ht="12.75">
      <c r="J690" s="182"/>
    </row>
    <row r="691" spans="10:10" ht="12.75">
      <c r="J691" s="182"/>
    </row>
    <row r="692" spans="10:10" ht="12.75">
      <c r="J692" s="182"/>
    </row>
    <row r="693" spans="10:10" ht="12.75">
      <c r="J693" s="182"/>
    </row>
    <row r="694" spans="10:10" ht="12.75">
      <c r="J694" s="182"/>
    </row>
    <row r="695" spans="10:10" ht="12.75">
      <c r="J695" s="182"/>
    </row>
    <row r="696" spans="10:10" ht="12.75">
      <c r="J696" s="182"/>
    </row>
    <row r="697" spans="10:10" ht="12.75">
      <c r="J697" s="182"/>
    </row>
    <row r="698" spans="10:10" ht="12.75">
      <c r="J698" s="182"/>
    </row>
    <row r="699" spans="10:10" ht="12.75">
      <c r="J699" s="182"/>
    </row>
    <row r="700" spans="10:10" ht="12.75">
      <c r="J700" s="182"/>
    </row>
    <row r="701" spans="10:10" ht="12.75">
      <c r="J701" s="182"/>
    </row>
    <row r="702" spans="10:10" ht="12.75">
      <c r="J702" s="182"/>
    </row>
    <row r="703" spans="10:10" ht="12.75">
      <c r="J703" s="182"/>
    </row>
    <row r="704" spans="10:10" ht="12.75">
      <c r="J704" s="182"/>
    </row>
    <row r="705" spans="10:10" ht="12.75">
      <c r="J705" s="182"/>
    </row>
    <row r="706" spans="10:10" ht="12.75">
      <c r="J706" s="182"/>
    </row>
    <row r="707" spans="10:10" ht="12.75">
      <c r="J707" s="182"/>
    </row>
    <row r="708" spans="10:10" ht="12.75">
      <c r="J708" s="182"/>
    </row>
    <row r="709" spans="10:10" ht="12.75">
      <c r="J709" s="182"/>
    </row>
    <row r="710" spans="10:10" ht="12.75">
      <c r="J710" s="182"/>
    </row>
    <row r="711" spans="10:10" ht="12.75">
      <c r="J711" s="182"/>
    </row>
    <row r="712" spans="10:10" ht="12.75">
      <c r="J712" s="182"/>
    </row>
    <row r="713" spans="10:10" ht="12.75">
      <c r="J713" s="182"/>
    </row>
    <row r="714" spans="10:10" ht="12.75">
      <c r="J714" s="182"/>
    </row>
    <row r="715" spans="10:10" ht="12.75">
      <c r="J715" s="182"/>
    </row>
    <row r="716" spans="10:10" ht="12.75">
      <c r="J716" s="182"/>
    </row>
    <row r="717" spans="10:10" ht="12.75">
      <c r="J717" s="182"/>
    </row>
    <row r="718" spans="10:10" ht="12.75">
      <c r="J718" s="182"/>
    </row>
    <row r="719" spans="10:10" ht="12.75">
      <c r="J719" s="182"/>
    </row>
    <row r="720" spans="10:10" ht="12.75">
      <c r="J720" s="182"/>
    </row>
    <row r="721" spans="10:10" ht="12.75">
      <c r="J721" s="182"/>
    </row>
    <row r="722" spans="10:10" ht="12.75">
      <c r="J722" s="182"/>
    </row>
    <row r="723" spans="10:10" ht="12.75">
      <c r="J723" s="182"/>
    </row>
    <row r="724" spans="10:10" ht="12.75">
      <c r="J724" s="182"/>
    </row>
    <row r="725" spans="10:10" ht="12.75">
      <c r="J725" s="182"/>
    </row>
    <row r="726" spans="10:10" ht="12.75">
      <c r="J726" s="182"/>
    </row>
    <row r="727" spans="10:10" ht="12.75">
      <c r="J727" s="182"/>
    </row>
    <row r="728" spans="10:10" ht="12.75">
      <c r="J728" s="182"/>
    </row>
    <row r="729" spans="10:10" ht="12.75">
      <c r="J729" s="182"/>
    </row>
    <row r="730" spans="10:10" ht="12.75">
      <c r="J730" s="182"/>
    </row>
    <row r="731" spans="10:10" ht="12.75">
      <c r="J731" s="182"/>
    </row>
    <row r="732" spans="10:10" ht="12.75">
      <c r="J732" s="182"/>
    </row>
    <row r="733" spans="10:10" ht="12.75">
      <c r="J733" s="182"/>
    </row>
    <row r="734" spans="10:10" ht="12.75">
      <c r="J734" s="182"/>
    </row>
    <row r="735" spans="10:10" ht="12.75">
      <c r="J735" s="182"/>
    </row>
    <row r="736" spans="10:10" ht="12.75">
      <c r="J736" s="182"/>
    </row>
    <row r="737" spans="10:10" ht="12.75">
      <c r="J737" s="182"/>
    </row>
    <row r="738" spans="10:10" ht="12.75">
      <c r="J738" s="182"/>
    </row>
    <row r="739" spans="10:10" ht="12.75">
      <c r="J739" s="182"/>
    </row>
    <row r="740" spans="10:10" ht="12.75">
      <c r="J740" s="182"/>
    </row>
    <row r="741" spans="10:10" ht="12.75">
      <c r="J741" s="182"/>
    </row>
    <row r="742" spans="10:10" ht="12.75">
      <c r="J742" s="182"/>
    </row>
    <row r="743" spans="10:10" ht="12.75">
      <c r="J743" s="182"/>
    </row>
    <row r="744" spans="10:10" ht="12.75">
      <c r="J744" s="182"/>
    </row>
    <row r="745" spans="10:10" ht="12.75">
      <c r="J745" s="182"/>
    </row>
    <row r="746" spans="10:10" ht="12.75">
      <c r="J746" s="182"/>
    </row>
    <row r="747" spans="10:10" ht="12.75">
      <c r="J747" s="182"/>
    </row>
    <row r="748" spans="10:10" ht="12.75">
      <c r="J748" s="182"/>
    </row>
    <row r="749" spans="10:10" ht="12.75">
      <c r="J749" s="182"/>
    </row>
    <row r="750" spans="10:10" ht="12.75">
      <c r="J750" s="182"/>
    </row>
    <row r="751" spans="10:10" ht="12.75">
      <c r="J751" s="182"/>
    </row>
    <row r="752" spans="10:10" ht="12.75">
      <c r="J752" s="182"/>
    </row>
    <row r="753" spans="10:10" ht="12.75">
      <c r="J753" s="182"/>
    </row>
    <row r="754" spans="10:10" ht="12.75">
      <c r="J754" s="182"/>
    </row>
    <row r="755" spans="10:10" ht="12.75">
      <c r="J755" s="182"/>
    </row>
    <row r="756" spans="10:10" ht="12.75">
      <c r="J756" s="182"/>
    </row>
    <row r="757" spans="10:10" ht="12.75">
      <c r="J757" s="182"/>
    </row>
    <row r="758" spans="10:10" ht="12.75">
      <c r="J758" s="182"/>
    </row>
    <row r="759" spans="10:10" ht="12.75">
      <c r="J759" s="182"/>
    </row>
    <row r="760" spans="10:10" ht="12.75">
      <c r="J760" s="182"/>
    </row>
    <row r="761" spans="10:10" ht="12.75">
      <c r="J761" s="182"/>
    </row>
    <row r="762" spans="10:10" ht="12.75">
      <c r="J762" s="182"/>
    </row>
    <row r="763" spans="10:10" ht="12.75">
      <c r="J763" s="182"/>
    </row>
    <row r="764" spans="10:10" ht="12.75">
      <c r="J764" s="182"/>
    </row>
    <row r="765" spans="10:10" ht="12.75">
      <c r="J765" s="182"/>
    </row>
    <row r="766" spans="10:10" ht="12.75">
      <c r="J766" s="182"/>
    </row>
    <row r="767" spans="10:10" ht="12.75">
      <c r="J767" s="182"/>
    </row>
    <row r="768" spans="10:10" ht="12.75">
      <c r="J768" s="182"/>
    </row>
    <row r="769" spans="10:10" ht="12.75">
      <c r="J769" s="182"/>
    </row>
    <row r="770" spans="10:10" ht="12.75">
      <c r="J770" s="182"/>
    </row>
    <row r="771" spans="10:10" ht="12.75">
      <c r="J771" s="182"/>
    </row>
    <row r="772" spans="10:10" ht="12.75">
      <c r="J772" s="182"/>
    </row>
    <row r="773" spans="10:10" ht="12.75">
      <c r="J773" s="182"/>
    </row>
    <row r="774" spans="10:10" ht="12.75">
      <c r="J774" s="182"/>
    </row>
    <row r="775" spans="10:10" ht="12.75">
      <c r="J775" s="182"/>
    </row>
    <row r="776" spans="10:10" ht="12.75">
      <c r="J776" s="182"/>
    </row>
    <row r="777" spans="10:10" ht="12.75">
      <c r="J777" s="182"/>
    </row>
    <row r="778" spans="10:10" ht="12.75">
      <c r="J778" s="182"/>
    </row>
    <row r="779" spans="10:10" ht="12.75">
      <c r="J779" s="182"/>
    </row>
    <row r="780" spans="10:10" ht="12.75">
      <c r="J780" s="182"/>
    </row>
    <row r="781" spans="10:10" ht="12.75">
      <c r="J781" s="182"/>
    </row>
    <row r="782" spans="10:10" ht="12.75">
      <c r="J782" s="182"/>
    </row>
    <row r="783" spans="10:10" ht="12.75">
      <c r="J783" s="182"/>
    </row>
    <row r="784" spans="10:10" ht="12.75">
      <c r="J784" s="182"/>
    </row>
    <row r="785" spans="10:10" ht="12.75">
      <c r="J785" s="182"/>
    </row>
    <row r="786" spans="10:10" ht="12.75">
      <c r="J786" s="182"/>
    </row>
    <row r="787" spans="10:10" ht="12.75">
      <c r="J787" s="182"/>
    </row>
    <row r="788" spans="10:10" ht="12.75">
      <c r="J788" s="182"/>
    </row>
    <row r="789" spans="10:10" ht="12.75">
      <c r="J789" s="182"/>
    </row>
    <row r="790" spans="10:10" ht="12.75">
      <c r="J790" s="182"/>
    </row>
    <row r="791" spans="10:10" ht="12.75">
      <c r="J791" s="182"/>
    </row>
    <row r="792" spans="10:10" ht="12.75">
      <c r="J792" s="182"/>
    </row>
    <row r="793" spans="10:10" ht="12.75">
      <c r="J793" s="182"/>
    </row>
    <row r="794" spans="10:10" ht="12.75">
      <c r="J794" s="182"/>
    </row>
    <row r="795" spans="10:10" ht="12.75">
      <c r="J795" s="182"/>
    </row>
    <row r="796" spans="10:10" ht="12.75">
      <c r="J796" s="182"/>
    </row>
    <row r="797" spans="10:10" ht="12.75">
      <c r="J797" s="182"/>
    </row>
    <row r="798" spans="10:10" ht="12.75">
      <c r="J798" s="182"/>
    </row>
    <row r="799" spans="10:10" ht="12.75">
      <c r="J799" s="182"/>
    </row>
    <row r="800" spans="10:10" ht="12.75">
      <c r="J800" s="182"/>
    </row>
    <row r="801" spans="10:10" ht="12.75">
      <c r="J801" s="182"/>
    </row>
    <row r="802" spans="10:10" ht="12.75">
      <c r="J802" s="182"/>
    </row>
    <row r="803" spans="10:10" ht="12.75">
      <c r="J803" s="182"/>
    </row>
    <row r="804" spans="10:10" ht="12.75">
      <c r="J804" s="182"/>
    </row>
    <row r="805" spans="10:10" ht="12.75">
      <c r="J805" s="182"/>
    </row>
    <row r="806" spans="10:10" ht="12.75">
      <c r="J806" s="182"/>
    </row>
    <row r="807" spans="10:10" ht="12.75">
      <c r="J807" s="182"/>
    </row>
    <row r="808" spans="10:10" ht="12.75">
      <c r="J808" s="182"/>
    </row>
    <row r="809" spans="10:10" ht="12.75">
      <c r="J809" s="182"/>
    </row>
    <row r="810" spans="10:10" ht="12.75">
      <c r="J810" s="182"/>
    </row>
    <row r="811" spans="10:10" ht="12.75">
      <c r="J811" s="182"/>
    </row>
    <row r="812" spans="10:10" ht="12.75">
      <c r="J812" s="182"/>
    </row>
    <row r="813" spans="10:10" ht="12.75">
      <c r="J813" s="182"/>
    </row>
    <row r="814" spans="10:10" ht="12.75">
      <c r="J814" s="182"/>
    </row>
    <row r="815" spans="10:10" ht="12.75">
      <c r="J815" s="182"/>
    </row>
    <row r="816" spans="10:10" ht="12.75">
      <c r="J816" s="182"/>
    </row>
    <row r="817" spans="10:10" ht="12.75">
      <c r="J817" s="182"/>
    </row>
    <row r="818" spans="10:10" ht="12.75">
      <c r="J818" s="182"/>
    </row>
    <row r="819" spans="10:10" ht="12.75">
      <c r="J819" s="182"/>
    </row>
    <row r="820" spans="10:10" ht="12.75">
      <c r="J820" s="182"/>
    </row>
    <row r="821" spans="10:10" ht="12.75">
      <c r="J821" s="182"/>
    </row>
    <row r="822" spans="10:10" ht="12.75">
      <c r="J822" s="182"/>
    </row>
    <row r="823" spans="10:10" ht="12.75">
      <c r="J823" s="182"/>
    </row>
    <row r="824" spans="10:10" ht="12.75">
      <c r="J824" s="182"/>
    </row>
    <row r="825" spans="10:10" ht="12.75">
      <c r="J825" s="182"/>
    </row>
    <row r="826" spans="10:10" ht="12.75">
      <c r="J826" s="182"/>
    </row>
    <row r="827" spans="10:10" ht="12.75">
      <c r="J827" s="182"/>
    </row>
    <row r="828" spans="10:10" ht="12.75">
      <c r="J828" s="182"/>
    </row>
    <row r="829" spans="10:10" ht="12.75">
      <c r="J829" s="182"/>
    </row>
    <row r="830" spans="10:10" ht="12.75">
      <c r="J830" s="182"/>
    </row>
    <row r="831" spans="10:10" ht="12.75">
      <c r="J831" s="182"/>
    </row>
    <row r="832" spans="10:10" ht="12.75">
      <c r="J832" s="182"/>
    </row>
    <row r="833" spans="10:10" ht="12.75">
      <c r="J833" s="182"/>
    </row>
    <row r="834" spans="10:10" ht="12.75">
      <c r="J834" s="182"/>
    </row>
    <row r="835" spans="10:10" ht="12.75">
      <c r="J835" s="182"/>
    </row>
    <row r="836" spans="10:10" ht="12.75">
      <c r="J836" s="182"/>
    </row>
    <row r="837" spans="10:10" ht="12.75">
      <c r="J837" s="182"/>
    </row>
    <row r="838" spans="10:10" ht="12.75">
      <c r="J838" s="182"/>
    </row>
    <row r="839" spans="10:10" ht="12.75">
      <c r="J839" s="182"/>
    </row>
    <row r="840" spans="10:10" ht="12.75">
      <c r="J840" s="182"/>
    </row>
    <row r="841" spans="10:10" ht="12.75">
      <c r="J841" s="182"/>
    </row>
    <row r="842" spans="10:10" ht="12.75">
      <c r="J842" s="182"/>
    </row>
    <row r="843" spans="10:10" ht="12.75">
      <c r="J843" s="182"/>
    </row>
    <row r="844" spans="10:10" ht="12.75">
      <c r="J844" s="182"/>
    </row>
    <row r="845" spans="10:10" ht="12.75">
      <c r="J845" s="182"/>
    </row>
    <row r="846" spans="10:10" ht="12.75">
      <c r="J846" s="182"/>
    </row>
    <row r="847" spans="10:10" ht="12.75">
      <c r="J847" s="182"/>
    </row>
    <row r="848" spans="10:10" ht="12.75">
      <c r="J848" s="182"/>
    </row>
    <row r="849" spans="10:10" ht="12.75">
      <c r="J849" s="182"/>
    </row>
    <row r="850" spans="10:10" ht="12.75">
      <c r="J850" s="182"/>
    </row>
    <row r="851" spans="10:10" ht="12.75">
      <c r="J851" s="182"/>
    </row>
    <row r="852" spans="10:10" ht="12.75">
      <c r="J852" s="182"/>
    </row>
    <row r="853" spans="10:10" ht="12.75">
      <c r="J853" s="182"/>
    </row>
    <row r="854" spans="10:10" ht="12.75">
      <c r="J854" s="182"/>
    </row>
    <row r="855" spans="10:10" ht="12.75">
      <c r="J855" s="182"/>
    </row>
    <row r="856" spans="10:10" ht="12.75">
      <c r="J856" s="182"/>
    </row>
    <row r="857" spans="10:10" ht="12.75">
      <c r="J857" s="182"/>
    </row>
    <row r="858" spans="10:10" ht="12.75">
      <c r="J858" s="182"/>
    </row>
    <row r="859" spans="10:10" ht="12.75">
      <c r="J859" s="182"/>
    </row>
    <row r="860" spans="10:10" ht="12.75">
      <c r="J860" s="182"/>
    </row>
    <row r="861" spans="10:10" ht="12.75">
      <c r="J861" s="182"/>
    </row>
    <row r="862" spans="10:10" ht="12.75">
      <c r="J862" s="182"/>
    </row>
    <row r="863" spans="10:10" ht="12.75">
      <c r="J863" s="182"/>
    </row>
    <row r="864" spans="10:10" ht="12.75">
      <c r="J864" s="182"/>
    </row>
    <row r="865" spans="10:10" ht="12.75">
      <c r="J865" s="182"/>
    </row>
    <row r="866" spans="10:10" ht="12.75">
      <c r="J866" s="182"/>
    </row>
    <row r="867" spans="10:10" ht="12.75">
      <c r="J867" s="182"/>
    </row>
    <row r="868" spans="10:10" ht="12.75">
      <c r="J868" s="182"/>
    </row>
    <row r="869" spans="10:10" ht="12.75">
      <c r="J869" s="182"/>
    </row>
    <row r="870" spans="10:10" ht="12.75">
      <c r="J870" s="182"/>
    </row>
    <row r="871" spans="10:10" ht="12.75">
      <c r="J871" s="182"/>
    </row>
    <row r="872" spans="10:10" ht="12.75">
      <c r="J872" s="182"/>
    </row>
    <row r="873" spans="10:10" ht="12.75">
      <c r="J873" s="182"/>
    </row>
    <row r="874" spans="10:10" ht="12.75">
      <c r="J874" s="182"/>
    </row>
    <row r="875" spans="10:10" ht="12.75">
      <c r="J875" s="182"/>
    </row>
    <row r="876" spans="10:10" ht="12.75">
      <c r="J876" s="182"/>
    </row>
    <row r="877" spans="10:10" ht="12.75">
      <c r="J877" s="182"/>
    </row>
    <row r="878" spans="10:10" ht="12.75">
      <c r="J878" s="182"/>
    </row>
    <row r="879" spans="10:10" ht="12.75">
      <c r="J879" s="182"/>
    </row>
    <row r="880" spans="10:10" ht="12.75">
      <c r="J880" s="182"/>
    </row>
    <row r="881" spans="10:10" ht="12.75">
      <c r="J881" s="182"/>
    </row>
    <row r="882" spans="10:10" ht="12.75">
      <c r="J882" s="182"/>
    </row>
    <row r="883" spans="10:10" ht="12.75">
      <c r="J883" s="182"/>
    </row>
    <row r="884" spans="10:10" ht="12.75">
      <c r="J884" s="182"/>
    </row>
    <row r="885" spans="10:10" ht="12.75">
      <c r="J885" s="182"/>
    </row>
    <row r="886" spans="10:10" ht="12.75">
      <c r="J886" s="182"/>
    </row>
    <row r="887" spans="10:10" ht="12.75">
      <c r="J887" s="182"/>
    </row>
    <row r="888" spans="10:10" ht="12.75">
      <c r="J888" s="182"/>
    </row>
    <row r="889" spans="10:10" ht="12.75">
      <c r="J889" s="182"/>
    </row>
    <row r="890" spans="10:10" ht="12.75">
      <c r="J890" s="182"/>
    </row>
    <row r="891" spans="10:10" ht="12.75">
      <c r="J891" s="182"/>
    </row>
    <row r="892" spans="10:10" ht="12.75">
      <c r="J892" s="182"/>
    </row>
    <row r="893" spans="10:10" ht="12.75">
      <c r="J893" s="182"/>
    </row>
    <row r="894" spans="10:10" ht="12.75">
      <c r="J894" s="182"/>
    </row>
    <row r="895" spans="10:10" ht="12.75">
      <c r="J895" s="182"/>
    </row>
    <row r="896" spans="10:10" ht="12.75">
      <c r="J896" s="182"/>
    </row>
    <row r="897" spans="10:10" ht="12.75">
      <c r="J897" s="182"/>
    </row>
    <row r="898" spans="10:10" ht="12.75">
      <c r="J898" s="182"/>
    </row>
    <row r="899" spans="10:10" ht="12.75">
      <c r="J899" s="182"/>
    </row>
    <row r="900" spans="10:10" ht="12.75">
      <c r="J900" s="182"/>
    </row>
    <row r="901" spans="10:10" ht="12.75">
      <c r="J901" s="182"/>
    </row>
    <row r="902" spans="10:10" ht="12.75">
      <c r="J902" s="182"/>
    </row>
    <row r="903" spans="10:10" ht="12.75">
      <c r="J903" s="182"/>
    </row>
    <row r="904" spans="10:10" ht="12.75">
      <c r="J904" s="182"/>
    </row>
    <row r="905" spans="10:10" ht="12.75">
      <c r="J905" s="182"/>
    </row>
    <row r="906" spans="10:10" ht="12.75">
      <c r="J906" s="182"/>
    </row>
    <row r="907" spans="10:10" ht="12.75">
      <c r="J907" s="182"/>
    </row>
    <row r="908" spans="10:10" ht="12.75">
      <c r="J908" s="182"/>
    </row>
    <row r="909" spans="10:10" ht="12.75">
      <c r="J909" s="182"/>
    </row>
    <row r="910" spans="10:10" ht="12.75">
      <c r="J910" s="182"/>
    </row>
    <row r="911" spans="10:10" ht="12.75">
      <c r="J911" s="182"/>
    </row>
    <row r="912" spans="10:10" ht="12.75">
      <c r="J912" s="182"/>
    </row>
    <row r="913" spans="10:10" ht="12.75">
      <c r="J913" s="182"/>
    </row>
    <row r="914" spans="10:10" ht="12.75">
      <c r="J914" s="182"/>
    </row>
    <row r="915" spans="10:10" ht="12.75">
      <c r="J915" s="182"/>
    </row>
    <row r="916" spans="10:10" ht="12.75">
      <c r="J916" s="182"/>
    </row>
    <row r="917" spans="10:10" ht="12.75">
      <c r="J917" s="182"/>
    </row>
    <row r="918" spans="10:10" ht="12.75">
      <c r="J918" s="182"/>
    </row>
    <row r="919" spans="10:10" ht="12.75">
      <c r="J919" s="182"/>
    </row>
    <row r="920" spans="10:10" ht="12.75">
      <c r="J920" s="182"/>
    </row>
    <row r="921" spans="10:10" ht="12.75">
      <c r="J921" s="182"/>
    </row>
    <row r="922" spans="10:10" ht="12.75">
      <c r="J922" s="182"/>
    </row>
    <row r="923" spans="10:10" ht="12.75">
      <c r="J923" s="182"/>
    </row>
    <row r="924" spans="10:10" ht="12.75">
      <c r="J924" s="182"/>
    </row>
    <row r="925" spans="10:10" ht="12.75">
      <c r="J925" s="182"/>
    </row>
    <row r="926" spans="10:10" ht="12.75">
      <c r="J926" s="182"/>
    </row>
    <row r="927" spans="10:10" ht="12.75">
      <c r="J927" s="182"/>
    </row>
    <row r="928" spans="10:10" ht="12.75">
      <c r="J928" s="182"/>
    </row>
    <row r="929" spans="10:10" ht="12.75">
      <c r="J929" s="182"/>
    </row>
    <row r="930" spans="10:10" ht="12.75">
      <c r="J930" s="182"/>
    </row>
    <row r="931" spans="10:10" ht="12.75">
      <c r="J931" s="182"/>
    </row>
    <row r="932" spans="10:10" ht="12.75">
      <c r="J932" s="182"/>
    </row>
    <row r="933" spans="10:10" ht="12.75">
      <c r="J933" s="182"/>
    </row>
    <row r="934" spans="10:10" ht="12.75">
      <c r="J934" s="182"/>
    </row>
    <row r="935" spans="10:10" ht="12.75">
      <c r="J935" s="182"/>
    </row>
    <row r="936" spans="10:10" ht="12.75">
      <c r="J936" s="182"/>
    </row>
    <row r="937" spans="10:10" ht="12.75">
      <c r="J937" s="182"/>
    </row>
    <row r="938" spans="10:10" ht="12.75">
      <c r="J938" s="182"/>
    </row>
    <row r="939" spans="10:10" ht="12.75">
      <c r="J939" s="182"/>
    </row>
    <row r="940" spans="10:10" ht="12.75">
      <c r="J940" s="182"/>
    </row>
    <row r="941" spans="10:10" ht="12.75">
      <c r="J941" s="182"/>
    </row>
    <row r="942" spans="10:10" ht="12.75">
      <c r="J942" s="182"/>
    </row>
    <row r="943" spans="10:10" ht="12.75">
      <c r="J943" s="182"/>
    </row>
    <row r="944" spans="10:10" ht="12.75">
      <c r="J944" s="182"/>
    </row>
    <row r="945" spans="10:10" ht="12.75">
      <c r="J945" s="182"/>
    </row>
    <row r="946" spans="10:10" ht="12.75">
      <c r="J946" s="182"/>
    </row>
    <row r="947" spans="10:10" ht="12.75">
      <c r="J947" s="182"/>
    </row>
    <row r="948" spans="10:10" ht="12.75">
      <c r="J948" s="182"/>
    </row>
    <row r="949" spans="10:10" ht="12.75">
      <c r="J949" s="182"/>
    </row>
    <row r="950" spans="10:10" ht="12.75">
      <c r="J950" s="182"/>
    </row>
    <row r="951" spans="10:10" ht="12.75">
      <c r="J951" s="182"/>
    </row>
    <row r="952" spans="10:10" ht="12.75">
      <c r="J952" s="182"/>
    </row>
    <row r="953" spans="10:10" ht="12.75">
      <c r="J953" s="182"/>
    </row>
    <row r="954" spans="10:10" ht="12.75">
      <c r="J954" s="182"/>
    </row>
    <row r="955" spans="10:10" ht="12.75">
      <c r="J955" s="182"/>
    </row>
    <row r="956" spans="10:10" ht="12.75">
      <c r="J956" s="182"/>
    </row>
    <row r="957" spans="10:10" ht="12.75">
      <c r="J957" s="182"/>
    </row>
    <row r="958" spans="10:10" ht="12.75">
      <c r="J958" s="182"/>
    </row>
    <row r="959" spans="10:10" ht="12.75">
      <c r="J959" s="182"/>
    </row>
    <row r="960" spans="10:10" ht="12.75">
      <c r="J960" s="182"/>
    </row>
    <row r="961" spans="10:10" ht="12.75">
      <c r="J961" s="182"/>
    </row>
    <row r="962" spans="10:10" ht="12.75">
      <c r="J962" s="182"/>
    </row>
    <row r="963" spans="10:10" ht="12.75">
      <c r="J963" s="182"/>
    </row>
    <row r="964" spans="10:10" ht="12.75">
      <c r="J964" s="182"/>
    </row>
    <row r="965" spans="10:10" ht="12.75">
      <c r="J965" s="182"/>
    </row>
    <row r="966" spans="10:10" ht="12.75">
      <c r="J966" s="182"/>
    </row>
    <row r="967" spans="10:10" ht="12.75">
      <c r="J967" s="182"/>
    </row>
    <row r="968" spans="10:10" ht="12.75">
      <c r="J968" s="182"/>
    </row>
    <row r="969" spans="10:10" ht="12.75">
      <c r="J969" s="182"/>
    </row>
    <row r="970" spans="10:10" ht="12.75">
      <c r="J970" s="182"/>
    </row>
    <row r="971" spans="10:10" ht="12.75">
      <c r="J971" s="182"/>
    </row>
    <row r="972" spans="10:10" ht="12.75">
      <c r="J972" s="182"/>
    </row>
    <row r="973" spans="10:10" ht="12.75">
      <c r="J973" s="182"/>
    </row>
    <row r="974" spans="10:10" ht="12.75">
      <c r="J974" s="182"/>
    </row>
    <row r="975" spans="10:10" ht="12.75">
      <c r="J975" s="182"/>
    </row>
    <row r="976" spans="10:10" ht="12.75">
      <c r="J976" s="182"/>
    </row>
    <row r="977" spans="10:10" ht="12.75">
      <c r="J977" s="182"/>
    </row>
    <row r="978" spans="10:10" ht="12.75">
      <c r="J978" s="182"/>
    </row>
    <row r="979" spans="10:10" ht="12.75">
      <c r="J979" s="182"/>
    </row>
    <row r="980" spans="10:10" ht="12.75">
      <c r="J980" s="182"/>
    </row>
    <row r="981" spans="10:10" ht="12.75">
      <c r="J981" s="182"/>
    </row>
    <row r="982" spans="10:10" ht="12.75">
      <c r="J982" s="182"/>
    </row>
    <row r="983" spans="10:10" ht="12.75">
      <c r="J983" s="182"/>
    </row>
    <row r="984" spans="10:10" ht="12.75">
      <c r="J984" s="182"/>
    </row>
    <row r="985" spans="10:10" ht="12.75">
      <c r="J985" s="182"/>
    </row>
    <row r="986" spans="10:10" ht="12.75">
      <c r="J986" s="182"/>
    </row>
    <row r="987" spans="10:10" ht="12.75">
      <c r="J987" s="182"/>
    </row>
    <row r="988" spans="10:10" ht="12.75">
      <c r="J988" s="182"/>
    </row>
    <row r="989" spans="10:10" ht="12.75">
      <c r="J989" s="182"/>
    </row>
    <row r="990" spans="10:10" ht="12.75">
      <c r="J990" s="182"/>
    </row>
    <row r="991" spans="10:10" ht="12.75">
      <c r="J991" s="182"/>
    </row>
    <row r="992" spans="10:10" ht="12.75">
      <c r="J992" s="182"/>
    </row>
    <row r="993" spans="10:10" ht="12.75">
      <c r="J993" s="182"/>
    </row>
    <row r="994" spans="10:10" ht="12.75">
      <c r="J994" s="182"/>
    </row>
    <row r="995" spans="10:10" ht="12.75">
      <c r="J995" s="182"/>
    </row>
    <row r="996" spans="10:10" ht="12.75">
      <c r="J996" s="182"/>
    </row>
    <row r="997" spans="10:10" ht="12.75">
      <c r="J997" s="182"/>
    </row>
    <row r="998" spans="10:10" ht="12.75">
      <c r="J998" s="182"/>
    </row>
    <row r="999" spans="10:10" ht="12.75">
      <c r="J999" s="182"/>
    </row>
    <row r="1000" spans="10:10" ht="12.75">
      <c r="J1000" s="182"/>
    </row>
    <row r="1001" spans="10:10" ht="12.75">
      <c r="J1001" s="182"/>
    </row>
    <row r="1002" spans="10:10" ht="12.75">
      <c r="J1002" s="182"/>
    </row>
    <row r="1003" spans="10:10" ht="12.75">
      <c r="J1003" s="182"/>
    </row>
    <row r="1004" spans="10:10" ht="12.75">
      <c r="J1004" s="182"/>
    </row>
    <row r="1005" spans="10:10" ht="12.75">
      <c r="J1005" s="182"/>
    </row>
    <row r="1006" spans="10:10" ht="12.75">
      <c r="J1006" s="182"/>
    </row>
    <row r="1007" spans="10:10" ht="12.75">
      <c r="J1007" s="182"/>
    </row>
    <row r="1008" spans="10:10" ht="12.75">
      <c r="J1008" s="182"/>
    </row>
    <row r="1009" spans="10:10" ht="12.75">
      <c r="J1009" s="182"/>
    </row>
    <row r="1010" spans="10:10" ht="12.75">
      <c r="J1010" s="182"/>
    </row>
    <row r="1011" spans="10:10" ht="12.75">
      <c r="J1011" s="182"/>
    </row>
    <row r="1012" spans="10:10" ht="12.75">
      <c r="J1012" s="182"/>
    </row>
    <row r="1013" spans="10:10" ht="12.75">
      <c r="J1013" s="182"/>
    </row>
    <row r="1014" spans="10:10" ht="12.75">
      <c r="J1014" s="182"/>
    </row>
    <row r="1015" spans="10:10" ht="12.75">
      <c r="J1015" s="182"/>
    </row>
    <row r="1016" spans="10:10" ht="12.75">
      <c r="J1016" s="182"/>
    </row>
  </sheetData>
  <mergeCells count="3">
    <mergeCell ref="C7:I7"/>
    <mergeCell ref="C8:I9"/>
    <mergeCell ref="C10:I10"/>
  </mergeCells>
  <hyperlinks>
    <hyperlink ref="B8" r:id="rId1"/>
    <hyperlink ref="B9" r:id="rId2"/>
    <hyperlink ref="B10" r:id="rId3"/>
    <hyperlink ref="D14" location="ECT_LegacyCapacity!A1" display="ECT_LegacyCapacity"/>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X38"/>
  <sheetViews>
    <sheetView zoomScaleNormal="100" workbookViewId="0"/>
  </sheetViews>
  <sheetFormatPr defaultColWidth="9.140625" defaultRowHeight="12.75"/>
  <cols>
    <col min="2" max="2" width="25.7109375" bestFit="1" customWidth="1"/>
    <col min="3" max="3" width="25.7109375" customWidth="1"/>
    <col min="5" max="5" width="14.85546875" bestFit="1" customWidth="1"/>
    <col min="6" max="6" width="10.140625" customWidth="1"/>
    <col min="11" max="11" width="17.7109375" customWidth="1"/>
    <col min="12" max="13" width="11.85546875" customWidth="1"/>
    <col min="14" max="14" width="12.42578125" customWidth="1"/>
    <col min="17" max="17" width="20.7109375" customWidth="1"/>
    <col min="18" max="18" width="12" customWidth="1"/>
    <col min="20" max="20" width="17.85546875" customWidth="1"/>
    <col min="21" max="23" width="11.7109375" customWidth="1"/>
  </cols>
  <sheetData>
    <row r="3" spans="2:24">
      <c r="B3" s="10" t="s">
        <v>889</v>
      </c>
      <c r="K3" s="10" t="s">
        <v>957</v>
      </c>
      <c r="Q3" s="10" t="s">
        <v>741</v>
      </c>
      <c r="T3" s="10" t="s">
        <v>750</v>
      </c>
    </row>
    <row r="4" spans="2:24">
      <c r="B4" s="10" t="s">
        <v>686</v>
      </c>
      <c r="C4" s="10" t="s">
        <v>1</v>
      </c>
      <c r="D4" s="10" t="s">
        <v>689</v>
      </c>
      <c r="E4" s="10" t="s">
        <v>710</v>
      </c>
      <c r="F4" s="10" t="s">
        <v>688</v>
      </c>
      <c r="G4" s="10" t="s">
        <v>687</v>
      </c>
      <c r="H4" t="s">
        <v>8</v>
      </c>
      <c r="I4" s="10" t="s">
        <v>12</v>
      </c>
      <c r="K4" s="60" t="s">
        <v>686</v>
      </c>
      <c r="L4" s="61" t="s">
        <v>689</v>
      </c>
      <c r="M4" s="61" t="s">
        <v>710</v>
      </c>
      <c r="N4" s="61" t="s">
        <v>688</v>
      </c>
      <c r="O4" s="61" t="s">
        <v>687</v>
      </c>
      <c r="Q4" t="s">
        <v>686</v>
      </c>
      <c r="R4" t="s">
        <v>742</v>
      </c>
      <c r="T4" t="s">
        <v>686</v>
      </c>
      <c r="U4" t="s">
        <v>689</v>
      </c>
      <c r="V4" t="s">
        <v>710</v>
      </c>
      <c r="W4" t="s">
        <v>688</v>
      </c>
      <c r="X4" t="s">
        <v>687</v>
      </c>
    </row>
    <row r="5" spans="2:24">
      <c r="B5" s="10" t="s">
        <v>661</v>
      </c>
      <c r="C5" t="s">
        <v>627</v>
      </c>
      <c r="D5" s="12">
        <v>0</v>
      </c>
      <c r="E5" s="12">
        <v>0</v>
      </c>
      <c r="F5" s="12">
        <v>0</v>
      </c>
      <c r="G5" s="12">
        <v>0</v>
      </c>
      <c r="H5" s="12">
        <v>40.549999999999997</v>
      </c>
      <c r="I5" s="12">
        <v>40.549999999999997</v>
      </c>
      <c r="K5" s="59" t="s">
        <v>670</v>
      </c>
      <c r="L5">
        <f>SUMIF($B$5:$B$38,$K5,D$5:D$38)</f>
        <v>6390</v>
      </c>
      <c r="M5">
        <f>SUMIF($B$5:$B$38,$K5,E$5:E$38)</f>
        <v>0</v>
      </c>
      <c r="N5">
        <f>SUMIF($B$5:$B$38,$K5,F$5:F$38)</f>
        <v>0</v>
      </c>
      <c r="O5">
        <f>SUMIF($B$5:$B$38,$K5,G$5:G$38)</f>
        <v>0</v>
      </c>
      <c r="Q5" t="s">
        <v>670</v>
      </c>
      <c r="R5">
        <v>0</v>
      </c>
      <c r="T5" t="str">
        <f t="shared" ref="T5:T29" si="0">K5</f>
        <v>BR</v>
      </c>
      <c r="U5">
        <f t="shared" ref="U5:U29" si="1">L5</f>
        <v>6390</v>
      </c>
      <c r="V5">
        <f t="shared" ref="V5:V29" si="2">M5</f>
        <v>0</v>
      </c>
      <c r="W5">
        <f t="shared" ref="W5:W29" si="3">N5</f>
        <v>0</v>
      </c>
      <c r="X5">
        <f>O5-R5</f>
        <v>0</v>
      </c>
    </row>
    <row r="6" spans="2:24">
      <c r="B6" s="10" t="s">
        <v>662</v>
      </c>
      <c r="C6" t="s">
        <v>628</v>
      </c>
      <c r="D6" s="12">
        <v>0</v>
      </c>
      <c r="E6" s="12">
        <v>2208.4</v>
      </c>
      <c r="F6" s="12">
        <v>0</v>
      </c>
      <c r="G6" s="12">
        <v>0</v>
      </c>
      <c r="H6" s="12">
        <v>217.16</v>
      </c>
      <c r="I6" s="12">
        <v>2425.56</v>
      </c>
      <c r="K6" s="59" t="s">
        <v>671</v>
      </c>
      <c r="L6">
        <f t="shared" ref="L6:M29" si="4">SUMIF($B$5:$B$38,$K6,D$5:D$38)</f>
        <v>4460</v>
      </c>
      <c r="M6">
        <f t="shared" si="4"/>
        <v>0</v>
      </c>
      <c r="N6">
        <f t="shared" ref="N6:N29" si="5">SUMIF($B$5:$B$38,$K6,F$5:F$38)</f>
        <v>0</v>
      </c>
      <c r="O6">
        <f t="shared" ref="O6:O29" si="6">SUMIF($B$5:$B$38,$K6,G$5:G$38)</f>
        <v>210</v>
      </c>
      <c r="Q6" t="s">
        <v>671</v>
      </c>
      <c r="T6" t="str">
        <f t="shared" si="0"/>
        <v>JH</v>
      </c>
      <c r="U6">
        <f t="shared" si="1"/>
        <v>4460</v>
      </c>
      <c r="V6">
        <f t="shared" si="2"/>
        <v>0</v>
      </c>
      <c r="W6">
        <f t="shared" si="3"/>
        <v>0</v>
      </c>
      <c r="X6">
        <f t="shared" ref="X6:X29" si="7">O6-R6</f>
        <v>210</v>
      </c>
    </row>
    <row r="7" spans="2:24">
      <c r="B7" s="10" t="s">
        <v>663</v>
      </c>
      <c r="C7" t="s">
        <v>629</v>
      </c>
      <c r="D7" s="12">
        <v>5330</v>
      </c>
      <c r="E7" s="12">
        <v>431.59</v>
      </c>
      <c r="F7" s="12">
        <v>0</v>
      </c>
      <c r="G7" s="12">
        <v>0</v>
      </c>
      <c r="H7" s="12">
        <v>531.29999999999995</v>
      </c>
      <c r="I7" s="12">
        <v>6292.89</v>
      </c>
      <c r="K7" s="59" t="s">
        <v>672</v>
      </c>
      <c r="L7">
        <f t="shared" si="4"/>
        <v>9800</v>
      </c>
      <c r="M7">
        <f t="shared" si="4"/>
        <v>0</v>
      </c>
      <c r="N7">
        <f t="shared" si="5"/>
        <v>0</v>
      </c>
      <c r="O7">
        <f t="shared" si="6"/>
        <v>2142.25</v>
      </c>
      <c r="Q7" t="s">
        <v>672</v>
      </c>
      <c r="R7">
        <v>0</v>
      </c>
      <c r="T7" t="str">
        <f t="shared" si="0"/>
        <v>OD</v>
      </c>
      <c r="U7">
        <f t="shared" si="1"/>
        <v>9800</v>
      </c>
      <c r="V7">
        <f t="shared" si="2"/>
        <v>0</v>
      </c>
      <c r="W7">
        <f t="shared" si="3"/>
        <v>0</v>
      </c>
      <c r="X7">
        <f t="shared" si="7"/>
        <v>2142.25</v>
      </c>
    </row>
    <row r="8" spans="2:24">
      <c r="B8" s="10" t="s">
        <v>664</v>
      </c>
      <c r="C8" t="s">
        <v>630</v>
      </c>
      <c r="D8" s="12">
        <v>0</v>
      </c>
      <c r="E8" s="12">
        <v>0</v>
      </c>
      <c r="F8" s="12">
        <v>0</v>
      </c>
      <c r="G8" s="12">
        <v>9809.02</v>
      </c>
      <c r="H8" s="12">
        <v>951.64</v>
      </c>
      <c r="I8" s="12">
        <v>10760.66</v>
      </c>
      <c r="K8" s="59" t="s">
        <v>674</v>
      </c>
      <c r="L8">
        <f t="shared" si="4"/>
        <v>14177</v>
      </c>
      <c r="M8">
        <f t="shared" si="4"/>
        <v>100</v>
      </c>
      <c r="N8">
        <f t="shared" si="5"/>
        <v>0</v>
      </c>
      <c r="O8">
        <f t="shared" si="6"/>
        <v>1341.2</v>
      </c>
      <c r="Q8" t="s">
        <v>674</v>
      </c>
      <c r="R8">
        <v>900</v>
      </c>
      <c r="T8" t="str">
        <f t="shared" si="0"/>
        <v>WB</v>
      </c>
      <c r="U8">
        <f t="shared" si="1"/>
        <v>14177</v>
      </c>
      <c r="V8">
        <f t="shared" si="2"/>
        <v>100</v>
      </c>
      <c r="W8">
        <f t="shared" si="3"/>
        <v>0</v>
      </c>
      <c r="X8">
        <f t="shared" si="7"/>
        <v>441.20000000000005</v>
      </c>
    </row>
    <row r="9" spans="2:24">
      <c r="B9" s="10" t="s">
        <v>665</v>
      </c>
      <c r="C9" t="s">
        <v>631</v>
      </c>
      <c r="D9" s="12">
        <v>0</v>
      </c>
      <c r="E9" s="12">
        <v>175</v>
      </c>
      <c r="F9" s="12">
        <v>0</v>
      </c>
      <c r="G9" s="12">
        <v>3360</v>
      </c>
      <c r="H9" s="12">
        <v>199.78</v>
      </c>
      <c r="I9" s="12">
        <v>3734.78</v>
      </c>
      <c r="K9" s="59" t="s">
        <v>675</v>
      </c>
      <c r="L9">
        <f t="shared" si="4"/>
        <v>23128</v>
      </c>
      <c r="M9">
        <f t="shared" si="4"/>
        <v>0</v>
      </c>
      <c r="N9">
        <f t="shared" si="5"/>
        <v>0</v>
      </c>
      <c r="O9">
        <f t="shared" si="6"/>
        <v>120</v>
      </c>
      <c r="Q9" t="s">
        <v>675</v>
      </c>
      <c r="R9">
        <v>0</v>
      </c>
      <c r="T9" t="str">
        <f t="shared" si="0"/>
        <v>CG</v>
      </c>
      <c r="U9">
        <f t="shared" si="1"/>
        <v>23128</v>
      </c>
      <c r="V9">
        <f t="shared" si="2"/>
        <v>0</v>
      </c>
      <c r="W9">
        <f t="shared" si="3"/>
        <v>0</v>
      </c>
      <c r="X9">
        <f t="shared" si="7"/>
        <v>120</v>
      </c>
    </row>
    <row r="10" spans="2:24">
      <c r="B10" s="10" t="s">
        <v>666</v>
      </c>
      <c r="C10" t="s">
        <v>632</v>
      </c>
      <c r="D10" s="12">
        <v>5680</v>
      </c>
      <c r="E10" s="12">
        <v>0</v>
      </c>
      <c r="F10" s="12">
        <v>0</v>
      </c>
      <c r="G10" s="12">
        <v>1096.3</v>
      </c>
      <c r="H10" s="12">
        <v>1448.5</v>
      </c>
      <c r="I10" s="12">
        <v>8224.7999999999993</v>
      </c>
      <c r="K10" s="59" t="s">
        <v>677</v>
      </c>
      <c r="L10">
        <f t="shared" si="4"/>
        <v>16232</v>
      </c>
      <c r="M10">
        <f t="shared" si="4"/>
        <v>7551.41</v>
      </c>
      <c r="N10">
        <f t="shared" si="5"/>
        <v>440</v>
      </c>
      <c r="O10">
        <f t="shared" si="6"/>
        <v>1990</v>
      </c>
      <c r="Q10" t="s">
        <v>677</v>
      </c>
      <c r="R10">
        <v>0</v>
      </c>
      <c r="T10" t="str">
        <f t="shared" si="0"/>
        <v>GJ</v>
      </c>
      <c r="U10">
        <f t="shared" si="1"/>
        <v>16232</v>
      </c>
      <c r="V10">
        <f t="shared" si="2"/>
        <v>7551.41</v>
      </c>
      <c r="W10">
        <f t="shared" si="3"/>
        <v>440</v>
      </c>
      <c r="X10">
        <f t="shared" si="7"/>
        <v>1990</v>
      </c>
    </row>
    <row r="11" spans="2:24">
      <c r="B11" s="10" t="s">
        <v>667</v>
      </c>
      <c r="C11" t="s">
        <v>633</v>
      </c>
      <c r="D11" s="12">
        <v>9820</v>
      </c>
      <c r="E11" s="12">
        <v>1023.13</v>
      </c>
      <c r="F11" s="12">
        <v>1180</v>
      </c>
      <c r="G11" s="12">
        <v>411</v>
      </c>
      <c r="H11" s="12">
        <v>9582.7800000000007</v>
      </c>
      <c r="I11" s="12">
        <v>22016.91</v>
      </c>
      <c r="K11" s="59" t="s">
        <v>678</v>
      </c>
      <c r="L11">
        <f t="shared" si="4"/>
        <v>21150</v>
      </c>
      <c r="M11">
        <f t="shared" si="4"/>
        <v>0</v>
      </c>
      <c r="N11">
        <f t="shared" si="5"/>
        <v>0</v>
      </c>
      <c r="O11">
        <f t="shared" si="6"/>
        <v>2235</v>
      </c>
      <c r="Q11" t="s">
        <v>678</v>
      </c>
      <c r="R11">
        <v>0</v>
      </c>
      <c r="T11" t="str">
        <f t="shared" si="0"/>
        <v>MP</v>
      </c>
      <c r="U11">
        <f t="shared" si="1"/>
        <v>21150</v>
      </c>
      <c r="V11">
        <f t="shared" si="2"/>
        <v>0</v>
      </c>
      <c r="W11">
        <f t="shared" si="3"/>
        <v>0</v>
      </c>
      <c r="X11">
        <f t="shared" si="7"/>
        <v>2235</v>
      </c>
    </row>
    <row r="12" spans="2:24">
      <c r="B12" s="10" t="s">
        <v>668</v>
      </c>
      <c r="C12" t="s">
        <v>634</v>
      </c>
      <c r="D12" s="12">
        <v>22409</v>
      </c>
      <c r="E12" s="12">
        <v>1493.14</v>
      </c>
      <c r="F12" s="12">
        <v>440</v>
      </c>
      <c r="G12" s="12">
        <v>501.6</v>
      </c>
      <c r="H12" s="12">
        <v>3235.71</v>
      </c>
      <c r="I12" s="12">
        <v>28079.45</v>
      </c>
      <c r="K12" s="59" t="s">
        <v>679</v>
      </c>
      <c r="L12">
        <f t="shared" si="4"/>
        <v>24966</v>
      </c>
      <c r="M12">
        <f t="shared" si="4"/>
        <v>3207.08</v>
      </c>
      <c r="N12">
        <f t="shared" si="5"/>
        <v>1400</v>
      </c>
      <c r="O12">
        <f t="shared" si="6"/>
        <v>3047</v>
      </c>
      <c r="Q12" t="s">
        <v>679</v>
      </c>
      <c r="R12">
        <v>400</v>
      </c>
      <c r="T12" t="str">
        <f t="shared" si="0"/>
        <v>MH</v>
      </c>
      <c r="U12">
        <f t="shared" si="1"/>
        <v>24966</v>
      </c>
      <c r="V12">
        <f t="shared" si="2"/>
        <v>3207.08</v>
      </c>
      <c r="W12">
        <f t="shared" si="3"/>
        <v>1400</v>
      </c>
      <c r="X12">
        <f t="shared" si="7"/>
        <v>2647</v>
      </c>
    </row>
    <row r="13" spans="2:24">
      <c r="B13" s="10" t="s">
        <v>669</v>
      </c>
      <c r="C13" t="s">
        <v>635</v>
      </c>
      <c r="D13" s="12">
        <v>0</v>
      </c>
      <c r="E13" s="12">
        <v>450</v>
      </c>
      <c r="F13" s="12">
        <v>0</v>
      </c>
      <c r="G13" s="12">
        <v>3756.35</v>
      </c>
      <c r="H13" s="12">
        <v>660.72</v>
      </c>
      <c r="I13" s="12">
        <v>4867.07</v>
      </c>
      <c r="K13" s="59" t="s">
        <v>676</v>
      </c>
      <c r="L13">
        <f t="shared" si="4"/>
        <v>0</v>
      </c>
      <c r="M13">
        <f t="shared" si="4"/>
        <v>48</v>
      </c>
      <c r="N13">
        <f t="shared" si="5"/>
        <v>0</v>
      </c>
      <c r="O13">
        <f t="shared" si="6"/>
        <v>0</v>
      </c>
      <c r="Q13" t="s">
        <v>676</v>
      </c>
      <c r="R13">
        <v>0</v>
      </c>
      <c r="T13" t="str">
        <f t="shared" si="0"/>
        <v>GA</v>
      </c>
      <c r="U13">
        <f t="shared" si="1"/>
        <v>0</v>
      </c>
      <c r="V13">
        <f t="shared" si="2"/>
        <v>48</v>
      </c>
      <c r="W13">
        <f t="shared" si="3"/>
        <v>0</v>
      </c>
      <c r="X13">
        <f t="shared" si="7"/>
        <v>0</v>
      </c>
    </row>
    <row r="14" spans="2:24" ht="12.75" customHeight="1">
      <c r="B14" s="10" t="s">
        <v>670</v>
      </c>
      <c r="C14" t="s">
        <v>636</v>
      </c>
      <c r="D14" s="12">
        <v>6390</v>
      </c>
      <c r="E14" s="12">
        <v>0</v>
      </c>
      <c r="F14" s="12">
        <v>0</v>
      </c>
      <c r="G14" s="12">
        <v>0</v>
      </c>
      <c r="H14" s="12">
        <v>343.47</v>
      </c>
      <c r="I14" s="12">
        <v>6733.47</v>
      </c>
      <c r="K14" s="59" t="s">
        <v>661</v>
      </c>
      <c r="L14">
        <f t="shared" si="4"/>
        <v>0</v>
      </c>
      <c r="M14">
        <f t="shared" si="4"/>
        <v>32.5</v>
      </c>
      <c r="N14">
        <f t="shared" si="5"/>
        <v>0</v>
      </c>
      <c r="O14">
        <f t="shared" si="6"/>
        <v>0</v>
      </c>
      <c r="Q14" t="s">
        <v>661</v>
      </c>
      <c r="R14">
        <v>0</v>
      </c>
      <c r="T14" t="str">
        <f t="shared" si="0"/>
        <v>UT</v>
      </c>
      <c r="U14">
        <f t="shared" si="1"/>
        <v>0</v>
      </c>
      <c r="V14">
        <f t="shared" si="2"/>
        <v>32.5</v>
      </c>
      <c r="W14">
        <f t="shared" si="3"/>
        <v>0</v>
      </c>
      <c r="X14">
        <f t="shared" si="7"/>
        <v>0</v>
      </c>
    </row>
    <row r="15" spans="2:24" ht="12.75" customHeight="1">
      <c r="B15" s="10" t="s">
        <v>671</v>
      </c>
      <c r="C15" t="s">
        <v>637</v>
      </c>
      <c r="D15" s="12">
        <v>4460</v>
      </c>
      <c r="E15" s="12">
        <v>0</v>
      </c>
      <c r="F15" s="12">
        <v>0</v>
      </c>
      <c r="G15" s="12">
        <v>210</v>
      </c>
      <c r="H15" s="12">
        <v>46.75</v>
      </c>
      <c r="I15" s="12">
        <v>4716.75</v>
      </c>
      <c r="K15" s="59" t="s">
        <v>685</v>
      </c>
      <c r="L15">
        <f t="shared" si="4"/>
        <v>750</v>
      </c>
      <c r="M15">
        <f t="shared" si="4"/>
        <v>643.70000000000005</v>
      </c>
      <c r="N15">
        <f t="shared" si="5"/>
        <v>0</v>
      </c>
      <c r="O15">
        <f t="shared" si="6"/>
        <v>350</v>
      </c>
      <c r="Q15" t="s">
        <v>685</v>
      </c>
      <c r="R15">
        <v>0</v>
      </c>
      <c r="T15" t="str">
        <f t="shared" si="0"/>
        <v>AS</v>
      </c>
      <c r="U15">
        <f t="shared" si="1"/>
        <v>750</v>
      </c>
      <c r="V15">
        <f t="shared" si="2"/>
        <v>643.70000000000005</v>
      </c>
      <c r="W15">
        <f t="shared" si="3"/>
        <v>0</v>
      </c>
      <c r="X15">
        <f t="shared" si="7"/>
        <v>350</v>
      </c>
    </row>
    <row r="16" spans="2:24" ht="12.75" customHeight="1">
      <c r="B16" s="10" t="s">
        <v>672</v>
      </c>
      <c r="C16" t="s">
        <v>638</v>
      </c>
      <c r="D16" s="12">
        <v>9800</v>
      </c>
      <c r="E16" s="12">
        <v>0</v>
      </c>
      <c r="F16" s="12">
        <v>0</v>
      </c>
      <c r="G16" s="12">
        <v>2142.25</v>
      </c>
      <c r="H16" s="12">
        <v>521.69000000000005</v>
      </c>
      <c r="I16" s="12">
        <v>12463.94</v>
      </c>
      <c r="K16" s="59" t="s">
        <v>673</v>
      </c>
      <c r="L16">
        <f t="shared" si="4"/>
        <v>0</v>
      </c>
      <c r="M16">
        <f t="shared" si="4"/>
        <v>1132.0999999999999</v>
      </c>
      <c r="N16">
        <f t="shared" si="5"/>
        <v>0</v>
      </c>
      <c r="O16">
        <f t="shared" si="6"/>
        <v>3546</v>
      </c>
      <c r="Q16" t="s">
        <v>673</v>
      </c>
      <c r="R16">
        <v>0</v>
      </c>
      <c r="T16" t="str">
        <f t="shared" si="0"/>
        <v>NE</v>
      </c>
      <c r="U16">
        <f t="shared" si="1"/>
        <v>0</v>
      </c>
      <c r="V16">
        <f t="shared" si="2"/>
        <v>1132.0999999999999</v>
      </c>
      <c r="W16">
        <f t="shared" si="3"/>
        <v>0</v>
      </c>
      <c r="X16">
        <f t="shared" si="7"/>
        <v>3546</v>
      </c>
    </row>
    <row r="17" spans="2:24" ht="12.75" customHeight="1">
      <c r="B17" s="10" t="s">
        <v>673</v>
      </c>
      <c r="C17" t="s">
        <v>639</v>
      </c>
      <c r="D17" s="12">
        <v>0</v>
      </c>
      <c r="E17" s="12">
        <v>0</v>
      </c>
      <c r="F17" s="12">
        <v>0</v>
      </c>
      <c r="G17" s="12">
        <v>2169</v>
      </c>
      <c r="H17" s="12">
        <v>52.18</v>
      </c>
      <c r="I17" s="12">
        <v>2221.1799999999998</v>
      </c>
      <c r="K17" s="59" t="s">
        <v>680</v>
      </c>
      <c r="L17">
        <f t="shared" si="4"/>
        <v>11590</v>
      </c>
      <c r="M17">
        <f t="shared" si="4"/>
        <v>4898.54</v>
      </c>
      <c r="N17">
        <f t="shared" si="5"/>
        <v>0</v>
      </c>
      <c r="O17">
        <f t="shared" si="6"/>
        <v>1610</v>
      </c>
      <c r="Q17" t="s">
        <v>680</v>
      </c>
      <c r="R17">
        <v>0</v>
      </c>
      <c r="T17" t="str">
        <f t="shared" si="0"/>
        <v>AP</v>
      </c>
      <c r="U17">
        <f t="shared" si="1"/>
        <v>11590</v>
      </c>
      <c r="V17">
        <f t="shared" si="2"/>
        <v>4898.54</v>
      </c>
      <c r="W17">
        <f t="shared" si="3"/>
        <v>0</v>
      </c>
      <c r="X17">
        <f t="shared" si="7"/>
        <v>1610</v>
      </c>
    </row>
    <row r="18" spans="2:24" ht="12.75" customHeight="1">
      <c r="B18" s="10" t="s">
        <v>674</v>
      </c>
      <c r="C18" t="s">
        <v>640</v>
      </c>
      <c r="D18" s="12">
        <v>14177</v>
      </c>
      <c r="E18" s="12">
        <v>100</v>
      </c>
      <c r="F18" s="12">
        <v>0</v>
      </c>
      <c r="G18" s="12">
        <v>1341.2</v>
      </c>
      <c r="H18" s="12">
        <v>532.88</v>
      </c>
      <c r="I18" s="12">
        <v>16151.08</v>
      </c>
      <c r="K18" s="59" t="s">
        <v>681</v>
      </c>
      <c r="L18">
        <f t="shared" si="4"/>
        <v>9480</v>
      </c>
      <c r="M18">
        <f t="shared" si="4"/>
        <v>0</v>
      </c>
      <c r="N18">
        <f t="shared" si="5"/>
        <v>880</v>
      </c>
      <c r="O18">
        <f t="shared" si="6"/>
        <v>3644.2</v>
      </c>
      <c r="Q18" t="s">
        <v>681</v>
      </c>
      <c r="R18">
        <v>0</v>
      </c>
      <c r="T18" t="str">
        <f t="shared" si="0"/>
        <v>KA</v>
      </c>
      <c r="U18">
        <f t="shared" si="1"/>
        <v>9480</v>
      </c>
      <c r="V18">
        <f t="shared" si="2"/>
        <v>0</v>
      </c>
      <c r="W18">
        <f t="shared" si="3"/>
        <v>880</v>
      </c>
      <c r="X18">
        <f t="shared" si="7"/>
        <v>3644.2</v>
      </c>
    </row>
    <row r="19" spans="2:24">
      <c r="B19" s="10" t="s">
        <v>675</v>
      </c>
      <c r="C19" t="s">
        <v>641</v>
      </c>
      <c r="D19" s="12">
        <v>23128</v>
      </c>
      <c r="E19" s="12">
        <v>0</v>
      </c>
      <c r="F19" s="12">
        <v>0</v>
      </c>
      <c r="G19" s="12">
        <v>120</v>
      </c>
      <c r="H19" s="12">
        <v>551.85</v>
      </c>
      <c r="I19" s="12">
        <v>23799.85</v>
      </c>
      <c r="K19" s="59" t="s">
        <v>682</v>
      </c>
      <c r="L19">
        <f t="shared" si="4"/>
        <v>0</v>
      </c>
      <c r="M19">
        <f t="shared" si="4"/>
        <v>533.58000000000004</v>
      </c>
      <c r="N19">
        <f t="shared" si="5"/>
        <v>0</v>
      </c>
      <c r="O19">
        <f t="shared" si="6"/>
        <v>1856.5</v>
      </c>
      <c r="Q19" t="s">
        <v>682</v>
      </c>
      <c r="R19">
        <v>0</v>
      </c>
      <c r="T19" t="str">
        <f t="shared" si="0"/>
        <v>KL</v>
      </c>
      <c r="U19">
        <f t="shared" si="1"/>
        <v>0</v>
      </c>
      <c r="V19">
        <f t="shared" si="2"/>
        <v>533.58000000000004</v>
      </c>
      <c r="W19">
        <f t="shared" si="3"/>
        <v>0</v>
      </c>
      <c r="X19">
        <f t="shared" si="7"/>
        <v>1856.5</v>
      </c>
    </row>
    <row r="20" spans="2:24">
      <c r="B20" s="10" t="s">
        <v>661</v>
      </c>
      <c r="C20" t="s">
        <v>642</v>
      </c>
      <c r="D20" s="12">
        <v>0</v>
      </c>
      <c r="E20" s="12">
        <v>0</v>
      </c>
      <c r="F20" s="12">
        <v>0</v>
      </c>
      <c r="G20" s="12">
        <v>0</v>
      </c>
      <c r="H20" s="12">
        <v>5.46</v>
      </c>
      <c r="I20" s="12">
        <v>5.46</v>
      </c>
      <c r="K20" s="59" t="s">
        <v>683</v>
      </c>
      <c r="L20">
        <f t="shared" si="4"/>
        <v>13010</v>
      </c>
      <c r="M20">
        <f t="shared" si="4"/>
        <v>1027.18</v>
      </c>
      <c r="N20">
        <f t="shared" si="5"/>
        <v>2440</v>
      </c>
      <c r="O20">
        <f t="shared" si="6"/>
        <v>2178.1999999999998</v>
      </c>
      <c r="Q20" t="s">
        <v>683</v>
      </c>
      <c r="R20">
        <v>400</v>
      </c>
      <c r="T20" t="str">
        <f t="shared" si="0"/>
        <v>TN</v>
      </c>
      <c r="U20">
        <f t="shared" si="1"/>
        <v>13010</v>
      </c>
      <c r="V20">
        <f t="shared" si="2"/>
        <v>1027.18</v>
      </c>
      <c r="W20">
        <f t="shared" si="3"/>
        <v>2440</v>
      </c>
      <c r="X20">
        <f t="shared" si="7"/>
        <v>1778.1999999999998</v>
      </c>
    </row>
    <row r="21" spans="2:24">
      <c r="B21" s="10" t="s">
        <v>661</v>
      </c>
      <c r="C21" t="s">
        <v>643</v>
      </c>
      <c r="D21" s="12">
        <v>0</v>
      </c>
      <c r="E21" s="12">
        <v>0</v>
      </c>
      <c r="F21" s="12">
        <v>0</v>
      </c>
      <c r="G21" s="12">
        <v>0</v>
      </c>
      <c r="H21" s="12">
        <v>19.86</v>
      </c>
      <c r="I21" s="12">
        <v>19.86</v>
      </c>
      <c r="K21" s="59" t="s">
        <v>684</v>
      </c>
      <c r="L21">
        <f t="shared" si="4"/>
        <v>6762.5</v>
      </c>
      <c r="M21">
        <f t="shared" si="4"/>
        <v>0</v>
      </c>
      <c r="N21">
        <f t="shared" si="5"/>
        <v>0</v>
      </c>
      <c r="O21">
        <f t="shared" si="6"/>
        <v>2405.6</v>
      </c>
      <c r="Q21" t="s">
        <v>684</v>
      </c>
      <c r="R21">
        <v>1605.6</v>
      </c>
      <c r="T21" t="str">
        <f t="shared" si="0"/>
        <v>TS</v>
      </c>
      <c r="U21">
        <f t="shared" si="1"/>
        <v>6762.5</v>
      </c>
      <c r="V21">
        <f t="shared" si="2"/>
        <v>0</v>
      </c>
      <c r="W21">
        <f t="shared" si="3"/>
        <v>0</v>
      </c>
      <c r="X21">
        <f t="shared" si="7"/>
        <v>800</v>
      </c>
    </row>
    <row r="22" spans="2:24">
      <c r="B22" s="10" t="s">
        <v>676</v>
      </c>
      <c r="C22" t="s">
        <v>644</v>
      </c>
      <c r="D22" s="12">
        <v>0</v>
      </c>
      <c r="E22" s="12">
        <v>48</v>
      </c>
      <c r="F22" s="12">
        <v>0</v>
      </c>
      <c r="G22" s="12">
        <v>0</v>
      </c>
      <c r="H22" s="12">
        <v>5.17</v>
      </c>
      <c r="I22" s="12">
        <v>53.17</v>
      </c>
      <c r="K22" s="59" t="s">
        <v>662</v>
      </c>
      <c r="L22">
        <f t="shared" si="4"/>
        <v>0</v>
      </c>
      <c r="M22">
        <f t="shared" si="4"/>
        <v>2208.4</v>
      </c>
      <c r="N22">
        <f t="shared" si="5"/>
        <v>0</v>
      </c>
      <c r="O22">
        <f t="shared" si="6"/>
        <v>0</v>
      </c>
      <c r="Q22" t="s">
        <v>662</v>
      </c>
      <c r="R22">
        <v>0</v>
      </c>
      <c r="T22" t="str">
        <f t="shared" si="0"/>
        <v>DL</v>
      </c>
      <c r="U22">
        <f t="shared" si="1"/>
        <v>0</v>
      </c>
      <c r="V22">
        <f t="shared" si="2"/>
        <v>2208.4</v>
      </c>
      <c r="W22">
        <f t="shared" si="3"/>
        <v>0</v>
      </c>
      <c r="X22">
        <f t="shared" si="7"/>
        <v>0</v>
      </c>
    </row>
    <row r="23" spans="2:24">
      <c r="B23" s="10" t="s">
        <v>677</v>
      </c>
      <c r="C23" t="s">
        <v>645</v>
      </c>
      <c r="D23" s="12">
        <v>16232</v>
      </c>
      <c r="E23" s="12">
        <v>7551.41</v>
      </c>
      <c r="F23" s="12">
        <v>440</v>
      </c>
      <c r="G23" s="12">
        <v>1990</v>
      </c>
      <c r="H23" s="12">
        <v>10586.14</v>
      </c>
      <c r="I23" s="12">
        <v>36799.550000000003</v>
      </c>
      <c r="K23" s="59" t="s">
        <v>663</v>
      </c>
      <c r="L23">
        <f t="shared" si="4"/>
        <v>5330</v>
      </c>
      <c r="M23">
        <f t="shared" si="4"/>
        <v>431.59</v>
      </c>
      <c r="N23">
        <f t="shared" si="5"/>
        <v>0</v>
      </c>
      <c r="O23">
        <f t="shared" si="6"/>
        <v>0</v>
      </c>
      <c r="Q23" t="s">
        <v>663</v>
      </c>
      <c r="R23">
        <v>0</v>
      </c>
      <c r="T23" t="str">
        <f t="shared" si="0"/>
        <v>HR</v>
      </c>
      <c r="U23">
        <f t="shared" si="1"/>
        <v>5330</v>
      </c>
      <c r="V23">
        <f t="shared" si="2"/>
        <v>431.59</v>
      </c>
      <c r="W23">
        <f t="shared" si="3"/>
        <v>0</v>
      </c>
      <c r="X23">
        <f t="shared" si="7"/>
        <v>0</v>
      </c>
    </row>
    <row r="24" spans="2:24">
      <c r="B24" s="10" t="s">
        <v>678</v>
      </c>
      <c r="C24" t="s">
        <v>646</v>
      </c>
      <c r="D24" s="12">
        <v>21150</v>
      </c>
      <c r="E24" s="12">
        <v>0</v>
      </c>
      <c r="F24" s="12">
        <v>0</v>
      </c>
      <c r="G24" s="12">
        <v>2235</v>
      </c>
      <c r="H24" s="12">
        <v>4995.01</v>
      </c>
      <c r="I24" s="12">
        <v>28380.01</v>
      </c>
      <c r="K24" s="59" t="s">
        <v>664</v>
      </c>
      <c r="L24">
        <f t="shared" si="4"/>
        <v>0</v>
      </c>
      <c r="M24">
        <f t="shared" si="4"/>
        <v>0</v>
      </c>
      <c r="N24">
        <f t="shared" si="5"/>
        <v>0</v>
      </c>
      <c r="O24">
        <f t="shared" si="6"/>
        <v>9809.02</v>
      </c>
      <c r="Q24" t="s">
        <v>664</v>
      </c>
      <c r="R24">
        <v>0</v>
      </c>
      <c r="T24" t="str">
        <f t="shared" si="0"/>
        <v>HP</v>
      </c>
      <c r="U24">
        <f t="shared" si="1"/>
        <v>0</v>
      </c>
      <c r="V24">
        <f t="shared" si="2"/>
        <v>0</v>
      </c>
      <c r="W24">
        <f t="shared" si="3"/>
        <v>0</v>
      </c>
      <c r="X24">
        <f t="shared" si="7"/>
        <v>9809.02</v>
      </c>
    </row>
    <row r="25" spans="2:24">
      <c r="B25" s="10" t="s">
        <v>679</v>
      </c>
      <c r="C25" t="s">
        <v>647</v>
      </c>
      <c r="D25" s="12">
        <v>24966</v>
      </c>
      <c r="E25" s="12">
        <v>3207.08</v>
      </c>
      <c r="F25" s="12">
        <v>1400</v>
      </c>
      <c r="G25" s="12">
        <v>3047</v>
      </c>
      <c r="H25" s="12">
        <v>9710.4</v>
      </c>
      <c r="I25" s="12">
        <v>42330.48</v>
      </c>
      <c r="K25" s="59" t="s">
        <v>665</v>
      </c>
      <c r="L25">
        <f t="shared" si="4"/>
        <v>0</v>
      </c>
      <c r="M25">
        <f t="shared" si="4"/>
        <v>175</v>
      </c>
      <c r="N25">
        <f t="shared" si="5"/>
        <v>0</v>
      </c>
      <c r="O25">
        <f t="shared" si="6"/>
        <v>3360</v>
      </c>
      <c r="Q25" t="s">
        <v>665</v>
      </c>
      <c r="R25">
        <v>0</v>
      </c>
      <c r="T25" t="str">
        <f t="shared" si="0"/>
        <v>JK</v>
      </c>
      <c r="U25">
        <f t="shared" si="1"/>
        <v>0</v>
      </c>
      <c r="V25">
        <f t="shared" si="2"/>
        <v>175</v>
      </c>
      <c r="W25">
        <f t="shared" si="3"/>
        <v>0</v>
      </c>
      <c r="X25">
        <f t="shared" si="7"/>
        <v>3360</v>
      </c>
    </row>
    <row r="26" spans="2:24">
      <c r="B26" s="10" t="s">
        <v>680</v>
      </c>
      <c r="C26" t="s">
        <v>648</v>
      </c>
      <c r="D26" s="12">
        <v>11590</v>
      </c>
      <c r="E26" s="12">
        <v>4898.54</v>
      </c>
      <c r="F26" s="12">
        <v>0</v>
      </c>
      <c r="G26" s="12">
        <v>1610</v>
      </c>
      <c r="H26" s="12">
        <v>8364.92</v>
      </c>
      <c r="I26" s="12">
        <v>26500.26</v>
      </c>
      <c r="K26" s="59" t="s">
        <v>666</v>
      </c>
      <c r="L26">
        <f t="shared" si="4"/>
        <v>5680</v>
      </c>
      <c r="M26">
        <f t="shared" si="4"/>
        <v>0</v>
      </c>
      <c r="N26">
        <f t="shared" si="5"/>
        <v>0</v>
      </c>
      <c r="O26">
        <f t="shared" si="6"/>
        <v>1096.3</v>
      </c>
      <c r="Q26" t="s">
        <v>666</v>
      </c>
      <c r="R26">
        <v>0</v>
      </c>
      <c r="T26" t="str">
        <f t="shared" si="0"/>
        <v>PB</v>
      </c>
      <c r="U26">
        <f t="shared" si="1"/>
        <v>5680</v>
      </c>
      <c r="V26">
        <f t="shared" si="2"/>
        <v>0</v>
      </c>
      <c r="W26">
        <f t="shared" si="3"/>
        <v>0</v>
      </c>
      <c r="X26">
        <f t="shared" si="7"/>
        <v>1096.3</v>
      </c>
    </row>
    <row r="27" spans="2:24">
      <c r="B27" s="10" t="s">
        <v>681</v>
      </c>
      <c r="C27" t="s">
        <v>649</v>
      </c>
      <c r="D27" s="12">
        <v>9480</v>
      </c>
      <c r="E27" s="12">
        <v>0</v>
      </c>
      <c r="F27" s="12">
        <v>880</v>
      </c>
      <c r="G27" s="12">
        <v>3644.2</v>
      </c>
      <c r="H27" s="12">
        <v>15232.06</v>
      </c>
      <c r="I27" s="12">
        <v>29261.46</v>
      </c>
      <c r="K27" s="59" t="s">
        <v>667</v>
      </c>
      <c r="L27">
        <f t="shared" si="4"/>
        <v>9820</v>
      </c>
      <c r="M27">
        <f t="shared" si="4"/>
        <v>1023.13</v>
      </c>
      <c r="N27">
        <f t="shared" si="5"/>
        <v>1180</v>
      </c>
      <c r="O27">
        <f t="shared" si="6"/>
        <v>411</v>
      </c>
      <c r="Q27" t="s">
        <v>667</v>
      </c>
      <c r="R27">
        <v>0</v>
      </c>
      <c r="T27" t="str">
        <f t="shared" si="0"/>
        <v>RJ</v>
      </c>
      <c r="U27">
        <f t="shared" si="1"/>
        <v>9820</v>
      </c>
      <c r="V27">
        <f t="shared" si="2"/>
        <v>1023.13</v>
      </c>
      <c r="W27">
        <f t="shared" si="3"/>
        <v>1180</v>
      </c>
      <c r="X27">
        <f t="shared" si="7"/>
        <v>411</v>
      </c>
    </row>
    <row r="28" spans="2:24">
      <c r="B28" s="10" t="s">
        <v>682</v>
      </c>
      <c r="C28" t="s">
        <v>650</v>
      </c>
      <c r="D28" s="12">
        <v>0</v>
      </c>
      <c r="E28" s="12">
        <v>533.58000000000004</v>
      </c>
      <c r="F28" s="12">
        <v>0</v>
      </c>
      <c r="G28" s="12">
        <v>1856.5</v>
      </c>
      <c r="H28" s="12">
        <v>427.47</v>
      </c>
      <c r="I28" s="12">
        <v>2977.51</v>
      </c>
      <c r="K28" s="59" t="s">
        <v>668</v>
      </c>
      <c r="L28">
        <f t="shared" si="4"/>
        <v>22409</v>
      </c>
      <c r="M28">
        <f t="shared" si="4"/>
        <v>1493.14</v>
      </c>
      <c r="N28">
        <f t="shared" si="5"/>
        <v>440</v>
      </c>
      <c r="O28">
        <f t="shared" si="6"/>
        <v>501.6</v>
      </c>
      <c r="Q28" t="s">
        <v>668</v>
      </c>
      <c r="R28">
        <v>0</v>
      </c>
      <c r="T28" t="str">
        <f t="shared" si="0"/>
        <v>UP</v>
      </c>
      <c r="U28">
        <f t="shared" si="1"/>
        <v>22409</v>
      </c>
      <c r="V28">
        <f t="shared" si="2"/>
        <v>1493.14</v>
      </c>
      <c r="W28">
        <f t="shared" si="3"/>
        <v>440</v>
      </c>
      <c r="X28">
        <f t="shared" si="7"/>
        <v>501.6</v>
      </c>
    </row>
    <row r="29" spans="2:24">
      <c r="B29" s="10" t="s">
        <v>661</v>
      </c>
      <c r="C29" t="s">
        <v>651</v>
      </c>
      <c r="D29" s="12">
        <v>0</v>
      </c>
      <c r="E29" s="12">
        <v>32.5</v>
      </c>
      <c r="F29" s="12">
        <v>0</v>
      </c>
      <c r="G29" s="12">
        <v>0</v>
      </c>
      <c r="H29" s="12">
        <v>5.51</v>
      </c>
      <c r="I29" s="12">
        <v>38.01</v>
      </c>
      <c r="K29" s="59" t="s">
        <v>669</v>
      </c>
      <c r="L29">
        <f t="shared" si="4"/>
        <v>0</v>
      </c>
      <c r="M29">
        <f t="shared" si="4"/>
        <v>450</v>
      </c>
      <c r="N29">
        <f t="shared" si="5"/>
        <v>0</v>
      </c>
      <c r="O29">
        <f t="shared" si="6"/>
        <v>3756.35</v>
      </c>
      <c r="Q29" t="s">
        <v>669</v>
      </c>
      <c r="R29">
        <v>0</v>
      </c>
      <c r="T29" t="str">
        <f t="shared" si="0"/>
        <v>UK</v>
      </c>
      <c r="U29">
        <f t="shared" si="1"/>
        <v>0</v>
      </c>
      <c r="V29">
        <f t="shared" si="2"/>
        <v>450</v>
      </c>
      <c r="W29">
        <f t="shared" si="3"/>
        <v>0</v>
      </c>
      <c r="X29">
        <f t="shared" si="7"/>
        <v>3756.35</v>
      </c>
    </row>
    <row r="30" spans="2:24">
      <c r="B30" s="10" t="s">
        <v>683</v>
      </c>
      <c r="C30" t="s">
        <v>652</v>
      </c>
      <c r="D30" s="12">
        <v>13010</v>
      </c>
      <c r="E30" s="12">
        <v>1027.18</v>
      </c>
      <c r="F30" s="12">
        <v>2440</v>
      </c>
      <c r="G30" s="12">
        <v>2178.1999999999998</v>
      </c>
      <c r="H30" s="12">
        <v>14351.52</v>
      </c>
      <c r="I30" s="12">
        <v>33218.6</v>
      </c>
    </row>
    <row r="31" spans="2:24">
      <c r="B31" s="10" t="s">
        <v>684</v>
      </c>
      <c r="C31" t="s">
        <v>653</v>
      </c>
      <c r="D31" s="12">
        <v>6762.5</v>
      </c>
      <c r="E31" s="12">
        <v>0</v>
      </c>
      <c r="F31" s="12">
        <v>0</v>
      </c>
      <c r="G31" s="12">
        <v>2405.6</v>
      </c>
      <c r="H31" s="12">
        <v>4024.82</v>
      </c>
      <c r="I31" s="12">
        <v>13192.92</v>
      </c>
      <c r="L31" t="b">
        <f>SUM(L5:L29)=SUM(D5:D38)</f>
        <v>1</v>
      </c>
      <c r="M31" t="b">
        <f t="shared" ref="M31:O31" si="8">SUM(M5:M29)=SUM(E5:E38)</f>
        <v>1</v>
      </c>
      <c r="N31" t="b">
        <f t="shared" si="8"/>
        <v>1</v>
      </c>
      <c r="O31" t="b">
        <f t="shared" si="8"/>
        <v>1</v>
      </c>
      <c r="R31">
        <f>SUM(R5:R29)</f>
        <v>3305.6</v>
      </c>
      <c r="X31" t="b">
        <f>SUM(X5:X29)+SUM(R5:R29)=SUM(O5:O29)</f>
        <v>1</v>
      </c>
    </row>
    <row r="32" spans="2:24">
      <c r="B32" s="10" t="s">
        <v>673</v>
      </c>
      <c r="C32" t="s">
        <v>654</v>
      </c>
      <c r="D32" s="12">
        <v>0</v>
      </c>
      <c r="E32" s="12">
        <v>0</v>
      </c>
      <c r="F32" s="12">
        <v>0</v>
      </c>
      <c r="G32" s="12">
        <v>815</v>
      </c>
      <c r="H32" s="12">
        <v>136.72</v>
      </c>
      <c r="I32" s="12">
        <v>951.72</v>
      </c>
    </row>
    <row r="33" spans="2:20">
      <c r="B33" s="10" t="s">
        <v>685</v>
      </c>
      <c r="C33" t="s">
        <v>655</v>
      </c>
      <c r="D33" s="12">
        <v>750</v>
      </c>
      <c r="E33" s="12">
        <v>643.70000000000005</v>
      </c>
      <c r="F33" s="12">
        <v>0</v>
      </c>
      <c r="G33" s="12">
        <v>350</v>
      </c>
      <c r="H33" s="12">
        <v>75.34</v>
      </c>
      <c r="I33" s="12">
        <v>1819.05</v>
      </c>
      <c r="Q33" t="s">
        <v>881</v>
      </c>
    </row>
    <row r="34" spans="2:20">
      <c r="B34" s="10" t="s">
        <v>673</v>
      </c>
      <c r="C34" t="s">
        <v>656</v>
      </c>
      <c r="D34" s="12">
        <v>0</v>
      </c>
      <c r="E34" s="12">
        <v>0</v>
      </c>
      <c r="F34" s="12">
        <v>0</v>
      </c>
      <c r="G34" s="12">
        <v>105</v>
      </c>
      <c r="H34" s="12">
        <v>10.61</v>
      </c>
      <c r="I34" s="12">
        <v>151.61000000000001</v>
      </c>
      <c r="Q34" t="s">
        <v>879</v>
      </c>
      <c r="T34" t="s">
        <v>880</v>
      </c>
    </row>
    <row r="35" spans="2:20">
      <c r="B35" s="10" t="s">
        <v>673</v>
      </c>
      <c r="C35" t="s">
        <v>657</v>
      </c>
      <c r="D35" s="12">
        <v>0</v>
      </c>
      <c r="E35" s="12">
        <v>0</v>
      </c>
      <c r="F35" s="12">
        <v>0</v>
      </c>
      <c r="G35" s="12">
        <v>322</v>
      </c>
      <c r="H35" s="12">
        <v>46.45</v>
      </c>
      <c r="I35" s="12">
        <v>368.45</v>
      </c>
      <c r="Q35">
        <v>1</v>
      </c>
      <c r="R35" t="s">
        <v>876</v>
      </c>
      <c r="S35" t="s">
        <v>389</v>
      </c>
      <c r="T35">
        <v>240</v>
      </c>
    </row>
    <row r="36" spans="2:20">
      <c r="B36" s="10" t="s">
        <v>673</v>
      </c>
      <c r="C36" t="s">
        <v>658</v>
      </c>
      <c r="D36" s="12">
        <v>0</v>
      </c>
      <c r="E36" s="12">
        <v>0</v>
      </c>
      <c r="F36" s="12">
        <v>0</v>
      </c>
      <c r="G36" s="12">
        <v>60</v>
      </c>
      <c r="H36" s="12">
        <v>37.99</v>
      </c>
      <c r="I36" s="12">
        <v>97.99</v>
      </c>
      <c r="Q36">
        <v>2</v>
      </c>
      <c r="R36" t="s">
        <v>877</v>
      </c>
      <c r="S36" t="s">
        <v>283</v>
      </c>
      <c r="T36">
        <v>40</v>
      </c>
    </row>
    <row r="37" spans="2:20">
      <c r="B37" s="10" t="s">
        <v>673</v>
      </c>
      <c r="C37" t="s">
        <v>659</v>
      </c>
      <c r="D37" s="12">
        <v>0</v>
      </c>
      <c r="E37" s="12">
        <v>0</v>
      </c>
      <c r="F37" s="12">
        <v>0</v>
      </c>
      <c r="G37" s="12">
        <v>75</v>
      </c>
      <c r="H37" s="12">
        <v>31.67</v>
      </c>
      <c r="I37" s="12">
        <v>106.67</v>
      </c>
      <c r="Q37">
        <v>3</v>
      </c>
      <c r="R37" t="s">
        <v>878</v>
      </c>
      <c r="S37" t="s">
        <v>389</v>
      </c>
      <c r="T37">
        <v>1200</v>
      </c>
    </row>
    <row r="38" spans="2:20">
      <c r="B38" s="10" t="s">
        <v>673</v>
      </c>
      <c r="C38" t="s">
        <v>660</v>
      </c>
      <c r="D38" s="12">
        <v>0</v>
      </c>
      <c r="E38" s="12">
        <v>1132.0999999999999</v>
      </c>
      <c r="F38" s="12">
        <v>0</v>
      </c>
      <c r="G38" s="12">
        <v>0</v>
      </c>
      <c r="H38" s="12">
        <v>25.42</v>
      </c>
      <c r="I38" s="12">
        <v>1157.52</v>
      </c>
    </row>
  </sheetData>
  <pageMargins left="0.7" right="0.7" top="0.75" bottom="0.75" header="0.3" footer="0.3"/>
  <drawing r:id="rId1"/>
  <tableParts count="4">
    <tablePart r:id="rId2"/>
    <tablePart r:id="rId3"/>
    <tablePart r:id="rId4"/>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zoomScaleNormal="100" workbookViewId="0"/>
  </sheetViews>
  <sheetFormatPr defaultRowHeight="12.75"/>
  <cols>
    <col min="1" max="1" width="4.5703125" bestFit="1" customWidth="1"/>
    <col min="2" max="2" width="8.140625" bestFit="1" customWidth="1"/>
    <col min="3" max="3" width="19.7109375" bestFit="1" customWidth="1"/>
    <col min="4" max="4" width="21.7109375" bestFit="1" customWidth="1"/>
    <col min="5" max="5" width="14" bestFit="1" customWidth="1"/>
    <col min="6" max="6" width="13.5703125" bestFit="1" customWidth="1"/>
    <col min="7" max="7" width="11.5703125" bestFit="1" customWidth="1"/>
    <col min="8" max="8" width="11" bestFit="1" customWidth="1"/>
    <col min="9" max="9" width="12.5703125" bestFit="1" customWidth="1"/>
    <col min="10" max="11" width="11" bestFit="1" customWidth="1"/>
    <col min="12" max="12" width="11.7109375" bestFit="1" customWidth="1"/>
    <col min="13" max="13" width="11" bestFit="1" customWidth="1"/>
    <col min="14" max="14" width="17.140625" bestFit="1" customWidth="1"/>
    <col min="15" max="15" width="14.42578125" bestFit="1" customWidth="1"/>
    <col min="16" max="16" width="21.5703125" bestFit="1" customWidth="1"/>
    <col min="17" max="17" width="12.42578125" bestFit="1" customWidth="1"/>
    <col min="18" max="18" width="15" bestFit="1" customWidth="1"/>
    <col min="19" max="19" width="20" bestFit="1" customWidth="1"/>
    <col min="20" max="20" width="20.140625" bestFit="1" customWidth="1"/>
  </cols>
  <sheetData>
    <row r="1" spans="1:20">
      <c r="A1" s="17"/>
      <c r="B1" s="247" t="s">
        <v>711</v>
      </c>
      <c r="C1" s="247"/>
      <c r="D1" s="247"/>
      <c r="E1" s="247"/>
      <c r="F1" s="247"/>
      <c r="G1" s="247"/>
      <c r="H1" s="247"/>
      <c r="I1" s="247"/>
      <c r="J1" s="247"/>
      <c r="K1" s="247"/>
      <c r="L1" s="247"/>
      <c r="M1" s="247"/>
      <c r="N1" s="247"/>
      <c r="O1" s="10" t="s">
        <v>749</v>
      </c>
    </row>
    <row r="2" spans="1:20" ht="15.75">
      <c r="A2" s="17"/>
      <c r="B2" s="248" t="s">
        <v>712</v>
      </c>
      <c r="C2" s="248"/>
      <c r="D2" s="248"/>
      <c r="E2" s="248"/>
      <c r="F2" s="248"/>
      <c r="G2" s="248"/>
      <c r="H2" s="248"/>
      <c r="I2" s="248"/>
      <c r="J2" s="248"/>
      <c r="K2" s="248"/>
      <c r="L2" s="248"/>
      <c r="M2" s="248"/>
      <c r="N2" s="248"/>
    </row>
    <row r="3" spans="1:20">
      <c r="A3" s="17"/>
      <c r="B3" s="18" t="s">
        <v>713</v>
      </c>
      <c r="C3" s="19" t="s">
        <v>714</v>
      </c>
      <c r="D3" s="249" t="s">
        <v>704</v>
      </c>
      <c r="E3" s="249" t="s">
        <v>703</v>
      </c>
      <c r="F3" s="251" t="s">
        <v>715</v>
      </c>
      <c r="G3" s="252"/>
      <c r="H3" s="252"/>
      <c r="I3" s="253"/>
      <c r="J3" s="63"/>
      <c r="K3" s="254" t="s">
        <v>701</v>
      </c>
      <c r="L3" s="254"/>
      <c r="M3" s="254"/>
      <c r="N3" s="255" t="s">
        <v>700</v>
      </c>
    </row>
    <row r="4" spans="1:20" ht="51">
      <c r="A4" s="17"/>
      <c r="B4" s="20"/>
      <c r="C4" s="21"/>
      <c r="D4" s="250"/>
      <c r="E4" s="250"/>
      <c r="F4" s="22" t="s">
        <v>716</v>
      </c>
      <c r="G4" s="22" t="s">
        <v>717</v>
      </c>
      <c r="H4" s="22" t="s">
        <v>698</v>
      </c>
      <c r="I4" s="23" t="s">
        <v>718</v>
      </c>
      <c r="J4" s="64" t="s">
        <v>746</v>
      </c>
      <c r="K4" s="23" t="s">
        <v>719</v>
      </c>
      <c r="L4" s="24" t="s">
        <v>720</v>
      </c>
      <c r="M4" s="24" t="s">
        <v>12</v>
      </c>
      <c r="N4" s="256"/>
    </row>
    <row r="5" spans="1:20">
      <c r="A5" s="25"/>
      <c r="B5" s="18"/>
      <c r="C5" s="26"/>
      <c r="D5" s="27" t="s">
        <v>721</v>
      </c>
      <c r="E5" s="27" t="s">
        <v>721</v>
      </c>
      <c r="F5" s="27" t="s">
        <v>721</v>
      </c>
      <c r="G5" s="27" t="s">
        <v>721</v>
      </c>
      <c r="H5" s="27" t="s">
        <v>721</v>
      </c>
      <c r="I5" s="27" t="s">
        <v>721</v>
      </c>
      <c r="J5" s="27"/>
      <c r="K5" s="27" t="s">
        <v>721</v>
      </c>
      <c r="L5" s="28" t="s">
        <v>721</v>
      </c>
      <c r="M5" s="28" t="s">
        <v>721</v>
      </c>
      <c r="N5" s="29" t="s">
        <v>721</v>
      </c>
      <c r="P5" s="76" t="s">
        <v>751</v>
      </c>
    </row>
    <row r="6" spans="1:20">
      <c r="A6" s="17" t="s">
        <v>680</v>
      </c>
      <c r="B6" s="20">
        <v>1</v>
      </c>
      <c r="C6" s="30" t="s">
        <v>538</v>
      </c>
      <c r="D6" s="31">
        <v>162.11000000000001</v>
      </c>
      <c r="E6" s="32">
        <v>4092.45</v>
      </c>
      <c r="F6" s="31">
        <v>378.2</v>
      </c>
      <c r="G6" s="31">
        <v>98.98</v>
      </c>
      <c r="H6" s="32">
        <v>23.16</v>
      </c>
      <c r="I6" s="32">
        <f>F6+G6+H6</f>
        <v>500.34000000000003</v>
      </c>
      <c r="J6" s="32">
        <f>SUM(G6:I6)</f>
        <v>622.48</v>
      </c>
      <c r="K6" s="32">
        <v>3521.99</v>
      </c>
      <c r="L6" s="33">
        <v>88.03</v>
      </c>
      <c r="M6" s="33">
        <f t="shared" ref="M6:M41" si="0">K6+L6</f>
        <v>3610.02</v>
      </c>
      <c r="N6" s="34">
        <f t="shared" ref="N6:N42" si="1">D6+E6+I6+K6+L6</f>
        <v>8364.92</v>
      </c>
      <c r="P6" t="s">
        <v>686</v>
      </c>
      <c r="Q6" s="10" t="s">
        <v>743</v>
      </c>
      <c r="R6" s="10" t="s">
        <v>744</v>
      </c>
      <c r="S6" s="62" t="s">
        <v>745</v>
      </c>
      <c r="T6" s="62" t="s">
        <v>882</v>
      </c>
    </row>
    <row r="7" spans="1:20">
      <c r="A7" s="17" t="s">
        <v>673</v>
      </c>
      <c r="B7" s="20">
        <v>2</v>
      </c>
      <c r="C7" s="30" t="s">
        <v>625</v>
      </c>
      <c r="D7" s="35">
        <v>131.10499999999999</v>
      </c>
      <c r="E7" s="32"/>
      <c r="F7" s="31"/>
      <c r="G7" s="31"/>
      <c r="H7" s="32"/>
      <c r="I7" s="32"/>
      <c r="J7" s="32">
        <f t="shared" ref="J7:J42" si="2">SUM(G7:I7)</f>
        <v>0</v>
      </c>
      <c r="K7" s="32">
        <v>1.27</v>
      </c>
      <c r="L7" s="33">
        <v>4.34</v>
      </c>
      <c r="M7" s="33">
        <f t="shared" si="0"/>
        <v>5.6099999999999994</v>
      </c>
      <c r="N7" s="34">
        <f t="shared" si="1"/>
        <v>136.715</v>
      </c>
      <c r="P7" t="s">
        <v>670</v>
      </c>
      <c r="Q7">
        <f t="shared" ref="Q7:Q31" si="3">SUMIF($A$6:$A$42,$P7,$D$6:$D$42)</f>
        <v>70.7</v>
      </c>
      <c r="R7">
        <f t="shared" ref="R7:R31" si="4">SUMIF($A$6:$A$42,$P7,$E$6:$E$42)</f>
        <v>0</v>
      </c>
      <c r="S7">
        <f t="shared" ref="S7:S31" si="5">SUMIF($A$6:$A$42,$P7,$J$6:$J$42)</f>
        <v>129.4</v>
      </c>
      <c r="T7">
        <f t="shared" ref="T7:T31" si="6">SUMIF($A$6:$A$42,$P7,$M$6:$M$42)</f>
        <v>151.57</v>
      </c>
    </row>
    <row r="8" spans="1:20">
      <c r="A8" s="17" t="s">
        <v>685</v>
      </c>
      <c r="B8" s="20">
        <v>3</v>
      </c>
      <c r="C8" s="30" t="s">
        <v>618</v>
      </c>
      <c r="D8" s="31">
        <v>34.11</v>
      </c>
      <c r="E8" s="32"/>
      <c r="F8" s="31"/>
      <c r="G8" s="31"/>
      <c r="H8" s="32"/>
      <c r="I8" s="32"/>
      <c r="J8" s="32">
        <f t="shared" si="2"/>
        <v>0</v>
      </c>
      <c r="K8" s="32">
        <v>10.67</v>
      </c>
      <c r="L8" s="33">
        <v>30.56</v>
      </c>
      <c r="M8" s="33">
        <f t="shared" si="0"/>
        <v>41.23</v>
      </c>
      <c r="N8" s="34">
        <f t="shared" si="1"/>
        <v>75.34</v>
      </c>
      <c r="P8" t="s">
        <v>671</v>
      </c>
      <c r="Q8">
        <f t="shared" si="3"/>
        <v>4.05</v>
      </c>
      <c r="R8">
        <f t="shared" si="4"/>
        <v>0</v>
      </c>
      <c r="S8">
        <f t="shared" si="5"/>
        <v>8.6</v>
      </c>
      <c r="T8">
        <f t="shared" si="6"/>
        <v>38.400000000000006</v>
      </c>
    </row>
    <row r="9" spans="1:20">
      <c r="A9" s="17" t="s">
        <v>670</v>
      </c>
      <c r="B9" s="20">
        <v>4</v>
      </c>
      <c r="C9" s="30" t="s">
        <v>722</v>
      </c>
      <c r="D9" s="31">
        <v>70.7</v>
      </c>
      <c r="E9" s="32"/>
      <c r="F9" s="31">
        <v>113</v>
      </c>
      <c r="G9" s="31">
        <v>8.1999999999999993</v>
      </c>
      <c r="H9" s="32"/>
      <c r="I9" s="32">
        <f t="shared" ref="I9:I14" si="7">F9+G9+H9</f>
        <v>121.2</v>
      </c>
      <c r="J9" s="32">
        <f t="shared" si="2"/>
        <v>129.4</v>
      </c>
      <c r="K9" s="32">
        <v>138.93</v>
      </c>
      <c r="L9" s="33">
        <v>12.64</v>
      </c>
      <c r="M9" s="33">
        <f t="shared" si="0"/>
        <v>151.57</v>
      </c>
      <c r="N9" s="34">
        <f t="shared" si="1"/>
        <v>343.47</v>
      </c>
      <c r="P9" t="s">
        <v>672</v>
      </c>
      <c r="Q9">
        <f t="shared" si="3"/>
        <v>64.625</v>
      </c>
      <c r="R9">
        <f t="shared" si="4"/>
        <v>0</v>
      </c>
      <c r="S9">
        <f t="shared" si="5"/>
        <v>68.039999999999992</v>
      </c>
      <c r="T9">
        <f t="shared" si="6"/>
        <v>397.84</v>
      </c>
    </row>
    <row r="10" spans="1:20">
      <c r="A10" s="17" t="s">
        <v>675</v>
      </c>
      <c r="B10" s="20">
        <v>5</v>
      </c>
      <c r="C10" s="30" t="s">
        <v>415</v>
      </c>
      <c r="D10" s="31">
        <v>76</v>
      </c>
      <c r="E10" s="32"/>
      <c r="F10" s="31">
        <v>242</v>
      </c>
      <c r="G10" s="31">
        <v>2.5</v>
      </c>
      <c r="H10" s="32"/>
      <c r="I10" s="32">
        <f t="shared" si="7"/>
        <v>244.5</v>
      </c>
      <c r="J10" s="32">
        <f t="shared" si="2"/>
        <v>247</v>
      </c>
      <c r="K10" s="32">
        <v>215.83</v>
      </c>
      <c r="L10" s="33">
        <v>15.52</v>
      </c>
      <c r="M10" s="33">
        <f t="shared" si="0"/>
        <v>231.35000000000002</v>
      </c>
      <c r="N10" s="34">
        <f t="shared" si="1"/>
        <v>551.85</v>
      </c>
      <c r="P10" t="s">
        <v>674</v>
      </c>
      <c r="Q10">
        <f t="shared" si="3"/>
        <v>98.5</v>
      </c>
      <c r="R10">
        <f t="shared" si="4"/>
        <v>0</v>
      </c>
      <c r="S10">
        <f t="shared" si="5"/>
        <v>339.84000000000003</v>
      </c>
      <c r="T10">
        <f t="shared" si="6"/>
        <v>114.46000000000001</v>
      </c>
    </row>
    <row r="11" spans="1:20">
      <c r="A11" s="17" t="s">
        <v>676</v>
      </c>
      <c r="B11" s="20">
        <v>6</v>
      </c>
      <c r="C11" s="30" t="s">
        <v>397</v>
      </c>
      <c r="D11" s="31">
        <v>0.05</v>
      </c>
      <c r="E11" s="32"/>
      <c r="F11" s="31"/>
      <c r="G11" s="31"/>
      <c r="H11" s="32">
        <v>0.34</v>
      </c>
      <c r="I11" s="32">
        <f t="shared" si="7"/>
        <v>0.34</v>
      </c>
      <c r="J11" s="32">
        <f t="shared" si="2"/>
        <v>0.68</v>
      </c>
      <c r="K11" s="32">
        <v>0.95</v>
      </c>
      <c r="L11" s="33">
        <v>3.83</v>
      </c>
      <c r="M11" s="33">
        <f t="shared" si="0"/>
        <v>4.78</v>
      </c>
      <c r="N11" s="34">
        <f t="shared" si="1"/>
        <v>5.17</v>
      </c>
      <c r="P11" t="s">
        <v>675</v>
      </c>
      <c r="Q11">
        <f t="shared" si="3"/>
        <v>76</v>
      </c>
      <c r="R11">
        <f t="shared" si="4"/>
        <v>0</v>
      </c>
      <c r="S11">
        <f t="shared" si="5"/>
        <v>247</v>
      </c>
      <c r="T11">
        <f t="shared" si="6"/>
        <v>231.35000000000002</v>
      </c>
    </row>
    <row r="12" spans="1:20">
      <c r="A12" s="17" t="s">
        <v>677</v>
      </c>
      <c r="B12" s="20">
        <v>7</v>
      </c>
      <c r="C12" s="30" t="s">
        <v>389</v>
      </c>
      <c r="D12" s="31">
        <v>68.95</v>
      </c>
      <c r="E12" s="32">
        <v>7541.52</v>
      </c>
      <c r="F12" s="31">
        <v>65.3</v>
      </c>
      <c r="G12" s="31">
        <v>12</v>
      </c>
      <c r="H12" s="32"/>
      <c r="I12" s="32">
        <f t="shared" si="7"/>
        <v>77.3</v>
      </c>
      <c r="J12" s="32">
        <f t="shared" si="2"/>
        <v>89.3</v>
      </c>
      <c r="K12" s="30">
        <v>2426.44</v>
      </c>
      <c r="L12" s="36">
        <v>521.92999999999995</v>
      </c>
      <c r="M12" s="33">
        <f t="shared" si="0"/>
        <v>2948.37</v>
      </c>
      <c r="N12" s="34">
        <f t="shared" si="1"/>
        <v>10636.140000000001</v>
      </c>
      <c r="P12" t="s">
        <v>677</v>
      </c>
      <c r="Q12">
        <f t="shared" si="3"/>
        <v>68.95</v>
      </c>
      <c r="R12">
        <f t="shared" si="4"/>
        <v>7541.52</v>
      </c>
      <c r="S12">
        <f t="shared" si="5"/>
        <v>89.3</v>
      </c>
      <c r="T12">
        <f t="shared" si="6"/>
        <v>2948.37</v>
      </c>
    </row>
    <row r="13" spans="1:20">
      <c r="A13" s="17" t="s">
        <v>663</v>
      </c>
      <c r="B13" s="20">
        <v>8</v>
      </c>
      <c r="C13" s="30" t="s">
        <v>33</v>
      </c>
      <c r="D13" s="31">
        <v>73.5</v>
      </c>
      <c r="E13" s="32"/>
      <c r="F13" s="31">
        <v>121.4</v>
      </c>
      <c r="G13" s="31">
        <v>84.26</v>
      </c>
      <c r="H13" s="32"/>
      <c r="I13" s="32">
        <f t="shared" si="7"/>
        <v>205.66000000000003</v>
      </c>
      <c r="J13" s="32">
        <f t="shared" si="2"/>
        <v>289.92</v>
      </c>
      <c r="K13" s="32">
        <v>130.80000000000001</v>
      </c>
      <c r="L13" s="33">
        <v>121.34</v>
      </c>
      <c r="M13" s="33">
        <f t="shared" si="0"/>
        <v>252.14000000000001</v>
      </c>
      <c r="N13" s="34">
        <f t="shared" si="1"/>
        <v>531.30000000000007</v>
      </c>
      <c r="P13" t="s">
        <v>678</v>
      </c>
      <c r="Q13">
        <f t="shared" si="3"/>
        <v>95.91</v>
      </c>
      <c r="R13">
        <f t="shared" si="4"/>
        <v>2519.89</v>
      </c>
      <c r="S13">
        <f t="shared" si="5"/>
        <v>148.5</v>
      </c>
      <c r="T13">
        <f t="shared" si="6"/>
        <v>2258.46</v>
      </c>
    </row>
    <row r="14" spans="1:20">
      <c r="A14" s="17" t="s">
        <v>664</v>
      </c>
      <c r="B14" s="20">
        <v>9</v>
      </c>
      <c r="C14" s="30" t="s">
        <v>53</v>
      </c>
      <c r="D14" s="31">
        <v>911.51</v>
      </c>
      <c r="E14" s="32"/>
      <c r="F14" s="31"/>
      <c r="G14" s="31">
        <v>7.2</v>
      </c>
      <c r="H14" s="32"/>
      <c r="I14" s="32">
        <f t="shared" si="7"/>
        <v>7.2</v>
      </c>
      <c r="J14" s="32">
        <f t="shared" si="2"/>
        <v>14.4</v>
      </c>
      <c r="K14" s="32">
        <v>17</v>
      </c>
      <c r="L14" s="33">
        <v>15.93</v>
      </c>
      <c r="M14" s="33">
        <f t="shared" si="0"/>
        <v>32.93</v>
      </c>
      <c r="N14" s="34">
        <f t="shared" si="1"/>
        <v>951.64</v>
      </c>
      <c r="P14" t="s">
        <v>679</v>
      </c>
      <c r="Q14">
        <f t="shared" si="3"/>
        <v>379.57499999999999</v>
      </c>
      <c r="R14">
        <f t="shared" si="4"/>
        <v>5000.33</v>
      </c>
      <c r="S14">
        <f t="shared" si="5"/>
        <v>2557.6799999999998</v>
      </c>
      <c r="T14">
        <f t="shared" si="6"/>
        <v>1801.8</v>
      </c>
    </row>
    <row r="15" spans="1:20">
      <c r="A15" s="17" t="s">
        <v>665</v>
      </c>
      <c r="B15" s="20">
        <v>10</v>
      </c>
      <c r="C15" s="30" t="s">
        <v>723</v>
      </c>
      <c r="D15" s="31">
        <v>180.48</v>
      </c>
      <c r="E15" s="32"/>
      <c r="F15" s="31"/>
      <c r="G15" s="31"/>
      <c r="H15" s="32"/>
      <c r="I15" s="32"/>
      <c r="J15" s="32">
        <f t="shared" si="2"/>
        <v>0</v>
      </c>
      <c r="K15" s="32">
        <v>8.49</v>
      </c>
      <c r="L15" s="33">
        <v>10.81</v>
      </c>
      <c r="M15" s="33">
        <f t="shared" si="0"/>
        <v>19.3</v>
      </c>
      <c r="N15" s="34">
        <f t="shared" si="1"/>
        <v>199.78</v>
      </c>
      <c r="P15" t="s">
        <v>676</v>
      </c>
      <c r="Q15">
        <f t="shared" si="3"/>
        <v>0.05</v>
      </c>
      <c r="R15">
        <f t="shared" si="4"/>
        <v>0</v>
      </c>
      <c r="S15">
        <f t="shared" si="5"/>
        <v>0.68</v>
      </c>
      <c r="T15">
        <f t="shared" si="6"/>
        <v>4.78</v>
      </c>
    </row>
    <row r="16" spans="1:20">
      <c r="A16" s="17" t="s">
        <v>671</v>
      </c>
      <c r="B16" s="20">
        <v>11</v>
      </c>
      <c r="C16" s="30" t="s">
        <v>283</v>
      </c>
      <c r="D16" s="31">
        <v>4.05</v>
      </c>
      <c r="E16" s="32"/>
      <c r="F16" s="31"/>
      <c r="G16" s="31">
        <v>4.3</v>
      </c>
      <c r="H16" s="32"/>
      <c r="I16" s="32">
        <f>F16+G16+H16</f>
        <v>4.3</v>
      </c>
      <c r="J16" s="32">
        <f t="shared" si="2"/>
        <v>8.6</v>
      </c>
      <c r="K16" s="32">
        <v>19.05</v>
      </c>
      <c r="L16" s="33">
        <v>19.350000000000001</v>
      </c>
      <c r="M16" s="33">
        <f t="shared" si="0"/>
        <v>38.400000000000006</v>
      </c>
      <c r="N16" s="34">
        <f t="shared" si="1"/>
        <v>46.75</v>
      </c>
      <c r="P16" t="s">
        <v>661</v>
      </c>
      <c r="Q16">
        <f t="shared" si="3"/>
        <v>0</v>
      </c>
      <c r="R16">
        <f t="shared" si="4"/>
        <v>0</v>
      </c>
      <c r="S16">
        <f t="shared" si="5"/>
        <v>0</v>
      </c>
      <c r="T16">
        <f t="shared" si="6"/>
        <v>71.38000000000001</v>
      </c>
    </row>
    <row r="17" spans="1:20">
      <c r="A17" s="17" t="s">
        <v>681</v>
      </c>
      <c r="B17" s="20">
        <v>12</v>
      </c>
      <c r="C17" s="30" t="s">
        <v>518</v>
      </c>
      <c r="D17" s="31">
        <v>1280.73</v>
      </c>
      <c r="E17" s="32">
        <v>4790.6000000000004</v>
      </c>
      <c r="F17" s="31">
        <v>1866.6</v>
      </c>
      <c r="G17" s="31">
        <v>15.2</v>
      </c>
      <c r="H17" s="32">
        <v>1</v>
      </c>
      <c r="I17" s="32">
        <f>F17+G17+H17</f>
        <v>1882.8</v>
      </c>
      <c r="J17" s="32">
        <f t="shared" si="2"/>
        <v>1899</v>
      </c>
      <c r="K17" s="30">
        <v>7045.16</v>
      </c>
      <c r="L17" s="36">
        <v>232.77</v>
      </c>
      <c r="M17" s="33">
        <f t="shared" si="0"/>
        <v>7277.93</v>
      </c>
      <c r="N17" s="34">
        <f t="shared" si="1"/>
        <v>15232.060000000001</v>
      </c>
      <c r="P17" t="s">
        <v>685</v>
      </c>
      <c r="Q17">
        <f t="shared" si="3"/>
        <v>34.11</v>
      </c>
      <c r="R17">
        <f t="shared" si="4"/>
        <v>0</v>
      </c>
      <c r="S17">
        <f t="shared" si="5"/>
        <v>0</v>
      </c>
      <c r="T17">
        <f t="shared" si="6"/>
        <v>41.23</v>
      </c>
    </row>
    <row r="18" spans="1:20">
      <c r="A18" s="17" t="s">
        <v>682</v>
      </c>
      <c r="B18" s="20">
        <v>13</v>
      </c>
      <c r="C18" s="30" t="s">
        <v>501</v>
      </c>
      <c r="D18" s="31">
        <v>222.02</v>
      </c>
      <c r="E18" s="32">
        <v>62.5</v>
      </c>
      <c r="F18" s="31"/>
      <c r="G18" s="31">
        <v>0.72</v>
      </c>
      <c r="H18" s="32"/>
      <c r="I18" s="32">
        <f>F18+G18+H18</f>
        <v>0.72</v>
      </c>
      <c r="J18" s="32">
        <f t="shared" si="2"/>
        <v>1.44</v>
      </c>
      <c r="K18" s="37">
        <v>100</v>
      </c>
      <c r="L18" s="36">
        <v>42.23</v>
      </c>
      <c r="M18" s="33">
        <f t="shared" si="0"/>
        <v>142.22999999999999</v>
      </c>
      <c r="N18" s="34">
        <f t="shared" si="1"/>
        <v>427.47</v>
      </c>
      <c r="P18" t="s">
        <v>673</v>
      </c>
      <c r="Q18">
        <f t="shared" si="3"/>
        <v>304.34499999999997</v>
      </c>
      <c r="R18">
        <f t="shared" si="4"/>
        <v>0</v>
      </c>
      <c r="S18">
        <f t="shared" si="5"/>
        <v>27.6</v>
      </c>
      <c r="T18">
        <f t="shared" si="6"/>
        <v>22.89</v>
      </c>
    </row>
    <row r="19" spans="1:20">
      <c r="A19" s="17" t="s">
        <v>678</v>
      </c>
      <c r="B19" s="20">
        <v>14</v>
      </c>
      <c r="C19" s="30" t="s">
        <v>724</v>
      </c>
      <c r="D19" s="31">
        <v>95.91</v>
      </c>
      <c r="E19" s="32">
        <v>2519.89</v>
      </c>
      <c r="F19" s="31">
        <v>93</v>
      </c>
      <c r="G19" s="31">
        <v>12.35</v>
      </c>
      <c r="H19" s="32">
        <v>15.4</v>
      </c>
      <c r="I19" s="32">
        <f>F19+G19+H19</f>
        <v>120.75</v>
      </c>
      <c r="J19" s="32">
        <f t="shared" si="2"/>
        <v>148.5</v>
      </c>
      <c r="K19" s="30">
        <v>2208.48</v>
      </c>
      <c r="L19" s="36">
        <v>49.98</v>
      </c>
      <c r="M19" s="33">
        <f t="shared" si="0"/>
        <v>2258.46</v>
      </c>
      <c r="N19" s="34">
        <f t="shared" si="1"/>
        <v>4995.0099999999993</v>
      </c>
      <c r="P19" t="s">
        <v>680</v>
      </c>
      <c r="Q19">
        <f t="shared" si="3"/>
        <v>162.11000000000001</v>
      </c>
      <c r="R19">
        <f t="shared" si="4"/>
        <v>4092.45</v>
      </c>
      <c r="S19">
        <f t="shared" si="5"/>
        <v>622.48</v>
      </c>
      <c r="T19">
        <f t="shared" si="6"/>
        <v>3610.02</v>
      </c>
    </row>
    <row r="20" spans="1:20">
      <c r="A20" s="17" t="s">
        <v>679</v>
      </c>
      <c r="B20" s="20">
        <v>15</v>
      </c>
      <c r="C20" s="30" t="s">
        <v>352</v>
      </c>
      <c r="D20" s="35">
        <v>379.57499999999999</v>
      </c>
      <c r="E20" s="32">
        <v>5000.33</v>
      </c>
      <c r="F20" s="31">
        <v>2499.6999999999998</v>
      </c>
      <c r="G20" s="31">
        <v>16.399999999999999</v>
      </c>
      <c r="H20" s="32">
        <v>12.59</v>
      </c>
      <c r="I20" s="32">
        <f>F20+G20+H20</f>
        <v>2528.69</v>
      </c>
      <c r="J20" s="32">
        <f t="shared" si="2"/>
        <v>2557.6799999999998</v>
      </c>
      <c r="K20" s="37">
        <v>1582.24</v>
      </c>
      <c r="L20" s="36">
        <v>219.56</v>
      </c>
      <c r="M20" s="33">
        <f t="shared" si="0"/>
        <v>1801.8</v>
      </c>
      <c r="N20" s="34">
        <f t="shared" si="1"/>
        <v>9710.3949999999986</v>
      </c>
      <c r="P20" t="s">
        <v>681</v>
      </c>
      <c r="Q20">
        <f t="shared" si="3"/>
        <v>1280.73</v>
      </c>
      <c r="R20">
        <f t="shared" si="4"/>
        <v>4790.6000000000004</v>
      </c>
      <c r="S20">
        <f t="shared" si="5"/>
        <v>1899</v>
      </c>
      <c r="T20">
        <f t="shared" si="6"/>
        <v>7277.93</v>
      </c>
    </row>
    <row r="21" spans="1:20">
      <c r="A21" s="17" t="s">
        <v>673</v>
      </c>
      <c r="B21" s="20">
        <v>16</v>
      </c>
      <c r="C21" s="30" t="s">
        <v>602</v>
      </c>
      <c r="D21" s="31">
        <v>5.45</v>
      </c>
      <c r="E21" s="32"/>
      <c r="F21" s="31"/>
      <c r="G21" s="31"/>
      <c r="H21" s="32"/>
      <c r="I21" s="32"/>
      <c r="J21" s="32">
        <f t="shared" si="2"/>
        <v>0</v>
      </c>
      <c r="K21" s="32">
        <v>0</v>
      </c>
      <c r="L21" s="33">
        <v>5.16</v>
      </c>
      <c r="M21" s="33">
        <f t="shared" si="0"/>
        <v>5.16</v>
      </c>
      <c r="N21" s="34">
        <f t="shared" si="1"/>
        <v>10.61</v>
      </c>
      <c r="P21" t="s">
        <v>682</v>
      </c>
      <c r="Q21">
        <f t="shared" si="3"/>
        <v>222.02</v>
      </c>
      <c r="R21">
        <f t="shared" si="4"/>
        <v>62.5</v>
      </c>
      <c r="S21">
        <f t="shared" si="5"/>
        <v>1.44</v>
      </c>
      <c r="T21">
        <f t="shared" si="6"/>
        <v>142.22999999999999</v>
      </c>
    </row>
    <row r="22" spans="1:20">
      <c r="A22" s="17" t="s">
        <v>673</v>
      </c>
      <c r="B22" s="20">
        <v>17</v>
      </c>
      <c r="C22" s="30" t="s">
        <v>594</v>
      </c>
      <c r="D22" s="31">
        <v>32.53</v>
      </c>
      <c r="E22" s="32"/>
      <c r="F22" s="31"/>
      <c r="G22" s="31">
        <v>13.8</v>
      </c>
      <c r="H22" s="32"/>
      <c r="I22" s="32">
        <f>F22+G22+H22</f>
        <v>13.8</v>
      </c>
      <c r="J22" s="32">
        <f t="shared" si="2"/>
        <v>27.6</v>
      </c>
      <c r="K22" s="32">
        <v>0</v>
      </c>
      <c r="L22" s="33">
        <v>0.12</v>
      </c>
      <c r="M22" s="33">
        <f t="shared" si="0"/>
        <v>0.12</v>
      </c>
      <c r="N22" s="34">
        <f t="shared" si="1"/>
        <v>46.449999999999996</v>
      </c>
      <c r="P22" t="s">
        <v>683</v>
      </c>
      <c r="Q22">
        <f t="shared" si="3"/>
        <v>123.05</v>
      </c>
      <c r="R22">
        <f t="shared" si="4"/>
        <v>9304.34</v>
      </c>
      <c r="S22">
        <f t="shared" si="5"/>
        <v>1038.8999999999999</v>
      </c>
      <c r="T22">
        <f t="shared" si="6"/>
        <v>3915.88</v>
      </c>
    </row>
    <row r="23" spans="1:20">
      <c r="A23" s="17" t="s">
        <v>673</v>
      </c>
      <c r="B23" s="20">
        <v>18</v>
      </c>
      <c r="C23" s="30" t="s">
        <v>586</v>
      </c>
      <c r="D23" s="31">
        <v>36.47</v>
      </c>
      <c r="E23" s="32"/>
      <c r="F23" s="31"/>
      <c r="G23" s="31"/>
      <c r="H23" s="32"/>
      <c r="I23" s="32"/>
      <c r="J23" s="32">
        <f t="shared" si="2"/>
        <v>0</v>
      </c>
      <c r="K23" s="32">
        <v>0.1</v>
      </c>
      <c r="L23" s="33">
        <v>1.42</v>
      </c>
      <c r="M23" s="33">
        <f t="shared" si="0"/>
        <v>1.52</v>
      </c>
      <c r="N23" s="34">
        <f t="shared" si="1"/>
        <v>37.99</v>
      </c>
      <c r="P23" t="s">
        <v>684</v>
      </c>
      <c r="Q23">
        <f t="shared" si="3"/>
        <v>90.87</v>
      </c>
      <c r="R23">
        <f t="shared" si="4"/>
        <v>128.1</v>
      </c>
      <c r="S23">
        <f t="shared" si="5"/>
        <v>212.1</v>
      </c>
      <c r="T23">
        <f t="shared" si="6"/>
        <v>3620.75</v>
      </c>
    </row>
    <row r="24" spans="1:20">
      <c r="A24" s="17" t="s">
        <v>673</v>
      </c>
      <c r="B24" s="20">
        <v>19</v>
      </c>
      <c r="C24" s="30" t="s">
        <v>579</v>
      </c>
      <c r="D24" s="31">
        <v>30.67</v>
      </c>
      <c r="E24" s="32"/>
      <c r="F24" s="31"/>
      <c r="G24" s="31"/>
      <c r="H24" s="32"/>
      <c r="I24" s="32"/>
      <c r="J24" s="32">
        <f t="shared" si="2"/>
        <v>0</v>
      </c>
      <c r="K24" s="32">
        <v>0</v>
      </c>
      <c r="L24" s="33">
        <v>1</v>
      </c>
      <c r="M24" s="33">
        <f t="shared" si="0"/>
        <v>1</v>
      </c>
      <c r="N24" s="34">
        <f t="shared" si="1"/>
        <v>31.67</v>
      </c>
      <c r="P24" t="s">
        <v>662</v>
      </c>
      <c r="Q24">
        <f t="shared" si="3"/>
        <v>0</v>
      </c>
      <c r="R24">
        <f t="shared" si="4"/>
        <v>0</v>
      </c>
      <c r="S24">
        <f t="shared" si="5"/>
        <v>104</v>
      </c>
      <c r="T24">
        <f t="shared" si="6"/>
        <v>165.16</v>
      </c>
    </row>
    <row r="25" spans="1:20">
      <c r="A25" s="17" t="s">
        <v>672</v>
      </c>
      <c r="B25" s="20">
        <v>20</v>
      </c>
      <c r="C25" s="30" t="s">
        <v>267</v>
      </c>
      <c r="D25" s="35">
        <v>64.625</v>
      </c>
      <c r="E25" s="32"/>
      <c r="F25" s="31">
        <v>50.4</v>
      </c>
      <c r="G25" s="31">
        <v>8.82</v>
      </c>
      <c r="H25" s="32"/>
      <c r="I25" s="32">
        <f>F25+G25+H25</f>
        <v>59.22</v>
      </c>
      <c r="J25" s="32">
        <f t="shared" si="2"/>
        <v>68.039999999999992</v>
      </c>
      <c r="K25" s="30">
        <v>383.56</v>
      </c>
      <c r="L25" s="36">
        <v>14.28</v>
      </c>
      <c r="M25" s="33">
        <f t="shared" si="0"/>
        <v>397.84</v>
      </c>
      <c r="N25" s="34">
        <f t="shared" si="1"/>
        <v>521.68499999999995</v>
      </c>
      <c r="P25" t="s">
        <v>663</v>
      </c>
      <c r="Q25">
        <f t="shared" si="3"/>
        <v>73.5</v>
      </c>
      <c r="R25">
        <f t="shared" si="4"/>
        <v>0</v>
      </c>
      <c r="S25">
        <f t="shared" si="5"/>
        <v>289.92</v>
      </c>
      <c r="T25">
        <f t="shared" si="6"/>
        <v>252.14000000000001</v>
      </c>
    </row>
    <row r="26" spans="1:20">
      <c r="A26" s="17" t="s">
        <v>666</v>
      </c>
      <c r="B26" s="20">
        <v>21</v>
      </c>
      <c r="C26" s="30" t="s">
        <v>85</v>
      </c>
      <c r="D26" s="31">
        <v>173.55</v>
      </c>
      <c r="E26" s="32"/>
      <c r="F26" s="31">
        <v>194</v>
      </c>
      <c r="G26" s="31">
        <v>123.1</v>
      </c>
      <c r="H26" s="32">
        <v>10.75</v>
      </c>
      <c r="I26" s="32">
        <f>F26+G26+H26</f>
        <v>327.85</v>
      </c>
      <c r="J26" s="32">
        <f t="shared" si="2"/>
        <v>461.70000000000005</v>
      </c>
      <c r="K26" s="30">
        <v>828.58</v>
      </c>
      <c r="L26" s="36">
        <v>118.52</v>
      </c>
      <c r="M26" s="33">
        <f t="shared" si="0"/>
        <v>947.1</v>
      </c>
      <c r="N26" s="34">
        <f t="shared" si="1"/>
        <v>1448.5</v>
      </c>
      <c r="P26" t="s">
        <v>664</v>
      </c>
      <c r="Q26">
        <f t="shared" si="3"/>
        <v>911.51</v>
      </c>
      <c r="R26">
        <f t="shared" si="4"/>
        <v>0</v>
      </c>
      <c r="S26">
        <f t="shared" si="5"/>
        <v>14.4</v>
      </c>
      <c r="T26">
        <f t="shared" si="6"/>
        <v>32.93</v>
      </c>
    </row>
    <row r="27" spans="1:20">
      <c r="A27" s="17" t="s">
        <v>667</v>
      </c>
      <c r="B27" s="20">
        <v>22</v>
      </c>
      <c r="C27" s="30" t="s">
        <v>102</v>
      </c>
      <c r="D27" s="31">
        <v>23.85</v>
      </c>
      <c r="E27" s="32">
        <v>4299.72</v>
      </c>
      <c r="F27" s="31">
        <v>119.3</v>
      </c>
      <c r="G27" s="31">
        <v>2</v>
      </c>
      <c r="H27" s="32"/>
      <c r="I27" s="32">
        <f>F27+G27+H27</f>
        <v>121.3</v>
      </c>
      <c r="J27" s="32">
        <f t="shared" si="2"/>
        <v>123.3</v>
      </c>
      <c r="K27" s="30">
        <v>4882.6899999999996</v>
      </c>
      <c r="L27" s="36">
        <v>255.22</v>
      </c>
      <c r="M27" s="33">
        <f t="shared" si="0"/>
        <v>5137.91</v>
      </c>
      <c r="N27" s="34">
        <f t="shared" si="1"/>
        <v>9582.7800000000007</v>
      </c>
      <c r="P27" t="s">
        <v>665</v>
      </c>
      <c r="Q27">
        <f t="shared" si="3"/>
        <v>180.48</v>
      </c>
      <c r="R27">
        <f t="shared" si="4"/>
        <v>0</v>
      </c>
      <c r="S27">
        <f t="shared" si="5"/>
        <v>0</v>
      </c>
      <c r="T27">
        <f t="shared" si="6"/>
        <v>19.3</v>
      </c>
    </row>
    <row r="28" spans="1:20">
      <c r="A28" s="17" t="s">
        <v>673</v>
      </c>
      <c r="B28" s="20">
        <v>23</v>
      </c>
      <c r="C28" s="30" t="s">
        <v>252</v>
      </c>
      <c r="D28" s="31">
        <v>52.11</v>
      </c>
      <c r="E28" s="32"/>
      <c r="F28" s="31"/>
      <c r="G28" s="31"/>
      <c r="H28" s="32"/>
      <c r="I28" s="32"/>
      <c r="J28" s="32">
        <f t="shared" si="2"/>
        <v>0</v>
      </c>
      <c r="K28" s="32">
        <v>0</v>
      </c>
      <c r="L28" s="33">
        <v>7.0000000000000007E-2</v>
      </c>
      <c r="M28" s="33">
        <f t="shared" si="0"/>
        <v>7.0000000000000007E-2</v>
      </c>
      <c r="N28" s="34">
        <f t="shared" si="1"/>
        <v>52.18</v>
      </c>
      <c r="P28" t="s">
        <v>666</v>
      </c>
      <c r="Q28">
        <f t="shared" si="3"/>
        <v>173.55</v>
      </c>
      <c r="R28">
        <f t="shared" si="4"/>
        <v>0</v>
      </c>
      <c r="S28">
        <f t="shared" si="5"/>
        <v>461.70000000000005</v>
      </c>
      <c r="T28">
        <f t="shared" si="6"/>
        <v>947.1</v>
      </c>
    </row>
    <row r="29" spans="1:20">
      <c r="A29" s="17" t="s">
        <v>683</v>
      </c>
      <c r="B29" s="20">
        <v>24</v>
      </c>
      <c r="C29" s="30" t="s">
        <v>479</v>
      </c>
      <c r="D29" s="31">
        <v>123.05</v>
      </c>
      <c r="E29" s="32">
        <v>9304.34</v>
      </c>
      <c r="F29" s="31">
        <v>969</v>
      </c>
      <c r="G29" s="31">
        <v>28.55</v>
      </c>
      <c r="H29" s="32">
        <v>6.4</v>
      </c>
      <c r="I29" s="32">
        <f>F29+G29+H29</f>
        <v>1003.9499999999999</v>
      </c>
      <c r="J29" s="32">
        <f t="shared" si="2"/>
        <v>1038.8999999999999</v>
      </c>
      <c r="K29" s="30">
        <v>3759.89</v>
      </c>
      <c r="L29" s="36">
        <v>155.99</v>
      </c>
      <c r="M29" s="33">
        <f t="shared" si="0"/>
        <v>3915.88</v>
      </c>
      <c r="N29" s="34">
        <f t="shared" si="1"/>
        <v>14347.22</v>
      </c>
      <c r="P29" t="s">
        <v>667</v>
      </c>
      <c r="Q29">
        <f t="shared" si="3"/>
        <v>23.85</v>
      </c>
      <c r="R29">
        <f t="shared" si="4"/>
        <v>4299.72</v>
      </c>
      <c r="S29">
        <f t="shared" si="5"/>
        <v>123.3</v>
      </c>
      <c r="T29">
        <f t="shared" si="6"/>
        <v>5137.91</v>
      </c>
    </row>
    <row r="30" spans="1:20">
      <c r="A30" s="38" t="s">
        <v>684</v>
      </c>
      <c r="B30" s="39">
        <v>25</v>
      </c>
      <c r="C30" s="40" t="s">
        <v>456</v>
      </c>
      <c r="D30" s="31">
        <v>90.87</v>
      </c>
      <c r="E30" s="32">
        <v>128.1</v>
      </c>
      <c r="F30" s="41">
        <v>158.1</v>
      </c>
      <c r="G30" s="41">
        <v>1</v>
      </c>
      <c r="H30" s="32">
        <v>26</v>
      </c>
      <c r="I30" s="32">
        <f>F30+G30+H30</f>
        <v>185.1</v>
      </c>
      <c r="J30" s="32">
        <f t="shared" si="2"/>
        <v>212.1</v>
      </c>
      <c r="K30" s="30">
        <v>3530.29</v>
      </c>
      <c r="L30" s="36">
        <v>90.46</v>
      </c>
      <c r="M30" s="33">
        <f t="shared" si="0"/>
        <v>3620.75</v>
      </c>
      <c r="N30" s="34">
        <f t="shared" si="1"/>
        <v>4024.82</v>
      </c>
      <c r="P30" t="s">
        <v>668</v>
      </c>
      <c r="Q30">
        <f t="shared" si="3"/>
        <v>25.1</v>
      </c>
      <c r="R30">
        <f t="shared" si="4"/>
        <v>0</v>
      </c>
      <c r="S30">
        <f t="shared" si="5"/>
        <v>2273.5200000000004</v>
      </c>
      <c r="T30">
        <f t="shared" si="6"/>
        <v>1095.0999999999999</v>
      </c>
    </row>
    <row r="31" spans="1:20">
      <c r="A31" s="17" t="s">
        <v>673</v>
      </c>
      <c r="B31" s="20">
        <v>26</v>
      </c>
      <c r="C31" s="30" t="s">
        <v>572</v>
      </c>
      <c r="D31" s="31">
        <v>16.010000000000002</v>
      </c>
      <c r="E31" s="32"/>
      <c r="F31" s="32"/>
      <c r="G31" s="32"/>
      <c r="H31" s="32"/>
      <c r="I31" s="32"/>
      <c r="J31" s="32">
        <f t="shared" si="2"/>
        <v>0</v>
      </c>
      <c r="K31" s="32">
        <v>5</v>
      </c>
      <c r="L31" s="33">
        <v>4.41</v>
      </c>
      <c r="M31" s="33">
        <f t="shared" si="0"/>
        <v>9.41</v>
      </c>
      <c r="N31" s="34">
        <f t="shared" si="1"/>
        <v>25.42</v>
      </c>
      <c r="P31" t="s">
        <v>669</v>
      </c>
      <c r="Q31">
        <f t="shared" si="3"/>
        <v>214.32</v>
      </c>
      <c r="R31">
        <f t="shared" si="4"/>
        <v>0</v>
      </c>
      <c r="S31">
        <f t="shared" si="5"/>
        <v>188</v>
      </c>
      <c r="T31">
        <f t="shared" si="6"/>
        <v>315.89999999999998</v>
      </c>
    </row>
    <row r="32" spans="1:20">
      <c r="A32" s="17" t="s">
        <v>668</v>
      </c>
      <c r="B32" s="20">
        <v>27</v>
      </c>
      <c r="C32" s="30" t="s">
        <v>127</v>
      </c>
      <c r="D32" s="31">
        <v>25.1</v>
      </c>
      <c r="E32" s="32"/>
      <c r="F32" s="31">
        <v>1957.5</v>
      </c>
      <c r="G32" s="31">
        <v>158.01</v>
      </c>
      <c r="H32" s="32"/>
      <c r="I32" s="32">
        <f>F32+G32+H32</f>
        <v>2115.5100000000002</v>
      </c>
      <c r="J32" s="32">
        <f t="shared" si="2"/>
        <v>2273.5200000000004</v>
      </c>
      <c r="K32" s="32">
        <v>949</v>
      </c>
      <c r="L32" s="33">
        <v>146.1</v>
      </c>
      <c r="M32" s="33">
        <f t="shared" si="0"/>
        <v>1095.0999999999999</v>
      </c>
      <c r="N32" s="34">
        <f t="shared" si="1"/>
        <v>3235.71</v>
      </c>
    </row>
    <row r="33" spans="1:20">
      <c r="A33" s="17" t="s">
        <v>669</v>
      </c>
      <c r="B33" s="20">
        <v>28</v>
      </c>
      <c r="C33" s="30" t="s">
        <v>149</v>
      </c>
      <c r="D33" s="35">
        <v>214.32</v>
      </c>
      <c r="E33" s="32"/>
      <c r="F33" s="31">
        <v>73</v>
      </c>
      <c r="G33" s="31">
        <v>57.5</v>
      </c>
      <c r="H33" s="32"/>
      <c r="I33" s="32">
        <f>F33+G33+H33</f>
        <v>130.5</v>
      </c>
      <c r="J33" s="32">
        <f t="shared" si="2"/>
        <v>188</v>
      </c>
      <c r="K33" s="32">
        <v>239.78</v>
      </c>
      <c r="L33" s="33">
        <v>76.12</v>
      </c>
      <c r="M33" s="33">
        <f t="shared" si="0"/>
        <v>315.89999999999998</v>
      </c>
      <c r="N33" s="34">
        <f t="shared" si="1"/>
        <v>660.72</v>
      </c>
      <c r="Q33" s="11"/>
      <c r="R33" s="11"/>
      <c r="S33" s="11"/>
      <c r="T33" s="11"/>
    </row>
    <row r="34" spans="1:20">
      <c r="A34" s="17" t="s">
        <v>674</v>
      </c>
      <c r="B34" s="20">
        <v>29</v>
      </c>
      <c r="C34" s="30" t="s">
        <v>725</v>
      </c>
      <c r="D34" s="31">
        <v>98.5</v>
      </c>
      <c r="E34" s="32"/>
      <c r="F34" s="31">
        <v>300</v>
      </c>
      <c r="G34" s="31">
        <v>19.920000000000002</v>
      </c>
      <c r="H34" s="32"/>
      <c r="I34" s="32">
        <f>F34+G34+H34</f>
        <v>319.92</v>
      </c>
      <c r="J34" s="32">
        <f t="shared" si="2"/>
        <v>339.84000000000003</v>
      </c>
      <c r="K34" s="32">
        <v>70</v>
      </c>
      <c r="L34" s="33">
        <v>44.46</v>
      </c>
      <c r="M34" s="33">
        <f t="shared" si="0"/>
        <v>114.46000000000001</v>
      </c>
      <c r="N34" s="34">
        <f t="shared" si="1"/>
        <v>532.88</v>
      </c>
    </row>
    <row r="35" spans="1:20" s="71" customFormat="1">
      <c r="A35" s="65"/>
      <c r="B35" s="66">
        <v>30</v>
      </c>
      <c r="C35" s="67" t="s">
        <v>726</v>
      </c>
      <c r="D35" s="68">
        <v>5.25</v>
      </c>
      <c r="E35" s="68"/>
      <c r="F35" s="68"/>
      <c r="G35" s="68"/>
      <c r="H35" s="68"/>
      <c r="I35" s="68"/>
      <c r="J35" s="68">
        <f t="shared" si="2"/>
        <v>0</v>
      </c>
      <c r="K35" s="68">
        <v>7.6</v>
      </c>
      <c r="L35" s="69">
        <v>4.59</v>
      </c>
      <c r="M35" s="69">
        <f t="shared" si="0"/>
        <v>12.19</v>
      </c>
      <c r="N35" s="70">
        <f t="shared" si="1"/>
        <v>17.439999999999998</v>
      </c>
    </row>
    <row r="36" spans="1:20">
      <c r="A36" s="17" t="s">
        <v>661</v>
      </c>
      <c r="B36" s="20">
        <v>31</v>
      </c>
      <c r="C36" s="30" t="s">
        <v>13</v>
      </c>
      <c r="D36" s="31"/>
      <c r="E36" s="32"/>
      <c r="F36" s="32"/>
      <c r="G36" s="32"/>
      <c r="H36" s="32"/>
      <c r="I36" s="32"/>
      <c r="J36" s="32">
        <f t="shared" si="2"/>
        <v>0</v>
      </c>
      <c r="K36" s="32">
        <v>6.34</v>
      </c>
      <c r="L36" s="33">
        <v>34.21</v>
      </c>
      <c r="M36" s="33">
        <f t="shared" si="0"/>
        <v>40.549999999999997</v>
      </c>
      <c r="N36" s="34">
        <f t="shared" si="1"/>
        <v>40.549999999999997</v>
      </c>
    </row>
    <row r="37" spans="1:20">
      <c r="A37" s="17" t="s">
        <v>661</v>
      </c>
      <c r="B37" s="20">
        <v>32</v>
      </c>
      <c r="C37" s="30" t="s">
        <v>727</v>
      </c>
      <c r="D37" s="31"/>
      <c r="E37" s="32"/>
      <c r="F37" s="32"/>
      <c r="G37" s="32"/>
      <c r="H37" s="32"/>
      <c r="I37" s="32"/>
      <c r="J37" s="32">
        <f t="shared" si="2"/>
        <v>0</v>
      </c>
      <c r="K37" s="32">
        <v>2.4900000000000002</v>
      </c>
      <c r="L37" s="42">
        <v>2.97</v>
      </c>
      <c r="M37" s="33">
        <f t="shared" si="0"/>
        <v>5.4600000000000009</v>
      </c>
      <c r="N37" s="34">
        <f t="shared" si="1"/>
        <v>5.4600000000000009</v>
      </c>
    </row>
    <row r="38" spans="1:20">
      <c r="A38" s="17" t="s">
        <v>661</v>
      </c>
      <c r="B38" s="20">
        <v>33</v>
      </c>
      <c r="C38" s="30" t="s">
        <v>400</v>
      </c>
      <c r="D38" s="43"/>
      <c r="E38" s="32"/>
      <c r="F38" s="32"/>
      <c r="G38" s="32"/>
      <c r="H38" s="32"/>
      <c r="I38" s="32"/>
      <c r="J38" s="32">
        <f t="shared" si="2"/>
        <v>0</v>
      </c>
      <c r="K38" s="44">
        <v>10.15</v>
      </c>
      <c r="L38" s="45">
        <v>9.7100000000000009</v>
      </c>
      <c r="M38" s="33">
        <f t="shared" si="0"/>
        <v>19.86</v>
      </c>
      <c r="N38" s="34">
        <f t="shared" si="1"/>
        <v>19.86</v>
      </c>
    </row>
    <row r="39" spans="1:20">
      <c r="A39" s="17" t="s">
        <v>662</v>
      </c>
      <c r="B39" s="20">
        <v>34</v>
      </c>
      <c r="C39" s="30" t="s">
        <v>23</v>
      </c>
      <c r="D39" s="43"/>
      <c r="E39" s="32"/>
      <c r="F39" s="32"/>
      <c r="G39" s="32"/>
      <c r="H39" s="32">
        <v>52</v>
      </c>
      <c r="I39" s="32">
        <f>F39+G39+H39</f>
        <v>52</v>
      </c>
      <c r="J39" s="32">
        <f t="shared" si="2"/>
        <v>104</v>
      </c>
      <c r="K39" s="32">
        <v>8.9600000000000009</v>
      </c>
      <c r="L39" s="42">
        <v>156.19999999999999</v>
      </c>
      <c r="M39" s="33">
        <f t="shared" si="0"/>
        <v>165.16</v>
      </c>
      <c r="N39" s="34">
        <f t="shared" si="1"/>
        <v>217.16</v>
      </c>
    </row>
    <row r="40" spans="1:20">
      <c r="A40" s="17"/>
      <c r="B40" s="20">
        <v>35</v>
      </c>
      <c r="C40" s="30" t="s">
        <v>728</v>
      </c>
      <c r="D40" s="43"/>
      <c r="E40" s="43"/>
      <c r="F40" s="32"/>
      <c r="G40" s="32"/>
      <c r="H40" s="32"/>
      <c r="I40" s="32"/>
      <c r="J40" s="32">
        <f t="shared" si="2"/>
        <v>0</v>
      </c>
      <c r="K40" s="32">
        <v>0.75</v>
      </c>
      <c r="L40" s="42">
        <v>0</v>
      </c>
      <c r="M40" s="33">
        <f t="shared" si="0"/>
        <v>0.75</v>
      </c>
      <c r="N40" s="34">
        <f t="shared" si="1"/>
        <v>0.75</v>
      </c>
    </row>
    <row r="41" spans="1:20">
      <c r="A41" s="17" t="s">
        <v>661</v>
      </c>
      <c r="B41" s="20">
        <v>36</v>
      </c>
      <c r="C41" s="30" t="s">
        <v>729</v>
      </c>
      <c r="D41" s="43"/>
      <c r="E41" s="32"/>
      <c r="F41" s="32"/>
      <c r="G41" s="32"/>
      <c r="H41" s="32"/>
      <c r="I41" s="32"/>
      <c r="J41" s="32">
        <f t="shared" si="2"/>
        <v>0</v>
      </c>
      <c r="K41" s="46">
        <v>0.03</v>
      </c>
      <c r="L41" s="45">
        <v>5.48</v>
      </c>
      <c r="M41" s="33">
        <f t="shared" si="0"/>
        <v>5.5100000000000007</v>
      </c>
      <c r="N41" s="34">
        <f t="shared" si="1"/>
        <v>5.5100000000000007</v>
      </c>
    </row>
    <row r="42" spans="1:20" s="71" customFormat="1">
      <c r="A42" s="72"/>
      <c r="B42" s="66">
        <v>37</v>
      </c>
      <c r="C42" s="67" t="s">
        <v>730</v>
      </c>
      <c r="D42" s="73"/>
      <c r="E42" s="68">
        <v>4.3</v>
      </c>
      <c r="F42" s="68"/>
      <c r="G42" s="68"/>
      <c r="H42" s="68"/>
      <c r="I42" s="68"/>
      <c r="J42" s="68">
        <f t="shared" si="2"/>
        <v>0</v>
      </c>
      <c r="K42" s="68"/>
      <c r="L42" s="74"/>
      <c r="M42" s="69"/>
      <c r="N42" s="70">
        <f t="shared" si="1"/>
        <v>4.3</v>
      </c>
    </row>
    <row r="43" spans="1:20">
      <c r="A43" s="25"/>
      <c r="B43" s="18"/>
      <c r="C43" s="47" t="s">
        <v>731</v>
      </c>
      <c r="D43" s="48">
        <f t="shared" ref="D43:N43" si="8">SUM(D6:D42)</f>
        <v>4683.1549999999997</v>
      </c>
      <c r="E43" s="49">
        <f t="shared" si="8"/>
        <v>37743.750000000007</v>
      </c>
      <c r="F43" s="49">
        <f t="shared" si="8"/>
        <v>9200.5</v>
      </c>
      <c r="G43" s="49">
        <f t="shared" si="8"/>
        <v>674.80999999999983</v>
      </c>
      <c r="H43" s="49">
        <f t="shared" si="8"/>
        <v>147.63999999999999</v>
      </c>
      <c r="I43" s="49">
        <f t="shared" si="8"/>
        <v>10022.950000000003</v>
      </c>
      <c r="J43" s="49">
        <f t="shared" si="8"/>
        <v>10845.400000000001</v>
      </c>
      <c r="K43" s="49">
        <f t="shared" si="8"/>
        <v>32112.51</v>
      </c>
      <c r="L43" s="50">
        <f t="shared" si="8"/>
        <v>2515.31</v>
      </c>
      <c r="M43" s="50">
        <f t="shared" si="8"/>
        <v>34627.820000000014</v>
      </c>
      <c r="N43" s="51">
        <f t="shared" si="8"/>
        <v>87077.675000000017</v>
      </c>
    </row>
    <row r="44" spans="1:20" ht="13.5" thickBot="1">
      <c r="A44" s="25"/>
      <c r="B44" s="243" t="s">
        <v>732</v>
      </c>
      <c r="C44" s="244"/>
      <c r="D44" s="244"/>
      <c r="E44" s="244"/>
      <c r="F44" s="244"/>
      <c r="G44" s="244"/>
      <c r="H44" s="244"/>
      <c r="I44" s="244"/>
      <c r="J44" s="244"/>
      <c r="K44" s="244"/>
      <c r="L44" s="245"/>
      <c r="M44" s="245"/>
      <c r="N44" s="246"/>
    </row>
    <row r="46" spans="1:20">
      <c r="D46" s="11">
        <f>SUM(D6:D42)</f>
        <v>4683.1549999999997</v>
      </c>
      <c r="E46" s="11">
        <f t="shared" ref="E46:N46" si="9">SUM(E6:E42)</f>
        <v>37743.750000000007</v>
      </c>
      <c r="F46" s="11">
        <f t="shared" si="9"/>
        <v>9200.5</v>
      </c>
      <c r="G46" s="11">
        <f t="shared" si="9"/>
        <v>674.80999999999983</v>
      </c>
      <c r="H46" s="11">
        <f t="shared" si="9"/>
        <v>147.63999999999999</v>
      </c>
      <c r="I46" s="11">
        <f t="shared" si="9"/>
        <v>10022.950000000003</v>
      </c>
      <c r="J46" s="11">
        <f t="shared" si="9"/>
        <v>10845.400000000001</v>
      </c>
      <c r="K46" s="11">
        <f t="shared" si="9"/>
        <v>32112.51</v>
      </c>
      <c r="L46" s="11">
        <f t="shared" si="9"/>
        <v>2515.31</v>
      </c>
      <c r="M46" s="11">
        <f t="shared" si="9"/>
        <v>34627.820000000014</v>
      </c>
      <c r="N46" s="11">
        <f t="shared" si="9"/>
        <v>87077.675000000017</v>
      </c>
    </row>
  </sheetData>
  <mergeCells count="8">
    <mergeCell ref="B44:N44"/>
    <mergeCell ref="B1:N1"/>
    <mergeCell ref="B2:N2"/>
    <mergeCell ref="D3:D4"/>
    <mergeCell ref="E3:E4"/>
    <mergeCell ref="F3:I3"/>
    <mergeCell ref="K3:M3"/>
    <mergeCell ref="N3:N4"/>
  </mergeCell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B1:U92"/>
  <sheetViews>
    <sheetView zoomScaleNormal="100" workbookViewId="0"/>
  </sheetViews>
  <sheetFormatPr defaultRowHeight="15"/>
  <cols>
    <col min="1" max="1" width="9.140625" style="82"/>
    <col min="2" max="2" width="25.140625" style="82" bestFit="1" customWidth="1"/>
    <col min="3" max="3" width="14" style="82" customWidth="1"/>
    <col min="4" max="4" width="30.28515625" style="82" bestFit="1" customWidth="1"/>
    <col min="5" max="5" width="35.5703125" style="82" customWidth="1"/>
    <col min="6" max="6" width="16" style="82" customWidth="1"/>
    <col min="7" max="7" width="13.5703125" style="82" customWidth="1"/>
    <col min="8" max="8" width="14.42578125" style="82" customWidth="1"/>
    <col min="9" max="9" width="10.28515625" style="82" customWidth="1"/>
    <col min="10" max="10" width="11" style="82" customWidth="1"/>
    <col min="11" max="11" width="10.28515625" style="82" customWidth="1"/>
    <col min="12" max="12" width="11" style="82" bestFit="1" customWidth="1"/>
    <col min="13" max="13" width="10.28515625" style="82" customWidth="1"/>
    <col min="14" max="14" width="9.140625" style="82"/>
    <col min="15" max="15" width="10.42578125" style="82" bestFit="1" customWidth="1"/>
    <col min="16" max="16384" width="9.140625" style="82"/>
  </cols>
  <sheetData>
    <row r="1" spans="2:21" ht="22.5" customHeight="1">
      <c r="D1" s="82" t="s">
        <v>875</v>
      </c>
    </row>
    <row r="2" spans="2:21">
      <c r="B2" s="77" t="s">
        <v>747</v>
      </c>
      <c r="C2" s="78" t="s">
        <v>733</v>
      </c>
      <c r="D2" s="79" t="s">
        <v>886</v>
      </c>
      <c r="E2" s="154" t="s">
        <v>959</v>
      </c>
    </row>
    <row r="3" spans="2:21">
      <c r="B3" s="80" t="s">
        <v>752</v>
      </c>
      <c r="C3" s="133" t="s">
        <v>735</v>
      </c>
      <c r="D3" s="147">
        <f>VLOOKUP(RF[[#This Row],[EnergyConvTech]],$B$69:$F$73,3,FALSE)*(1+$F$3)</f>
        <v>32.972500000000004</v>
      </c>
      <c r="E3" s="146" t="s">
        <v>888</v>
      </c>
      <c r="F3" s="169">
        <v>0.1</v>
      </c>
    </row>
    <row r="4" spans="2:21">
      <c r="B4" s="80" t="s">
        <v>753</v>
      </c>
      <c r="C4" s="81" t="s">
        <v>735</v>
      </c>
      <c r="D4" s="147">
        <f>VLOOKUP(RF[[#This Row],[EnergyConvTech]],$B$69:$F$73,3,FALSE)*(1+$F$3)</f>
        <v>90.862200000000016</v>
      </c>
      <c r="E4" s="145"/>
    </row>
    <row r="5" spans="2:21">
      <c r="B5" s="80" t="s">
        <v>754</v>
      </c>
      <c r="C5" s="81" t="s">
        <v>735</v>
      </c>
      <c r="D5" s="147">
        <f>VLOOKUP(RF[[#This Row],[EnergyConvTech]],$B$69:$F$73,3,FALSE)*(1+$F$3)</f>
        <v>8.7988999999999997</v>
      </c>
      <c r="E5" s="145"/>
    </row>
    <row r="6" spans="2:21">
      <c r="B6" s="80" t="s">
        <v>755</v>
      </c>
      <c r="C6" s="81" t="s">
        <v>735</v>
      </c>
      <c r="D6" s="147">
        <f>VLOOKUP(RF[[#This Row],[EnergyConvTech]],$B$69:$F$73,3,FALSE)*(1+$F$3)</f>
        <v>28.963000000000001</v>
      </c>
      <c r="E6" s="145"/>
    </row>
    <row r="7" spans="2:21">
      <c r="B7" s="80" t="s">
        <v>756</v>
      </c>
      <c r="C7" s="134" t="s">
        <v>735</v>
      </c>
      <c r="D7" s="147">
        <f>VLOOKUP(RF[[#This Row],[EnergyConvTech]],$B$69:$F$73,3,FALSE)*(1+$F$3)</f>
        <v>34.138500000000001</v>
      </c>
      <c r="E7" s="145"/>
    </row>
    <row r="8" spans="2:21">
      <c r="B8" s="80"/>
      <c r="C8" s="62"/>
      <c r="D8" s="135"/>
    </row>
    <row r="9" spans="2:21" s="138" customFormat="1" ht="18.75" customHeight="1">
      <c r="D9" s="170" t="s">
        <v>873</v>
      </c>
    </row>
    <row r="10" spans="2:21" ht="17.25" customHeight="1">
      <c r="E10" s="155" t="s">
        <v>790</v>
      </c>
      <c r="G10" s="94"/>
      <c r="H10" s="94"/>
      <c r="I10" s="94"/>
      <c r="J10" s="94"/>
      <c r="K10" s="94"/>
      <c r="L10" s="94"/>
      <c r="M10" s="94"/>
      <c r="N10" s="94"/>
      <c r="O10" s="94"/>
      <c r="P10" s="94"/>
      <c r="Q10" s="94"/>
      <c r="R10" s="94"/>
      <c r="S10" s="94"/>
      <c r="T10" s="94"/>
      <c r="U10" s="94"/>
    </row>
    <row r="11" spans="2:21">
      <c r="E11" s="95" t="s">
        <v>791</v>
      </c>
    </row>
    <row r="12" spans="2:21">
      <c r="B12" s="142"/>
      <c r="E12" s="156" t="s">
        <v>792</v>
      </c>
    </row>
    <row r="13" spans="2:21">
      <c r="B13" s="142"/>
    </row>
    <row r="14" spans="2:21">
      <c r="B14" s="142"/>
    </row>
    <row r="15" spans="2:21">
      <c r="B15" s="142"/>
    </row>
    <row r="16" spans="2:21">
      <c r="B16" s="142"/>
      <c r="E16" s="156" t="s">
        <v>960</v>
      </c>
      <c r="F16"/>
      <c r="G16"/>
      <c r="H16"/>
    </row>
    <row r="17" spans="3:20">
      <c r="E17" s="156" t="s">
        <v>793</v>
      </c>
      <c r="F17"/>
      <c r="G17"/>
      <c r="H17" s="96" t="s">
        <v>794</v>
      </c>
    </row>
    <row r="18" spans="3:20">
      <c r="E18" s="159" t="s">
        <v>795</v>
      </c>
      <c r="F18" s="157"/>
      <c r="G18" s="158"/>
      <c r="H18" s="96" t="s">
        <v>796</v>
      </c>
    </row>
    <row r="19" spans="3:20">
      <c r="E19" s="97"/>
      <c r="H19" s="96"/>
    </row>
    <row r="20" spans="3:20">
      <c r="C20" s="98"/>
      <c r="D20" s="98"/>
      <c r="E20" s="82" t="s">
        <v>797</v>
      </c>
    </row>
    <row r="21" spans="3:20" ht="30">
      <c r="C21" s="99" t="s">
        <v>798</v>
      </c>
      <c r="D21" s="100" t="s">
        <v>799</v>
      </c>
      <c r="E21" s="101" t="s">
        <v>800</v>
      </c>
      <c r="F21" s="102" t="s">
        <v>801</v>
      </c>
      <c r="G21" s="102" t="s">
        <v>802</v>
      </c>
      <c r="H21" s="102" t="s">
        <v>803</v>
      </c>
      <c r="I21" s="103">
        <v>2020</v>
      </c>
      <c r="J21" s="103">
        <v>2021</v>
      </c>
      <c r="K21" s="103">
        <v>2022</v>
      </c>
      <c r="L21" s="103">
        <v>2023</v>
      </c>
      <c r="M21" s="103">
        <v>2024</v>
      </c>
      <c r="N21" s="103">
        <v>2025</v>
      </c>
      <c r="O21" s="103">
        <v>2026</v>
      </c>
      <c r="P21" s="103">
        <v>2027</v>
      </c>
      <c r="Q21" s="103">
        <v>2028</v>
      </c>
      <c r="R21" s="103">
        <v>2029</v>
      </c>
      <c r="S21" s="104">
        <v>2030</v>
      </c>
      <c r="T21" s="104">
        <v>2031</v>
      </c>
    </row>
    <row r="22" spans="3:20">
      <c r="C22" s="260" t="s">
        <v>804</v>
      </c>
      <c r="D22" s="100">
        <v>1</v>
      </c>
      <c r="E22" s="101" t="s">
        <v>805</v>
      </c>
      <c r="F22" s="103">
        <v>0.65</v>
      </c>
      <c r="G22" s="105"/>
      <c r="H22" s="105">
        <f t="shared" ref="H22:H44" si="0">SUM(F22:G22)</f>
        <v>0.65</v>
      </c>
      <c r="I22" s="105"/>
      <c r="J22" s="105"/>
      <c r="K22" s="105"/>
      <c r="L22" s="105"/>
      <c r="M22" s="105"/>
      <c r="N22" s="105"/>
      <c r="O22" s="105"/>
      <c r="P22" s="105"/>
      <c r="Q22" s="105"/>
      <c r="R22" s="105"/>
      <c r="S22" s="101"/>
      <c r="T22" s="101"/>
    </row>
    <row r="23" spans="3:20">
      <c r="C23" s="260"/>
      <c r="D23" s="100">
        <v>2</v>
      </c>
      <c r="E23" s="101" t="s">
        <v>806</v>
      </c>
      <c r="F23" s="105">
        <v>1</v>
      </c>
      <c r="G23" s="105"/>
      <c r="H23" s="105">
        <f t="shared" si="0"/>
        <v>1</v>
      </c>
      <c r="I23" s="105"/>
      <c r="J23" s="105"/>
      <c r="K23" s="105"/>
      <c r="L23" s="105"/>
      <c r="M23" s="105"/>
      <c r="N23" s="105"/>
      <c r="O23" s="105"/>
      <c r="P23" s="105"/>
      <c r="Q23" s="105"/>
      <c r="R23" s="105"/>
      <c r="S23" s="101"/>
      <c r="T23" s="101"/>
    </row>
    <row r="24" spans="3:20">
      <c r="C24" s="260"/>
      <c r="D24" s="100">
        <v>3</v>
      </c>
      <c r="E24" s="101" t="s">
        <v>807</v>
      </c>
      <c r="F24" s="105">
        <v>6</v>
      </c>
      <c r="G24" s="160">
        <v>3</v>
      </c>
      <c r="H24" s="105">
        <f t="shared" si="0"/>
        <v>9</v>
      </c>
      <c r="I24" s="105" t="s">
        <v>808</v>
      </c>
      <c r="J24" s="105"/>
      <c r="K24" s="105"/>
      <c r="L24" s="105">
        <v>3</v>
      </c>
      <c r="M24" s="105"/>
      <c r="N24" s="105"/>
      <c r="O24" s="105"/>
      <c r="P24" s="105"/>
      <c r="Q24" s="105"/>
      <c r="R24" s="105"/>
      <c r="S24" s="101"/>
      <c r="T24" s="101"/>
    </row>
    <row r="25" spans="3:20">
      <c r="C25" s="260"/>
      <c r="D25" s="100">
        <v>4</v>
      </c>
      <c r="E25" s="101" t="s">
        <v>809</v>
      </c>
      <c r="F25" s="105">
        <v>13.7</v>
      </c>
      <c r="G25" s="160">
        <v>4.3</v>
      </c>
      <c r="H25" s="105">
        <f t="shared" si="0"/>
        <v>18</v>
      </c>
      <c r="I25" s="105"/>
      <c r="J25" s="105"/>
      <c r="K25" s="105"/>
      <c r="L25" s="105"/>
      <c r="M25" s="105">
        <v>4.3</v>
      </c>
      <c r="N25" s="105"/>
      <c r="O25" s="105"/>
      <c r="P25" s="105"/>
      <c r="Q25" s="105"/>
      <c r="R25" s="105"/>
      <c r="S25" s="101"/>
      <c r="T25" s="101"/>
    </row>
    <row r="26" spans="3:20">
      <c r="C26" s="260"/>
      <c r="D26" s="100">
        <v>5</v>
      </c>
      <c r="E26" s="101" t="s">
        <v>810</v>
      </c>
      <c r="F26" s="105">
        <v>2.35</v>
      </c>
      <c r="G26" s="160">
        <v>0.35</v>
      </c>
      <c r="H26" s="105">
        <f t="shared" si="0"/>
        <v>2.7</v>
      </c>
      <c r="I26" s="105"/>
      <c r="J26" s="105"/>
      <c r="K26" s="106">
        <v>0.35</v>
      </c>
      <c r="L26" s="105"/>
      <c r="M26" s="105"/>
      <c r="N26" s="105"/>
      <c r="O26" s="105"/>
      <c r="P26" s="105"/>
      <c r="Q26" s="105"/>
      <c r="R26" s="105"/>
      <c r="S26" s="101"/>
      <c r="T26" s="101"/>
    </row>
    <row r="27" spans="3:20">
      <c r="C27" s="260"/>
      <c r="D27" s="100">
        <v>6</v>
      </c>
      <c r="E27" s="101" t="s">
        <v>811</v>
      </c>
      <c r="F27" s="105">
        <v>8</v>
      </c>
      <c r="G27" s="105"/>
      <c r="H27" s="105">
        <f t="shared" si="0"/>
        <v>8</v>
      </c>
      <c r="I27" s="105"/>
      <c r="J27" s="105"/>
      <c r="K27" s="105"/>
      <c r="L27" s="105"/>
      <c r="M27" s="105"/>
      <c r="N27" s="105"/>
      <c r="O27" s="105"/>
      <c r="P27" s="105"/>
      <c r="Q27" s="105"/>
      <c r="R27" s="105"/>
      <c r="S27" s="101"/>
      <c r="T27" s="101"/>
    </row>
    <row r="28" spans="3:20">
      <c r="C28" s="260"/>
      <c r="D28" s="100">
        <v>7</v>
      </c>
      <c r="E28" s="101" t="s">
        <v>812</v>
      </c>
      <c r="F28" s="105">
        <v>8</v>
      </c>
      <c r="G28" s="106">
        <v>1.2</v>
      </c>
      <c r="H28" s="105">
        <f t="shared" si="0"/>
        <v>9.1999999999999993</v>
      </c>
      <c r="I28" s="105"/>
      <c r="J28" s="105"/>
      <c r="K28" s="105"/>
      <c r="L28" s="105"/>
      <c r="M28" s="105">
        <v>1.2</v>
      </c>
      <c r="N28" s="105"/>
      <c r="O28" s="105"/>
      <c r="P28" s="105"/>
      <c r="Q28" s="105"/>
      <c r="R28" s="105"/>
      <c r="S28" s="101"/>
      <c r="T28" s="101"/>
    </row>
    <row r="29" spans="3:20">
      <c r="C29" s="260"/>
      <c r="D29" s="100">
        <v>8</v>
      </c>
      <c r="E29" s="101" t="s">
        <v>813</v>
      </c>
      <c r="F29" s="105">
        <v>15</v>
      </c>
      <c r="G29" s="160">
        <v>10</v>
      </c>
      <c r="H29" s="105">
        <f t="shared" si="0"/>
        <v>25</v>
      </c>
      <c r="I29" s="105" t="s">
        <v>814</v>
      </c>
      <c r="J29" s="105"/>
      <c r="K29" s="105"/>
      <c r="L29" s="105"/>
      <c r="M29" s="105"/>
      <c r="N29" s="105">
        <v>10</v>
      </c>
      <c r="O29" s="105"/>
      <c r="P29" s="105"/>
      <c r="Q29" s="105"/>
      <c r="R29" s="105"/>
      <c r="S29" s="101"/>
      <c r="T29" s="101"/>
    </row>
    <row r="30" spans="3:20">
      <c r="C30" s="260"/>
      <c r="D30" s="100">
        <v>9</v>
      </c>
      <c r="E30" s="101" t="s">
        <v>815</v>
      </c>
      <c r="F30" s="105">
        <v>15</v>
      </c>
      <c r="G30" s="162">
        <v>10</v>
      </c>
      <c r="H30" s="105">
        <f t="shared" si="0"/>
        <v>25</v>
      </c>
      <c r="I30" s="105"/>
      <c r="J30" s="105"/>
      <c r="K30" s="105"/>
      <c r="L30" s="105"/>
      <c r="M30" s="105"/>
      <c r="N30" s="105"/>
      <c r="O30" s="105"/>
      <c r="P30" s="105"/>
      <c r="Q30" s="107">
        <v>10</v>
      </c>
      <c r="R30" s="105"/>
      <c r="S30" s="101"/>
      <c r="T30" s="101"/>
    </row>
    <row r="31" spans="3:20">
      <c r="C31" s="260" t="s">
        <v>816</v>
      </c>
      <c r="D31" s="100">
        <v>10</v>
      </c>
      <c r="E31" s="101" t="s">
        <v>817</v>
      </c>
      <c r="F31" s="105">
        <v>7.5</v>
      </c>
      <c r="G31" s="160">
        <v>2</v>
      </c>
      <c r="H31" s="105">
        <f t="shared" si="0"/>
        <v>9.5</v>
      </c>
      <c r="I31" s="105"/>
      <c r="J31" s="105"/>
      <c r="K31" s="105">
        <v>2</v>
      </c>
      <c r="L31" s="105"/>
      <c r="M31" s="105"/>
      <c r="N31" s="105"/>
      <c r="O31" s="105"/>
      <c r="P31" s="105"/>
      <c r="Q31" s="105"/>
      <c r="R31" s="105"/>
      <c r="S31" s="101"/>
      <c r="T31" s="101"/>
    </row>
    <row r="32" spans="3:20">
      <c r="C32" s="260"/>
      <c r="D32" s="100">
        <v>11</v>
      </c>
      <c r="E32" s="101" t="s">
        <v>818</v>
      </c>
      <c r="F32" s="105">
        <v>8.3000000000000007</v>
      </c>
      <c r="G32" s="160">
        <v>6.7</v>
      </c>
      <c r="H32" s="105">
        <f t="shared" si="0"/>
        <v>15</v>
      </c>
      <c r="I32" s="105"/>
      <c r="J32" s="105"/>
      <c r="K32" s="105"/>
      <c r="L32" s="105">
        <v>6.7</v>
      </c>
      <c r="M32" s="105"/>
      <c r="N32" s="105"/>
      <c r="O32" s="105"/>
      <c r="P32" s="105"/>
      <c r="Q32" s="105"/>
      <c r="R32" s="105"/>
      <c r="S32" s="101"/>
      <c r="T32" s="101"/>
    </row>
    <row r="33" spans="3:20">
      <c r="C33" s="260" t="s">
        <v>819</v>
      </c>
      <c r="D33" s="100">
        <v>12</v>
      </c>
      <c r="E33" s="101" t="s">
        <v>817</v>
      </c>
      <c r="F33" s="105">
        <v>12</v>
      </c>
      <c r="G33" s="105"/>
      <c r="H33" s="105">
        <f t="shared" si="0"/>
        <v>12</v>
      </c>
      <c r="I33" s="105"/>
      <c r="J33" s="105"/>
      <c r="K33" s="105"/>
      <c r="L33" s="105"/>
      <c r="M33" s="105"/>
      <c r="N33" s="105"/>
      <c r="O33" s="105"/>
      <c r="P33" s="105"/>
      <c r="Q33" s="105"/>
      <c r="R33" s="105"/>
      <c r="S33" s="101"/>
      <c r="T33" s="101"/>
    </row>
    <row r="34" spans="3:20">
      <c r="C34" s="260"/>
      <c r="D34" s="100">
        <v>13</v>
      </c>
      <c r="E34" s="101" t="s">
        <v>820</v>
      </c>
      <c r="F34" s="105">
        <v>15.5</v>
      </c>
      <c r="G34" s="162">
        <v>5</v>
      </c>
      <c r="H34" s="106">
        <f t="shared" si="0"/>
        <v>20.5</v>
      </c>
      <c r="I34" s="105"/>
      <c r="J34" s="105"/>
      <c r="K34" s="105"/>
      <c r="L34" s="105"/>
      <c r="M34" s="105"/>
      <c r="N34" s="105"/>
      <c r="O34" s="107">
        <v>5</v>
      </c>
      <c r="P34" s="105"/>
      <c r="Q34" s="105"/>
      <c r="R34" s="105"/>
      <c r="S34" s="101"/>
      <c r="T34" s="101"/>
    </row>
    <row r="35" spans="3:20">
      <c r="C35" s="260" t="s">
        <v>821</v>
      </c>
      <c r="D35" s="100">
        <v>14</v>
      </c>
      <c r="E35" s="101" t="s">
        <v>822</v>
      </c>
      <c r="F35" s="105">
        <v>10.5</v>
      </c>
      <c r="G35" s="105"/>
      <c r="H35" s="105">
        <f t="shared" si="0"/>
        <v>10.5</v>
      </c>
      <c r="I35" s="105"/>
      <c r="J35" s="105"/>
      <c r="K35" s="105"/>
      <c r="L35" s="105"/>
      <c r="M35" s="105"/>
      <c r="N35" s="105"/>
      <c r="O35" s="105"/>
      <c r="P35" s="105"/>
      <c r="Q35" s="105"/>
      <c r="R35" s="105"/>
      <c r="S35" s="101"/>
      <c r="T35" s="101"/>
    </row>
    <row r="36" spans="3:20">
      <c r="C36" s="260"/>
      <c r="D36" s="100">
        <v>15</v>
      </c>
      <c r="E36" s="101" t="s">
        <v>823</v>
      </c>
      <c r="F36" s="105">
        <v>1</v>
      </c>
      <c r="G36" s="160">
        <v>8</v>
      </c>
      <c r="H36" s="105">
        <f t="shared" si="0"/>
        <v>9</v>
      </c>
      <c r="I36" s="105"/>
      <c r="J36" s="105"/>
      <c r="K36" s="105"/>
      <c r="L36" s="105"/>
      <c r="M36" s="105"/>
      <c r="N36" s="105">
        <v>8</v>
      </c>
      <c r="P36" s="105"/>
      <c r="Q36" s="105"/>
      <c r="R36" s="105"/>
      <c r="S36" s="101"/>
      <c r="T36" s="101"/>
    </row>
    <row r="37" spans="3:20">
      <c r="C37" s="108" t="s">
        <v>824</v>
      </c>
      <c r="D37" s="100">
        <v>16</v>
      </c>
      <c r="E37" s="101" t="s">
        <v>825</v>
      </c>
      <c r="F37" s="105">
        <v>3</v>
      </c>
      <c r="G37" s="160">
        <v>6</v>
      </c>
      <c r="H37" s="105">
        <f t="shared" si="0"/>
        <v>9</v>
      </c>
      <c r="I37" s="105"/>
      <c r="J37" s="105" t="s">
        <v>826</v>
      </c>
      <c r="K37" s="105"/>
      <c r="L37" s="105"/>
      <c r="M37" s="105"/>
      <c r="N37" s="105">
        <v>6</v>
      </c>
      <c r="O37" s="105"/>
      <c r="P37" s="105"/>
      <c r="Q37" s="105"/>
      <c r="R37" s="105"/>
      <c r="S37" s="101"/>
      <c r="T37" s="101"/>
    </row>
    <row r="38" spans="3:20">
      <c r="C38" s="108" t="s">
        <v>827</v>
      </c>
      <c r="D38" s="100">
        <v>17</v>
      </c>
      <c r="E38" s="101" t="s">
        <v>828</v>
      </c>
      <c r="F38" s="105">
        <v>15</v>
      </c>
      <c r="G38" s="105"/>
      <c r="H38" s="105">
        <f t="shared" si="0"/>
        <v>15</v>
      </c>
      <c r="I38" s="105"/>
      <c r="J38" s="105"/>
      <c r="K38" s="105"/>
      <c r="L38" s="105"/>
      <c r="M38" s="105"/>
      <c r="N38" s="105"/>
      <c r="O38" s="105"/>
      <c r="P38" s="105"/>
      <c r="Q38" s="105"/>
      <c r="R38" s="105"/>
      <c r="S38" s="101"/>
      <c r="T38" s="101"/>
    </row>
    <row r="39" spans="3:20">
      <c r="C39" s="108" t="s">
        <v>829</v>
      </c>
      <c r="D39" s="100">
        <v>18</v>
      </c>
      <c r="E39" s="101" t="s">
        <v>830</v>
      </c>
      <c r="F39" s="109">
        <v>6.6000000000000003E-2</v>
      </c>
      <c r="G39" s="105"/>
      <c r="H39" s="105">
        <f t="shared" si="0"/>
        <v>6.6000000000000003E-2</v>
      </c>
      <c r="I39" s="105"/>
      <c r="J39" s="105"/>
      <c r="K39" s="105"/>
      <c r="L39" s="105"/>
      <c r="M39" s="105"/>
      <c r="N39" s="105"/>
      <c r="O39" s="105"/>
      <c r="P39" s="105"/>
      <c r="Q39" s="105"/>
      <c r="R39" s="105"/>
      <c r="S39" s="101"/>
      <c r="T39" s="101"/>
    </row>
    <row r="40" spans="3:20">
      <c r="C40" s="261" t="s">
        <v>831</v>
      </c>
      <c r="D40" s="100">
        <v>19</v>
      </c>
      <c r="E40" s="101" t="s">
        <v>832</v>
      </c>
      <c r="F40" s="105">
        <v>7.8</v>
      </c>
      <c r="G40" s="162">
        <v>7.2</v>
      </c>
      <c r="H40" s="106">
        <f t="shared" si="0"/>
        <v>15</v>
      </c>
      <c r="I40" s="105"/>
      <c r="J40" s="105"/>
      <c r="K40" s="105"/>
      <c r="L40" s="105"/>
      <c r="M40" s="105"/>
      <c r="N40" s="105"/>
      <c r="O40" s="105"/>
      <c r="P40" s="105"/>
      <c r="Q40" s="105"/>
      <c r="R40" s="105"/>
      <c r="S40" s="101"/>
      <c r="T40" s="107">
        <v>7.2</v>
      </c>
    </row>
    <row r="41" spans="3:20">
      <c r="C41" s="261"/>
      <c r="D41" s="100">
        <v>20</v>
      </c>
      <c r="E41" s="101" t="s">
        <v>833</v>
      </c>
      <c r="F41" s="105">
        <v>11.3</v>
      </c>
      <c r="G41" s="105"/>
      <c r="H41" s="105">
        <f t="shared" si="0"/>
        <v>11.3</v>
      </c>
      <c r="I41" s="105"/>
      <c r="J41" s="105"/>
      <c r="K41" s="105"/>
      <c r="L41" s="105"/>
      <c r="M41" s="105"/>
      <c r="N41" s="105"/>
      <c r="O41" s="105"/>
      <c r="P41" s="105"/>
      <c r="Q41" s="105"/>
      <c r="R41" s="105"/>
      <c r="S41" s="101"/>
      <c r="T41" s="101"/>
    </row>
    <row r="42" spans="3:20">
      <c r="C42" s="260" t="s">
        <v>834</v>
      </c>
      <c r="D42" s="100">
        <v>21</v>
      </c>
      <c r="E42" s="101" t="s">
        <v>835</v>
      </c>
      <c r="F42" s="105">
        <v>33</v>
      </c>
      <c r="G42" s="105"/>
      <c r="H42" s="105">
        <f t="shared" si="0"/>
        <v>33</v>
      </c>
      <c r="I42" s="105"/>
      <c r="J42" s="105"/>
      <c r="K42" s="105"/>
      <c r="L42" s="105"/>
      <c r="M42" s="105"/>
      <c r="N42" s="105"/>
      <c r="O42" s="105"/>
      <c r="P42" s="105"/>
      <c r="Q42" s="105"/>
      <c r="R42" s="105"/>
      <c r="S42" s="101"/>
      <c r="T42" s="101"/>
    </row>
    <row r="43" spans="3:20">
      <c r="C43" s="260"/>
      <c r="D43" s="100">
        <v>22</v>
      </c>
      <c r="E43" s="101" t="s">
        <v>836</v>
      </c>
      <c r="F43" s="105">
        <v>35.200000000000003</v>
      </c>
      <c r="G43" s="105"/>
      <c r="H43" s="105">
        <f t="shared" si="0"/>
        <v>35.200000000000003</v>
      </c>
      <c r="I43" s="105"/>
      <c r="J43" s="105"/>
      <c r="K43" s="105"/>
      <c r="L43" s="105"/>
      <c r="M43" s="105"/>
      <c r="N43" s="105"/>
      <c r="O43" s="105"/>
      <c r="P43" s="105"/>
      <c r="Q43" s="105"/>
      <c r="R43" s="105"/>
      <c r="S43" s="101"/>
      <c r="T43" s="101"/>
    </row>
    <row r="44" spans="3:20">
      <c r="C44" s="260"/>
      <c r="D44" s="100">
        <v>23</v>
      </c>
      <c r="E44" s="101" t="s">
        <v>837</v>
      </c>
      <c r="F44" s="105">
        <v>20</v>
      </c>
      <c r="G44" s="105"/>
      <c r="H44" s="105">
        <f t="shared" si="0"/>
        <v>20</v>
      </c>
      <c r="I44" s="105"/>
      <c r="J44" s="105"/>
      <c r="K44" s="105"/>
      <c r="L44" s="105"/>
      <c r="M44" s="105"/>
      <c r="N44" s="105"/>
      <c r="O44" s="105"/>
      <c r="P44" s="105"/>
      <c r="Q44" s="105"/>
      <c r="R44" s="105"/>
      <c r="S44" s="101"/>
      <c r="T44" s="101"/>
    </row>
    <row r="45" spans="3:20">
      <c r="C45" s="100"/>
      <c r="D45" s="100"/>
      <c r="E45" s="101"/>
      <c r="F45" s="105"/>
      <c r="G45" s="105"/>
      <c r="H45" s="105"/>
      <c r="I45" s="105"/>
      <c r="J45" s="105"/>
      <c r="K45" s="105"/>
      <c r="L45" s="105"/>
      <c r="M45" s="105"/>
      <c r="N45" s="105"/>
      <c r="O45" s="105"/>
      <c r="P45" s="105"/>
      <c r="Q45" s="105"/>
      <c r="R45" s="105"/>
      <c r="S45" s="101"/>
      <c r="T45" s="101"/>
    </row>
    <row r="46" spans="3:20">
      <c r="C46" s="100" t="s">
        <v>816</v>
      </c>
      <c r="D46" s="100">
        <v>24</v>
      </c>
      <c r="E46" s="101" t="s">
        <v>838</v>
      </c>
      <c r="F46" s="105"/>
      <c r="G46" s="160">
        <v>9</v>
      </c>
      <c r="H46" s="105">
        <f>SUM(F46:G46)</f>
        <v>9</v>
      </c>
      <c r="I46" s="105"/>
      <c r="J46" s="105"/>
      <c r="K46" s="105"/>
      <c r="L46" s="105">
        <v>9</v>
      </c>
      <c r="M46" s="105"/>
      <c r="N46" s="105"/>
      <c r="O46" s="105"/>
      <c r="P46" s="105"/>
      <c r="Q46" s="105"/>
      <c r="R46" s="105"/>
      <c r="S46" s="101"/>
      <c r="T46" s="101"/>
    </row>
    <row r="47" spans="3:20">
      <c r="C47" s="100" t="s">
        <v>839</v>
      </c>
      <c r="D47" s="100">
        <v>25</v>
      </c>
      <c r="E47" s="101" t="s">
        <v>840</v>
      </c>
      <c r="F47" s="105"/>
      <c r="G47" s="162">
        <v>60</v>
      </c>
      <c r="H47" s="106">
        <v>60</v>
      </c>
      <c r="I47" s="105"/>
      <c r="J47" s="105"/>
      <c r="K47" s="105"/>
      <c r="L47" s="105"/>
      <c r="M47" s="105"/>
      <c r="N47" s="105"/>
      <c r="O47" s="105"/>
      <c r="P47" s="105"/>
      <c r="Q47" s="105"/>
      <c r="R47" s="105"/>
      <c r="S47" s="107">
        <v>0</v>
      </c>
      <c r="T47" s="101"/>
    </row>
    <row r="48" spans="3:20" ht="21" customHeight="1">
      <c r="C48" s="100"/>
      <c r="D48" s="100"/>
      <c r="E48" s="101"/>
      <c r="F48" s="110">
        <f>SUM(F22:F47)</f>
        <v>249.86600000000004</v>
      </c>
      <c r="G48" s="110">
        <f>SUM(G22:G47)</f>
        <v>132.75</v>
      </c>
      <c r="H48" s="110">
        <f>SUM(H22:H47)</f>
        <v>382.61600000000004</v>
      </c>
      <c r="I48" s="110">
        <f t="shared" ref="I48:T48" si="1">SUM(I22:I47)</f>
        <v>0</v>
      </c>
      <c r="J48" s="110">
        <f t="shared" si="1"/>
        <v>0</v>
      </c>
      <c r="K48" s="164">
        <f t="shared" si="1"/>
        <v>2.35</v>
      </c>
      <c r="L48" s="110">
        <f t="shared" si="1"/>
        <v>18.7</v>
      </c>
      <c r="M48" s="110">
        <f t="shared" si="1"/>
        <v>5.5</v>
      </c>
      <c r="N48" s="110">
        <f t="shared" si="1"/>
        <v>24</v>
      </c>
      <c r="O48" s="110">
        <f t="shared" si="1"/>
        <v>5</v>
      </c>
      <c r="P48" s="110">
        <f t="shared" si="1"/>
        <v>0</v>
      </c>
      <c r="Q48" s="110">
        <f t="shared" si="1"/>
        <v>10</v>
      </c>
      <c r="R48" s="110">
        <f t="shared" si="1"/>
        <v>0</v>
      </c>
      <c r="S48" s="110">
        <f t="shared" si="1"/>
        <v>0</v>
      </c>
      <c r="T48" s="110">
        <f t="shared" si="1"/>
        <v>7.2</v>
      </c>
    </row>
    <row r="49" spans="2:20" ht="19.5" customHeight="1">
      <c r="C49" s="111"/>
      <c r="D49" s="111"/>
      <c r="E49" s="112" t="s">
        <v>841</v>
      </c>
      <c r="F49" s="113">
        <f>F48</f>
        <v>249.86600000000004</v>
      </c>
      <c r="G49" s="114">
        <f>G48-G47</f>
        <v>72.75</v>
      </c>
      <c r="H49" s="114">
        <f>H48-H47</f>
        <v>322.61600000000004</v>
      </c>
      <c r="I49" s="115">
        <f>F49+I48</f>
        <v>249.86600000000004</v>
      </c>
      <c r="J49" s="115">
        <f t="shared" ref="J49:T49" si="2">I49+J48</f>
        <v>249.86600000000004</v>
      </c>
      <c r="K49" s="115">
        <f t="shared" si="2"/>
        <v>252.21600000000004</v>
      </c>
      <c r="L49" s="115">
        <f t="shared" si="2"/>
        <v>270.91600000000005</v>
      </c>
      <c r="M49" s="115">
        <f t="shared" si="2"/>
        <v>276.41600000000005</v>
      </c>
      <c r="N49" s="115">
        <f t="shared" si="2"/>
        <v>300.41600000000005</v>
      </c>
      <c r="O49" s="115">
        <f t="shared" si="2"/>
        <v>305.41600000000005</v>
      </c>
      <c r="P49" s="115">
        <f t="shared" si="2"/>
        <v>305.41600000000005</v>
      </c>
      <c r="Q49" s="115">
        <f t="shared" si="2"/>
        <v>315.41600000000005</v>
      </c>
      <c r="R49" s="115">
        <f t="shared" si="2"/>
        <v>315.41600000000005</v>
      </c>
      <c r="S49" s="115">
        <f t="shared" si="2"/>
        <v>315.41600000000005</v>
      </c>
      <c r="T49" s="115">
        <f t="shared" si="2"/>
        <v>322.61600000000004</v>
      </c>
    </row>
    <row r="50" spans="2:20" ht="15.75">
      <c r="C50" s="98"/>
      <c r="D50" s="98"/>
      <c r="F50" s="116"/>
      <c r="J50" s="161"/>
      <c r="K50" s="117" t="s">
        <v>842</v>
      </c>
    </row>
    <row r="51" spans="2:20" ht="15.75">
      <c r="C51" s="98"/>
      <c r="D51" s="98"/>
      <c r="E51" s="82" t="s">
        <v>843</v>
      </c>
      <c r="F51" s="116"/>
      <c r="G51" s="116"/>
      <c r="H51" s="116"/>
      <c r="J51" s="163"/>
      <c r="K51" s="117" t="s">
        <v>844</v>
      </c>
    </row>
    <row r="52" spans="2:20">
      <c r="C52" s="98"/>
      <c r="D52" s="98">
        <v>1</v>
      </c>
      <c r="E52" s="82" t="s">
        <v>845</v>
      </c>
      <c r="F52" s="116"/>
      <c r="G52" s="116"/>
      <c r="H52" s="116"/>
    </row>
    <row r="53" spans="2:20">
      <c r="C53" s="98"/>
      <c r="D53" s="98">
        <v>2</v>
      </c>
      <c r="E53" s="82" t="s">
        <v>846</v>
      </c>
      <c r="F53" s="116"/>
      <c r="G53" s="116"/>
      <c r="H53" s="116"/>
    </row>
    <row r="54" spans="2:20">
      <c r="C54" s="98"/>
      <c r="D54" s="98">
        <v>3</v>
      </c>
      <c r="E54" s="82" t="s">
        <v>847</v>
      </c>
      <c r="F54" s="116"/>
      <c r="G54" s="116"/>
      <c r="H54" s="116"/>
    </row>
    <row r="55" spans="2:20" ht="15.75">
      <c r="C55" s="98"/>
      <c r="D55" s="98"/>
      <c r="E55" s="118"/>
      <c r="F55" s="116"/>
      <c r="G55" s="116"/>
      <c r="H55" s="116"/>
      <c r="I55" s="257" t="s">
        <v>848</v>
      </c>
      <c r="J55" s="257"/>
      <c r="K55" s="257"/>
      <c r="L55" s="257"/>
      <c r="M55" s="257"/>
      <c r="N55" s="257"/>
      <c r="O55" s="257"/>
      <c r="P55" s="257"/>
      <c r="Q55" s="257"/>
      <c r="R55" s="257"/>
      <c r="S55" s="257"/>
      <c r="T55" s="257"/>
    </row>
    <row r="56" spans="2:20" ht="30">
      <c r="C56" s="99" t="s">
        <v>798</v>
      </c>
      <c r="D56" s="100"/>
      <c r="E56" s="101" t="s">
        <v>700</v>
      </c>
      <c r="F56" s="102" t="s">
        <v>801</v>
      </c>
      <c r="G56" s="102" t="s">
        <v>802</v>
      </c>
      <c r="H56" s="102" t="s">
        <v>803</v>
      </c>
      <c r="I56" s="103">
        <v>2020</v>
      </c>
      <c r="J56" s="103">
        <v>2021</v>
      </c>
      <c r="K56" s="103">
        <v>2022</v>
      </c>
      <c r="L56" s="103">
        <v>2023</v>
      </c>
      <c r="M56" s="103">
        <v>2024</v>
      </c>
      <c r="N56" s="103">
        <v>2025</v>
      </c>
      <c r="O56" s="103">
        <v>2026</v>
      </c>
      <c r="P56" s="103">
        <v>2027</v>
      </c>
      <c r="Q56" s="103">
        <v>2028</v>
      </c>
      <c r="R56" s="103">
        <v>2029</v>
      </c>
      <c r="S56" s="104">
        <v>2030</v>
      </c>
      <c r="T56" s="104">
        <v>2031</v>
      </c>
    </row>
    <row r="57" spans="2:20" ht="18" customHeight="1">
      <c r="D57" s="98"/>
      <c r="E57" s="119" t="s">
        <v>849</v>
      </c>
      <c r="F57" s="120">
        <f>F49</f>
        <v>249.86600000000004</v>
      </c>
      <c r="G57" s="120">
        <f>G49</f>
        <v>72.75</v>
      </c>
      <c r="H57" s="120">
        <f>H49</f>
        <v>322.61600000000004</v>
      </c>
      <c r="I57" s="120">
        <f t="shared" ref="I57:T57" si="3">I48</f>
        <v>0</v>
      </c>
      <c r="J57" s="120">
        <f t="shared" si="3"/>
        <v>0</v>
      </c>
      <c r="K57" s="120">
        <f t="shared" si="3"/>
        <v>2.35</v>
      </c>
      <c r="L57" s="120">
        <f t="shared" si="3"/>
        <v>18.7</v>
      </c>
      <c r="M57" s="120">
        <f t="shared" si="3"/>
        <v>5.5</v>
      </c>
      <c r="N57" s="120">
        <f t="shared" si="3"/>
        <v>24</v>
      </c>
      <c r="O57" s="120">
        <f t="shared" si="3"/>
        <v>5</v>
      </c>
      <c r="P57" s="120">
        <f t="shared" si="3"/>
        <v>0</v>
      </c>
      <c r="Q57" s="120">
        <f t="shared" si="3"/>
        <v>10</v>
      </c>
      <c r="R57" s="120">
        <f t="shared" si="3"/>
        <v>0</v>
      </c>
      <c r="S57" s="120">
        <f t="shared" si="3"/>
        <v>0</v>
      </c>
      <c r="T57" s="120">
        <f t="shared" si="3"/>
        <v>7.2</v>
      </c>
    </row>
    <row r="58" spans="2:20" ht="18" customHeight="1">
      <c r="B58" s="136" t="s">
        <v>755</v>
      </c>
      <c r="D58" s="98"/>
      <c r="E58" s="121" t="s">
        <v>772</v>
      </c>
      <c r="F58" s="123">
        <f>F$57*HistoricalProdPP!$P5</f>
        <v>11.713957880594904</v>
      </c>
      <c r="G58" s="116">
        <f>G$57*HistoricalProdPP!$P5</f>
        <v>3.4105898193963133</v>
      </c>
      <c r="H58" s="116">
        <f>H$57*HistoricalProdPP!$P5</f>
        <v>15.124547699991219</v>
      </c>
      <c r="I58" s="116">
        <f>I$57*HistoricalProdPP!$P5</f>
        <v>0</v>
      </c>
      <c r="J58" s="116">
        <f>J$57*HistoricalProdPP!$P5</f>
        <v>0</v>
      </c>
      <c r="K58" s="116">
        <f>K$57*HistoricalProdPP!$P5</f>
        <v>0.11017025533445135</v>
      </c>
      <c r="L58" s="116">
        <f>L$57*HistoricalProdPP!$P5</f>
        <v>0.87667394670393195</v>
      </c>
      <c r="M58" s="116">
        <f>M$57*HistoricalProdPP!$P5</f>
        <v>0.25784527844233296</v>
      </c>
      <c r="N58" s="122">
        <f>N$57*HistoricalProdPP!$P5</f>
        <v>1.1251430332029075</v>
      </c>
      <c r="O58" s="116">
        <f>O$57*HistoricalProdPP!$P5</f>
        <v>0.23440479858393903</v>
      </c>
      <c r="P58" s="116">
        <f>P$57*HistoricalProdPP!$P5</f>
        <v>0</v>
      </c>
      <c r="Q58" s="116">
        <f>Q$57*HistoricalProdPP!$P5</f>
        <v>0.46880959716787807</v>
      </c>
      <c r="R58" s="116">
        <f>R$57*HistoricalProdPP!$P5</f>
        <v>0</v>
      </c>
      <c r="S58" s="123">
        <f>S$57*HistoricalProdPP!$P5</f>
        <v>0</v>
      </c>
      <c r="T58" s="116">
        <f>T$57*HistoricalProdPP!$P5</f>
        <v>0.33754290996087222</v>
      </c>
    </row>
    <row r="59" spans="2:20" ht="20.25" customHeight="1">
      <c r="B59" s="137" t="s">
        <v>752</v>
      </c>
      <c r="C59" s="124"/>
      <c r="D59" s="98"/>
      <c r="E59" s="82" t="s">
        <v>850</v>
      </c>
      <c r="F59" s="123">
        <f>F$57*HistoricalProdPP!$P6</f>
        <v>36.631423554731427</v>
      </c>
      <c r="G59" s="116">
        <f>G$57*HistoricalProdPP!$P6</f>
        <v>10.665460941491482</v>
      </c>
      <c r="H59" s="116">
        <f>H$57*HistoricalProdPP!$P6</f>
        <v>47.296884496222908</v>
      </c>
      <c r="I59" s="116">
        <f>I$57*HistoricalProdPP!$P6</f>
        <v>0</v>
      </c>
      <c r="J59" s="116">
        <f>J$57*HistoricalProdPP!$P6</f>
        <v>0</v>
      </c>
      <c r="K59" s="116">
        <f>K$57*HistoricalProdPP!$P6</f>
        <v>0.34452004415814413</v>
      </c>
      <c r="L59" s="116">
        <f>L$57*HistoricalProdPP!$P6</f>
        <v>2.7414999258541677</v>
      </c>
      <c r="M59" s="116">
        <f>M$57*HistoricalProdPP!$P6</f>
        <v>0.80632350760416704</v>
      </c>
      <c r="N59" s="122">
        <f>N$57*HistoricalProdPP!$P6</f>
        <v>3.5185025786363653</v>
      </c>
      <c r="O59" s="116">
        <f>O$57*HistoricalProdPP!$P6</f>
        <v>0.73302137054924277</v>
      </c>
      <c r="P59" s="116">
        <f>P$57*HistoricalProdPP!$P6</f>
        <v>0</v>
      </c>
      <c r="Q59" s="116">
        <f>Q$57*HistoricalProdPP!$P6</f>
        <v>1.4660427410984855</v>
      </c>
      <c r="R59" s="116">
        <f>R$57*HistoricalProdPP!$P6</f>
        <v>0</v>
      </c>
      <c r="S59" s="123">
        <f>S$57*HistoricalProdPP!$P6</f>
        <v>0</v>
      </c>
      <c r="T59" s="116">
        <f>T$57*HistoricalProdPP!$P6</f>
        <v>1.0555507735909095</v>
      </c>
    </row>
    <row r="60" spans="2:20" ht="19.5" customHeight="1">
      <c r="B60" s="136" t="s">
        <v>754</v>
      </c>
      <c r="C60" s="98"/>
      <c r="D60" s="98"/>
      <c r="E60" s="82" t="s">
        <v>774</v>
      </c>
      <c r="F60" s="123">
        <f>F$57*HistoricalProdPP!$P7</f>
        <v>13.670179856020786</v>
      </c>
      <c r="G60" s="116">
        <f>G$57*HistoricalProdPP!$P7</f>
        <v>3.9801557015580831</v>
      </c>
      <c r="H60" s="116">
        <f>H$57*HistoricalProdPP!$P7</f>
        <v>17.65033555757887</v>
      </c>
      <c r="I60" s="116">
        <f>I$57*HistoricalProdPP!$P7</f>
        <v>0</v>
      </c>
      <c r="J60" s="116">
        <f>J$57*HistoricalProdPP!$P7</f>
        <v>0</v>
      </c>
      <c r="K60" s="116">
        <f>K$57*HistoricalProdPP!$P7</f>
        <v>0.12856860341802742</v>
      </c>
      <c r="L60" s="116">
        <f>L$57*HistoricalProdPP!$P7</f>
        <v>1.0230778229434523</v>
      </c>
      <c r="M60" s="116">
        <f>M$57*HistoricalProdPP!$P7</f>
        <v>0.30090524204219182</v>
      </c>
      <c r="N60" s="122">
        <f>N$57*HistoricalProdPP!$P7</f>
        <v>1.3130410561841099</v>
      </c>
      <c r="O60" s="116">
        <f>O$57*HistoricalProdPP!$P7</f>
        <v>0.27355022003835622</v>
      </c>
      <c r="P60" s="116">
        <f>P$57*HistoricalProdPP!$P7</f>
        <v>0</v>
      </c>
      <c r="Q60" s="116">
        <f>Q$57*HistoricalProdPP!$P7</f>
        <v>0.54710044007671244</v>
      </c>
      <c r="R60" s="116">
        <f>R$57*HistoricalProdPP!$P7</f>
        <v>0</v>
      </c>
      <c r="S60" s="123">
        <f>S$57*HistoricalProdPP!$P7</f>
        <v>0</v>
      </c>
      <c r="T60" s="116">
        <f>T$57*HistoricalProdPP!$P7</f>
        <v>0.39391231685523298</v>
      </c>
    </row>
    <row r="61" spans="2:20" ht="20.25" customHeight="1">
      <c r="B61" s="137" t="s">
        <v>753</v>
      </c>
      <c r="C61" s="98"/>
      <c r="D61" s="98"/>
      <c r="E61" s="82" t="s">
        <v>775</v>
      </c>
      <c r="F61" s="123">
        <f>F$57*HistoricalProdPP!$P8</f>
        <v>105.87031779689028</v>
      </c>
      <c r="G61" s="116">
        <f>G$57*HistoricalProdPP!$P8</f>
        <v>30.824784563421058</v>
      </c>
      <c r="H61" s="116">
        <f>H$57*HistoricalProdPP!$P8</f>
        <v>136.69510236031132</v>
      </c>
      <c r="I61" s="116">
        <f>I$57*HistoricalProdPP!$P8</f>
        <v>0</v>
      </c>
      <c r="J61" s="116">
        <f>J$57*HistoricalProdPP!$P8</f>
        <v>0</v>
      </c>
      <c r="K61" s="116">
        <f>K$57*HistoricalProdPP!$P8</f>
        <v>0.99571469036480398</v>
      </c>
      <c r="L61" s="116">
        <f>L$57*HistoricalProdPP!$P8</f>
        <v>7.9233466850305678</v>
      </c>
      <c r="M61" s="116">
        <f>M$57*HistoricalProdPP!$P8</f>
        <v>2.3303960838325199</v>
      </c>
      <c r="N61" s="122">
        <f>N$57*HistoricalProdPP!$P8</f>
        <v>10.16900109308736</v>
      </c>
      <c r="O61" s="116">
        <f>O$57*HistoricalProdPP!$P8</f>
        <v>2.1185418943932</v>
      </c>
      <c r="P61" s="116">
        <f>P$57*HistoricalProdPP!$P8</f>
        <v>0</v>
      </c>
      <c r="Q61" s="116">
        <f>Q$57*HistoricalProdPP!$P8</f>
        <v>4.2370837887863999</v>
      </c>
      <c r="R61" s="116">
        <f>R$57*HistoricalProdPP!$P8</f>
        <v>0</v>
      </c>
      <c r="S61" s="123">
        <f>S$57*HistoricalProdPP!$P8</f>
        <v>0</v>
      </c>
      <c r="T61" s="116">
        <f>T$57*HistoricalProdPP!$P8</f>
        <v>3.0507003279262079</v>
      </c>
    </row>
    <row r="62" spans="2:20" ht="30" customHeight="1">
      <c r="B62" s="136" t="s">
        <v>756</v>
      </c>
      <c r="C62" s="98"/>
      <c r="D62" s="98"/>
      <c r="E62" s="140" t="s">
        <v>884</v>
      </c>
      <c r="F62" s="123">
        <f>F$57*HistoricalProdPP!$P18</f>
        <v>31.746253445199482</v>
      </c>
      <c r="G62" s="116">
        <f>G$57*HistoricalProdPP!$P18</f>
        <v>9.2431140616901146</v>
      </c>
      <c r="H62" s="116">
        <f>H$57*HistoricalProdPP!$P18</f>
        <v>40.9893675068896</v>
      </c>
      <c r="I62" s="116">
        <f>I$57*HistoricalProdPP!$P18</f>
        <v>0</v>
      </c>
      <c r="J62" s="116">
        <f>J$57*HistoricalProdPP!$P18</f>
        <v>0</v>
      </c>
      <c r="K62" s="116">
        <f>K$57*HistoricalProdPP!$P18</f>
        <v>0.29857481848758444</v>
      </c>
      <c r="L62" s="116">
        <f>L$57*HistoricalProdPP!$P18</f>
        <v>2.375893236475672</v>
      </c>
      <c r="M62" s="116">
        <f>M$57*HistoricalProdPP!$P18</f>
        <v>0.69879212837519766</v>
      </c>
      <c r="N62" s="122">
        <f>N$57*HistoricalProdPP!$P18</f>
        <v>3.0492747420008621</v>
      </c>
      <c r="O62" s="116">
        <f>O$57*HistoricalProdPP!$P18</f>
        <v>0.63526557125017968</v>
      </c>
      <c r="P62" s="116">
        <f>P$57*HistoricalProdPP!$P18</f>
        <v>0</v>
      </c>
      <c r="Q62" s="116">
        <f>Q$57*HistoricalProdPP!$P18</f>
        <v>1.2705311425003594</v>
      </c>
      <c r="R62" s="116">
        <f>R$57*HistoricalProdPP!$P18</f>
        <v>0</v>
      </c>
      <c r="S62" s="123">
        <f>S$57*HistoricalProdPP!$P18</f>
        <v>0</v>
      </c>
      <c r="T62" s="116">
        <f>T$57*HistoricalProdPP!$P18</f>
        <v>0.91478242260025877</v>
      </c>
    </row>
    <row r="63" spans="2:20">
      <c r="C63" s="98"/>
      <c r="D63" s="98"/>
      <c r="E63" s="125" t="s">
        <v>851</v>
      </c>
      <c r="F63" s="126">
        <f t="shared" ref="F63:T63" si="4">F57-SUM(F58:F62)</f>
        <v>50.233867466563169</v>
      </c>
      <c r="G63" s="126">
        <f t="shared" si="4"/>
        <v>14.625894912442952</v>
      </c>
      <c r="H63" s="126">
        <f t="shared" si="4"/>
        <v>64.859762379006099</v>
      </c>
      <c r="I63" s="126">
        <f t="shared" si="4"/>
        <v>0</v>
      </c>
      <c r="J63" s="126">
        <f t="shared" si="4"/>
        <v>0</v>
      </c>
      <c r="K63" s="126">
        <f t="shared" si="4"/>
        <v>0.47245158823698863</v>
      </c>
      <c r="L63" s="126">
        <f t="shared" si="4"/>
        <v>3.7595083829922071</v>
      </c>
      <c r="M63" s="126">
        <f t="shared" si="4"/>
        <v>1.1057377597035902</v>
      </c>
      <c r="N63" s="126">
        <f t="shared" si="4"/>
        <v>4.8250374968883953</v>
      </c>
      <c r="O63" s="126">
        <f t="shared" si="4"/>
        <v>1.0052161451850825</v>
      </c>
      <c r="P63" s="126">
        <f t="shared" si="4"/>
        <v>0</v>
      </c>
      <c r="Q63" s="126">
        <f t="shared" si="4"/>
        <v>2.010432290370165</v>
      </c>
      <c r="R63" s="126">
        <f t="shared" si="4"/>
        <v>0</v>
      </c>
      <c r="S63" s="126">
        <f t="shared" si="4"/>
        <v>0</v>
      </c>
      <c r="T63" s="126">
        <f t="shared" si="4"/>
        <v>1.447511249066519</v>
      </c>
    </row>
    <row r="64" spans="2:20">
      <c r="C64" s="98"/>
      <c r="D64" s="98"/>
      <c r="E64" s="125" t="s">
        <v>852</v>
      </c>
      <c r="F64" s="90">
        <f>F63/F57</f>
        <v>0.20104322903701649</v>
      </c>
      <c r="G64" s="90">
        <f>G63/G57</f>
        <v>0.20104322903701652</v>
      </c>
      <c r="H64" s="90">
        <f>H63/H57</f>
        <v>0.20104322903701644</v>
      </c>
      <c r="J64" s="127"/>
      <c r="K64" s="90">
        <f>K63/K57</f>
        <v>0.20104322903701644</v>
      </c>
      <c r="L64" s="90">
        <f>L63/L57</f>
        <v>0.20104322903701644</v>
      </c>
      <c r="M64" s="90">
        <f>M63/M57</f>
        <v>0.20104322903701641</v>
      </c>
      <c r="N64" s="90">
        <f>N63/N57</f>
        <v>0.20104322903701646</v>
      </c>
      <c r="O64" s="90">
        <f>O63/O57</f>
        <v>0.20104322903701649</v>
      </c>
      <c r="Q64" s="90">
        <f>Q63/Q57</f>
        <v>0.20104322903701649</v>
      </c>
      <c r="S64" s="90"/>
      <c r="T64" s="90">
        <f>T63/T57</f>
        <v>0.20104322903701652</v>
      </c>
    </row>
    <row r="65" spans="2:20">
      <c r="C65" s="98"/>
      <c r="D65" s="98"/>
      <c r="H65" s="122"/>
      <c r="I65" s="82" t="s">
        <v>853</v>
      </c>
      <c r="Q65" s="124"/>
    </row>
    <row r="66" spans="2:20">
      <c r="C66" s="98"/>
      <c r="D66" s="98"/>
    </row>
    <row r="67" spans="2:20" ht="15" customHeight="1">
      <c r="C67" s="98"/>
      <c r="D67" s="98"/>
      <c r="I67" s="257" t="s">
        <v>854</v>
      </c>
      <c r="J67" s="257"/>
      <c r="K67" s="257"/>
      <c r="L67" s="257"/>
      <c r="M67" s="257"/>
      <c r="N67" s="257"/>
      <c r="O67" s="257"/>
      <c r="P67" s="257"/>
      <c r="Q67" s="257"/>
      <c r="R67" s="257"/>
      <c r="S67" s="257"/>
      <c r="T67" s="257"/>
    </row>
    <row r="68" spans="2:20" ht="30">
      <c r="C68" s="98"/>
      <c r="D68" s="143" t="s">
        <v>887</v>
      </c>
      <c r="E68" s="101" t="s">
        <v>855</v>
      </c>
      <c r="F68" s="102" t="s">
        <v>856</v>
      </c>
      <c r="G68" s="102" t="s">
        <v>857</v>
      </c>
      <c r="H68" s="102" t="s">
        <v>858</v>
      </c>
      <c r="I68" s="103">
        <v>2020</v>
      </c>
      <c r="J68" s="103">
        <v>2021</v>
      </c>
      <c r="K68" s="103">
        <v>2022</v>
      </c>
      <c r="L68" s="103">
        <v>2023</v>
      </c>
      <c r="M68" s="103">
        <v>2024</v>
      </c>
      <c r="N68" s="103">
        <v>2025</v>
      </c>
      <c r="O68" s="103">
        <v>2026</v>
      </c>
      <c r="P68" s="103">
        <v>2027</v>
      </c>
      <c r="Q68" s="103">
        <v>2028</v>
      </c>
      <c r="R68" s="103">
        <v>2029</v>
      </c>
      <c r="S68" s="104">
        <v>2030</v>
      </c>
      <c r="T68" s="104">
        <v>2031</v>
      </c>
    </row>
    <row r="69" spans="2:20">
      <c r="B69" s="136" t="s">
        <v>755</v>
      </c>
      <c r="C69" s="98"/>
      <c r="D69" s="142">
        <v>26.33</v>
      </c>
      <c r="E69" s="82" t="s">
        <v>772</v>
      </c>
      <c r="F69" s="126">
        <f t="shared" ref="F69:H74" si="5">F58</f>
        <v>11.713957880594904</v>
      </c>
      <c r="G69" s="126">
        <f t="shared" si="5"/>
        <v>3.4105898193963133</v>
      </c>
      <c r="H69" s="126">
        <f t="shared" si="5"/>
        <v>15.124547699991219</v>
      </c>
      <c r="I69" s="126">
        <f t="shared" ref="I69:I74" si="6">F69+I58</f>
        <v>11.713957880594904</v>
      </c>
      <c r="J69" s="126">
        <f t="shared" ref="J69:T69" si="7">I69+J58</f>
        <v>11.713957880594904</v>
      </c>
      <c r="K69" s="126">
        <f t="shared" si="7"/>
        <v>11.824128135929355</v>
      </c>
      <c r="L69" s="126">
        <f t="shared" si="7"/>
        <v>12.700802082633286</v>
      </c>
      <c r="M69" s="126">
        <f t="shared" si="7"/>
        <v>12.95864736107562</v>
      </c>
      <c r="N69" s="126">
        <f t="shared" si="7"/>
        <v>14.083790394278527</v>
      </c>
      <c r="O69" s="126">
        <f t="shared" si="7"/>
        <v>14.318195192862465</v>
      </c>
      <c r="P69" s="126">
        <f t="shared" si="7"/>
        <v>14.318195192862465</v>
      </c>
      <c r="Q69" s="126">
        <f t="shared" si="7"/>
        <v>14.787004790030343</v>
      </c>
      <c r="R69" s="126">
        <f t="shared" si="7"/>
        <v>14.787004790030343</v>
      </c>
      <c r="S69" s="126">
        <f t="shared" si="7"/>
        <v>14.787004790030343</v>
      </c>
      <c r="T69" s="126">
        <f t="shared" si="7"/>
        <v>15.124547699991215</v>
      </c>
    </row>
    <row r="70" spans="2:20">
      <c r="B70" s="137" t="s">
        <v>752</v>
      </c>
      <c r="D70" s="142">
        <v>29.975000000000001</v>
      </c>
      <c r="E70" s="82" t="s">
        <v>850</v>
      </c>
      <c r="F70" s="126">
        <f t="shared" si="5"/>
        <v>36.631423554731427</v>
      </c>
      <c r="G70" s="126">
        <f t="shared" si="5"/>
        <v>10.665460941491482</v>
      </c>
      <c r="H70" s="126">
        <f t="shared" si="5"/>
        <v>47.296884496222908</v>
      </c>
      <c r="I70" s="126">
        <f t="shared" si="6"/>
        <v>36.631423554731427</v>
      </c>
      <c r="J70" s="126">
        <f t="shared" ref="J70:T70" si="8">I70+J59</f>
        <v>36.631423554731427</v>
      </c>
      <c r="K70" s="126">
        <f t="shared" si="8"/>
        <v>36.975943598889572</v>
      </c>
      <c r="L70" s="126">
        <f t="shared" si="8"/>
        <v>39.717443524743743</v>
      </c>
      <c r="M70" s="126">
        <f t="shared" si="8"/>
        <v>40.523767032347912</v>
      </c>
      <c r="N70" s="126">
        <f t="shared" si="8"/>
        <v>44.042269610984278</v>
      </c>
      <c r="O70" s="126">
        <f t="shared" si="8"/>
        <v>44.775290981533523</v>
      </c>
      <c r="P70" s="126">
        <f t="shared" si="8"/>
        <v>44.775290981533523</v>
      </c>
      <c r="Q70" s="126">
        <f t="shared" si="8"/>
        <v>46.241333722632007</v>
      </c>
      <c r="R70" s="126">
        <f t="shared" si="8"/>
        <v>46.241333722632007</v>
      </c>
      <c r="S70" s="126">
        <f t="shared" si="8"/>
        <v>46.241333722632007</v>
      </c>
      <c r="T70" s="126">
        <f t="shared" si="8"/>
        <v>47.296884496222916</v>
      </c>
    </row>
    <row r="71" spans="2:20">
      <c r="B71" s="136" t="s">
        <v>754</v>
      </c>
      <c r="D71" s="142">
        <v>7.9989999999999997</v>
      </c>
      <c r="E71" s="82" t="s">
        <v>774</v>
      </c>
      <c r="F71" s="126">
        <f t="shared" si="5"/>
        <v>13.670179856020786</v>
      </c>
      <c r="G71" s="126">
        <f t="shared" si="5"/>
        <v>3.9801557015580831</v>
      </c>
      <c r="H71" s="126">
        <f t="shared" si="5"/>
        <v>17.65033555757887</v>
      </c>
      <c r="I71" s="126">
        <f t="shared" si="6"/>
        <v>13.670179856020786</v>
      </c>
      <c r="J71" s="126">
        <f t="shared" ref="J71:T71" si="9">I71+J60</f>
        <v>13.670179856020786</v>
      </c>
      <c r="K71" s="126">
        <f t="shared" si="9"/>
        <v>13.798748459438814</v>
      </c>
      <c r="L71" s="126">
        <f t="shared" si="9"/>
        <v>14.821826282382267</v>
      </c>
      <c r="M71" s="126">
        <f t="shared" si="9"/>
        <v>15.122731524424459</v>
      </c>
      <c r="N71" s="126">
        <f t="shared" si="9"/>
        <v>16.435772580608571</v>
      </c>
      <c r="O71" s="126">
        <f t="shared" si="9"/>
        <v>16.709322800646927</v>
      </c>
      <c r="P71" s="126">
        <f t="shared" si="9"/>
        <v>16.709322800646927</v>
      </c>
      <c r="Q71" s="126">
        <f t="shared" si="9"/>
        <v>17.256423240723638</v>
      </c>
      <c r="R71" s="126">
        <f t="shared" si="9"/>
        <v>17.256423240723638</v>
      </c>
      <c r="S71" s="126">
        <f t="shared" si="9"/>
        <v>17.256423240723638</v>
      </c>
      <c r="T71" s="126">
        <f t="shared" si="9"/>
        <v>17.65033555757887</v>
      </c>
    </row>
    <row r="72" spans="2:20">
      <c r="B72" s="137" t="s">
        <v>753</v>
      </c>
      <c r="D72" s="142">
        <v>82.602000000000004</v>
      </c>
      <c r="E72" s="82" t="s">
        <v>775</v>
      </c>
      <c r="F72" s="126">
        <f t="shared" si="5"/>
        <v>105.87031779689028</v>
      </c>
      <c r="G72" s="126">
        <f t="shared" si="5"/>
        <v>30.824784563421058</v>
      </c>
      <c r="H72" s="126">
        <f t="shared" si="5"/>
        <v>136.69510236031132</v>
      </c>
      <c r="I72" s="126">
        <f t="shared" si="6"/>
        <v>105.87031779689028</v>
      </c>
      <c r="J72" s="126">
        <f t="shared" ref="J72:T72" si="10">I72+J61</f>
        <v>105.87031779689028</v>
      </c>
      <c r="K72" s="126">
        <f t="shared" si="10"/>
        <v>106.86603248725508</v>
      </c>
      <c r="L72" s="126">
        <f t="shared" si="10"/>
        <v>114.78937917228565</v>
      </c>
      <c r="M72" s="126">
        <f t="shared" si="10"/>
        <v>117.11977525611817</v>
      </c>
      <c r="N72" s="126">
        <f t="shared" si="10"/>
        <v>127.28877634920553</v>
      </c>
      <c r="O72" s="126">
        <f t="shared" si="10"/>
        <v>129.40731824359872</v>
      </c>
      <c r="P72" s="126">
        <f t="shared" si="10"/>
        <v>129.40731824359872</v>
      </c>
      <c r="Q72" s="126">
        <f t="shared" si="10"/>
        <v>133.64440203238513</v>
      </c>
      <c r="R72" s="126">
        <f t="shared" si="10"/>
        <v>133.64440203238513</v>
      </c>
      <c r="S72" s="126">
        <f t="shared" si="10"/>
        <v>133.64440203238513</v>
      </c>
      <c r="T72" s="126">
        <f t="shared" si="10"/>
        <v>136.69510236031135</v>
      </c>
    </row>
    <row r="73" spans="2:20" ht="30">
      <c r="B73" s="136" t="s">
        <v>756</v>
      </c>
      <c r="D73" s="142">
        <f>(2397+628+5912+390+21708)/1000</f>
        <v>31.035</v>
      </c>
      <c r="E73" s="140" t="s">
        <v>885</v>
      </c>
      <c r="F73" s="126">
        <f t="shared" si="5"/>
        <v>31.746253445199482</v>
      </c>
      <c r="G73" s="126">
        <f t="shared" si="5"/>
        <v>9.2431140616901146</v>
      </c>
      <c r="H73" s="126">
        <f t="shared" si="5"/>
        <v>40.9893675068896</v>
      </c>
      <c r="I73" s="126">
        <f t="shared" si="6"/>
        <v>31.746253445199482</v>
      </c>
      <c r="J73" s="126">
        <f t="shared" ref="J73:T73" si="11">I73+J62</f>
        <v>31.746253445199482</v>
      </c>
      <c r="K73" s="126">
        <f t="shared" si="11"/>
        <v>32.044828263687066</v>
      </c>
      <c r="L73" s="126">
        <f t="shared" si="11"/>
        <v>34.420721500162735</v>
      </c>
      <c r="M73" s="126">
        <f t="shared" si="11"/>
        <v>35.119513628537931</v>
      </c>
      <c r="N73" s="126">
        <f t="shared" si="11"/>
        <v>38.168788370538792</v>
      </c>
      <c r="O73" s="126">
        <f t="shared" si="11"/>
        <v>38.804053941788972</v>
      </c>
      <c r="P73" s="126">
        <f t="shared" si="11"/>
        <v>38.804053941788972</v>
      </c>
      <c r="Q73" s="126">
        <f t="shared" si="11"/>
        <v>40.074585084289332</v>
      </c>
      <c r="R73" s="126">
        <f t="shared" si="11"/>
        <v>40.074585084289332</v>
      </c>
      <c r="S73" s="126">
        <f t="shared" si="11"/>
        <v>40.074585084289332</v>
      </c>
      <c r="T73" s="126">
        <f t="shared" si="11"/>
        <v>40.989367506889593</v>
      </c>
    </row>
    <row r="74" spans="2:20">
      <c r="D74" s="142">
        <f>(14268+3833+6720+278+11087)/1000</f>
        <v>36.186</v>
      </c>
      <c r="E74" s="82" t="s">
        <v>859</v>
      </c>
      <c r="F74" s="126">
        <f t="shared" si="5"/>
        <v>50.233867466563169</v>
      </c>
      <c r="G74" s="126">
        <f t="shared" si="5"/>
        <v>14.625894912442952</v>
      </c>
      <c r="H74" s="126">
        <f t="shared" si="5"/>
        <v>64.859762379006099</v>
      </c>
      <c r="I74" s="126">
        <f t="shared" si="6"/>
        <v>50.233867466563169</v>
      </c>
      <c r="J74" s="126">
        <f t="shared" ref="J74:T74" si="12">I74+J63</f>
        <v>50.233867466563169</v>
      </c>
      <c r="K74" s="126">
        <f t="shared" si="12"/>
        <v>50.706319054800154</v>
      </c>
      <c r="L74" s="126">
        <f t="shared" si="12"/>
        <v>54.465827437792363</v>
      </c>
      <c r="M74" s="126">
        <f t="shared" si="12"/>
        <v>55.571565197495957</v>
      </c>
      <c r="N74" s="126">
        <f t="shared" si="12"/>
        <v>60.396602694384356</v>
      </c>
      <c r="O74" s="126">
        <f t="shared" si="12"/>
        <v>61.401818839569437</v>
      </c>
      <c r="P74" s="126">
        <f t="shared" si="12"/>
        <v>61.401818839569437</v>
      </c>
      <c r="Q74" s="126">
        <f t="shared" si="12"/>
        <v>63.412251129939605</v>
      </c>
      <c r="R74" s="126">
        <f t="shared" si="12"/>
        <v>63.412251129939605</v>
      </c>
      <c r="S74" s="126">
        <f t="shared" si="12"/>
        <v>63.412251129939605</v>
      </c>
      <c r="T74" s="126">
        <f t="shared" si="12"/>
        <v>64.859762379006128</v>
      </c>
    </row>
    <row r="75" spans="2:20" ht="23.25" customHeight="1">
      <c r="B75" s="144" t="s">
        <v>12</v>
      </c>
      <c r="D75" s="142">
        <f>SUM(D69:D74)</f>
        <v>214.12700000000001</v>
      </c>
      <c r="E75" s="82" t="s">
        <v>849</v>
      </c>
      <c r="F75" s="126">
        <f t="shared" ref="F75:T75" si="13">SUM(F69:F74)</f>
        <v>249.86600000000004</v>
      </c>
      <c r="G75" s="126">
        <f t="shared" si="13"/>
        <v>72.75</v>
      </c>
      <c r="H75" s="126">
        <f t="shared" si="13"/>
        <v>322.61600000000004</v>
      </c>
      <c r="I75" s="126">
        <f t="shared" si="13"/>
        <v>249.86600000000004</v>
      </c>
      <c r="J75" s="126">
        <f t="shared" si="13"/>
        <v>249.86600000000004</v>
      </c>
      <c r="K75" s="126">
        <f t="shared" si="13"/>
        <v>252.21600000000004</v>
      </c>
      <c r="L75" s="126">
        <f t="shared" si="13"/>
        <v>270.916</v>
      </c>
      <c r="M75" s="126">
        <f t="shared" si="13"/>
        <v>276.41600000000005</v>
      </c>
      <c r="N75" s="126">
        <f t="shared" si="13"/>
        <v>300.41600000000005</v>
      </c>
      <c r="O75" s="126">
        <f t="shared" si="13"/>
        <v>305.41600000000005</v>
      </c>
      <c r="P75" s="126">
        <f t="shared" si="13"/>
        <v>305.41600000000005</v>
      </c>
      <c r="Q75" s="168">
        <f t="shared" si="13"/>
        <v>315.41600000000005</v>
      </c>
      <c r="R75" s="126">
        <f t="shared" si="13"/>
        <v>315.41600000000005</v>
      </c>
      <c r="S75" s="126">
        <f t="shared" si="13"/>
        <v>315.41600000000005</v>
      </c>
      <c r="T75" s="126">
        <f t="shared" si="13"/>
        <v>322.6160000000001</v>
      </c>
    </row>
    <row r="76" spans="2:20">
      <c r="E76" s="196" t="s">
        <v>997</v>
      </c>
      <c r="G76" s="197">
        <f>G75-G74</f>
        <v>58.124105087557048</v>
      </c>
      <c r="I76" s="126"/>
      <c r="J76" s="126"/>
      <c r="K76" s="126"/>
      <c r="L76" s="126"/>
      <c r="M76" s="126"/>
      <c r="N76" s="126"/>
      <c r="O76" s="126"/>
      <c r="P76" s="126"/>
      <c r="Q76" s="126"/>
      <c r="R76" s="126"/>
      <c r="S76" s="126"/>
      <c r="T76" s="126"/>
    </row>
    <row r="78" spans="2:20">
      <c r="E78" s="82" t="s">
        <v>860</v>
      </c>
      <c r="F78" s="125" t="s">
        <v>861</v>
      </c>
    </row>
    <row r="79" spans="2:20">
      <c r="E79" s="82" t="s">
        <v>862</v>
      </c>
      <c r="F79" s="126">
        <v>15</v>
      </c>
    </row>
    <row r="80" spans="2:20">
      <c r="E80" s="82" t="s">
        <v>863</v>
      </c>
      <c r="F80" s="126">
        <v>33</v>
      </c>
    </row>
    <row r="81" spans="5:21">
      <c r="E81" s="82" t="s">
        <v>864</v>
      </c>
      <c r="F81" s="165">
        <v>24</v>
      </c>
    </row>
    <row r="82" spans="5:21">
      <c r="E82" s="166" t="s">
        <v>961</v>
      </c>
      <c r="F82" s="167">
        <f>F81*125%</f>
        <v>30</v>
      </c>
    </row>
    <row r="83" spans="5:21" ht="15.75">
      <c r="F83" s="258" t="s">
        <v>865</v>
      </c>
      <c r="G83" s="258"/>
      <c r="H83" s="258"/>
      <c r="I83" s="258"/>
      <c r="J83" s="259" t="s">
        <v>866</v>
      </c>
      <c r="K83" s="259"/>
      <c r="L83" s="259"/>
      <c r="M83" s="259"/>
      <c r="N83" s="259"/>
      <c r="O83" s="259"/>
      <c r="P83" s="259"/>
      <c r="Q83" s="259"/>
      <c r="R83" s="259"/>
      <c r="S83" s="259"/>
      <c r="T83" s="259"/>
      <c r="U83" s="82" t="s">
        <v>867</v>
      </c>
    </row>
    <row r="84" spans="5:21">
      <c r="E84" s="128"/>
      <c r="F84" s="82">
        <v>2017</v>
      </c>
      <c r="G84" s="82">
        <v>2018</v>
      </c>
      <c r="H84" s="82">
        <v>2019</v>
      </c>
      <c r="I84" s="82">
        <v>2020</v>
      </c>
      <c r="J84" s="129">
        <v>2021</v>
      </c>
      <c r="K84" s="129">
        <v>2022</v>
      </c>
      <c r="L84" s="129">
        <v>2023</v>
      </c>
      <c r="M84" s="129">
        <v>2024</v>
      </c>
      <c r="N84" s="129">
        <v>2025</v>
      </c>
      <c r="O84" s="129">
        <v>2026</v>
      </c>
      <c r="P84" s="129">
        <v>2027</v>
      </c>
      <c r="Q84" s="129">
        <v>2028</v>
      </c>
      <c r="R84" s="129">
        <v>2029</v>
      </c>
      <c r="S84" s="129">
        <v>2030</v>
      </c>
      <c r="T84" s="129">
        <v>2031</v>
      </c>
    </row>
    <row r="85" spans="5:21">
      <c r="E85" s="128" t="s">
        <v>868</v>
      </c>
      <c r="F85" s="82">
        <f>HistoricalProdPP!E25/1000</f>
        <v>194.59700000000001</v>
      </c>
      <c r="G85" s="82">
        <f>HistoricalProdPP!F25/1000</f>
        <v>206.166</v>
      </c>
      <c r="H85" s="82">
        <f>HistoricalProdPP!G25/1000</f>
        <v>213.21600000000001</v>
      </c>
      <c r="I85" s="82">
        <f>HistoricalProdPP!H25/1000</f>
        <v>214.12700000000001</v>
      </c>
      <c r="J85" s="82">
        <f>I85*(1+HistoricalProdPP!$I25)</f>
        <v>225.15811784576823</v>
      </c>
      <c r="K85" s="82">
        <f>J85*(1+HistoricalProdPP!$I25)</f>
        <v>236.75752255366606</v>
      </c>
      <c r="L85" s="82">
        <f>K85*(1+HistoricalProdPP!$I25)</f>
        <v>248.95449039126532</v>
      </c>
      <c r="M85" s="82">
        <f>L85*(1+HistoricalProdPP!$I25)</f>
        <v>261.77980584302628</v>
      </c>
      <c r="N85" s="82">
        <f>M85*(1+HistoricalProdPP!$I25)</f>
        <v>275.26583930866462</v>
      </c>
      <c r="O85" s="82">
        <f>N85*(1+HistoricalProdPP!$I25)</f>
        <v>289.44662880428251</v>
      </c>
      <c r="P85" s="82">
        <f>O85*(1+HistoricalProdPP!$I25)</f>
        <v>304.35796587247273</v>
      </c>
      <c r="Q85" s="93">
        <f>P85*(1+HistoricalProdPP!$I25)</f>
        <v>320.03748591822853</v>
      </c>
      <c r="R85" s="82">
        <f>Q85*(1+HistoricalProdPP!$I25)</f>
        <v>336.52476319866196</v>
      </c>
      <c r="S85" s="82">
        <f>R85*(1+HistoricalProdPP!$I25)</f>
        <v>353.8614107062798</v>
      </c>
      <c r="T85" s="82">
        <f>S85*(1+HistoricalProdPP!$I25)</f>
        <v>372.09118519791679</v>
      </c>
      <c r="U85" s="130">
        <v>5.1999999999999998E-2</v>
      </c>
    </row>
    <row r="86" spans="5:21">
      <c r="E86" s="131" t="s">
        <v>869</v>
      </c>
      <c r="U86" s="132"/>
    </row>
    <row r="87" spans="5:21">
      <c r="E87" s="128"/>
      <c r="I87" s="82">
        <f>HistoricalProdPP!H25/1000</f>
        <v>214.12700000000001</v>
      </c>
      <c r="J87" s="82">
        <f t="shared" ref="J87:T87" si="14">I87*(1+4%)</f>
        <v>222.69208</v>
      </c>
      <c r="K87" s="82">
        <f t="shared" si="14"/>
        <v>231.59976320000001</v>
      </c>
      <c r="L87" s="82">
        <f t="shared" si="14"/>
        <v>240.86375372800003</v>
      </c>
      <c r="M87" s="82">
        <f t="shared" si="14"/>
        <v>250.49830387712004</v>
      </c>
      <c r="N87" s="82">
        <f t="shared" si="14"/>
        <v>260.51823603220487</v>
      </c>
      <c r="O87" s="82">
        <f t="shared" si="14"/>
        <v>270.93896547349306</v>
      </c>
      <c r="P87" s="82">
        <f t="shared" si="14"/>
        <v>281.77652409243279</v>
      </c>
      <c r="Q87" s="82">
        <f t="shared" si="14"/>
        <v>293.04758505613012</v>
      </c>
      <c r="R87" s="82">
        <f t="shared" si="14"/>
        <v>304.76948845837535</v>
      </c>
      <c r="S87" s="82">
        <f t="shared" si="14"/>
        <v>316.9602679967104</v>
      </c>
      <c r="T87" s="82">
        <f t="shared" si="14"/>
        <v>329.63867871657885</v>
      </c>
      <c r="U87" s="132">
        <v>0.04</v>
      </c>
    </row>
    <row r="88" spans="5:21">
      <c r="E88" s="128"/>
      <c r="I88" s="82">
        <f>HistoricalProdPP!H25/1000</f>
        <v>214.12700000000001</v>
      </c>
      <c r="J88" s="82">
        <f t="shared" ref="J88:T88" si="15">I88*(1+3%)</f>
        <v>220.55081000000001</v>
      </c>
      <c r="K88" s="82">
        <f t="shared" si="15"/>
        <v>227.16733430000002</v>
      </c>
      <c r="L88" s="82">
        <f t="shared" si="15"/>
        <v>233.98235432900003</v>
      </c>
      <c r="M88" s="82">
        <f t="shared" si="15"/>
        <v>241.00182495887003</v>
      </c>
      <c r="N88" s="82">
        <f t="shared" si="15"/>
        <v>248.23187970763612</v>
      </c>
      <c r="O88" s="82">
        <f t="shared" si="15"/>
        <v>255.67883609886522</v>
      </c>
      <c r="P88" s="82">
        <f t="shared" si="15"/>
        <v>263.34920118183118</v>
      </c>
      <c r="Q88" s="82">
        <f t="shared" si="15"/>
        <v>271.24967721728609</v>
      </c>
      <c r="R88" s="82">
        <f t="shared" si="15"/>
        <v>279.3871675338047</v>
      </c>
      <c r="S88" s="82">
        <f t="shared" si="15"/>
        <v>287.76878255981887</v>
      </c>
      <c r="T88" s="82">
        <f t="shared" si="15"/>
        <v>296.40184603661345</v>
      </c>
      <c r="U88" s="132">
        <v>0.03</v>
      </c>
    </row>
    <row r="90" spans="5:21">
      <c r="F90" s="82" t="s">
        <v>870</v>
      </c>
    </row>
    <row r="91" spans="5:21">
      <c r="F91" s="82" t="s">
        <v>871</v>
      </c>
    </row>
    <row r="92" spans="5:21">
      <c r="F92" s="93" t="s">
        <v>872</v>
      </c>
      <c r="G92" s="93"/>
      <c r="H92" s="93"/>
      <c r="I92" s="93"/>
      <c r="J92" s="93"/>
      <c r="K92" s="93"/>
      <c r="L92" s="93"/>
    </row>
  </sheetData>
  <mergeCells count="10">
    <mergeCell ref="I55:T55"/>
    <mergeCell ref="I67:T67"/>
    <mergeCell ref="F83:I83"/>
    <mergeCell ref="J83:T83"/>
    <mergeCell ref="C22:C30"/>
    <mergeCell ref="C31:C32"/>
    <mergeCell ref="C33:C34"/>
    <mergeCell ref="C35:C36"/>
    <mergeCell ref="C40:C41"/>
    <mergeCell ref="C42:C44"/>
  </mergeCells>
  <hyperlinks>
    <hyperlink ref="E11" r:id="rId1"/>
    <hyperlink ref="H17" r:id="rId2"/>
    <hyperlink ref="H18" r:id="rId3"/>
  </hyperlinks>
  <pageMargins left="0.7" right="0.7" top="0.75" bottom="0.75" header="0.3" footer="0.3"/>
  <pageSetup orientation="portrait" r:id="rId4"/>
  <legacyDrawing r:id="rId5"/>
  <tableParts count="1">
    <tablePart r:id="rId6"/>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79998168889431442"/>
  </sheetPr>
  <dimension ref="A1:Q30"/>
  <sheetViews>
    <sheetView zoomScaleNormal="100" workbookViewId="0"/>
  </sheetViews>
  <sheetFormatPr defaultRowHeight="15"/>
  <cols>
    <col min="1" max="1" width="32.28515625" style="82" bestFit="1" customWidth="1"/>
    <col min="2" max="2" width="10.140625" style="82" bestFit="1" customWidth="1"/>
    <col min="3" max="3" width="14.42578125" style="82" customWidth="1"/>
    <col min="4" max="4" width="13.140625" style="82" customWidth="1"/>
    <col min="5" max="16" width="9.140625" style="82"/>
    <col min="17" max="17" width="10.28515625" style="82" bestFit="1" customWidth="1"/>
    <col min="18" max="16384" width="9.140625" style="82"/>
  </cols>
  <sheetData>
    <row r="1" spans="1:17" s="171" customFormat="1">
      <c r="A1" s="171" t="s">
        <v>874</v>
      </c>
    </row>
    <row r="2" spans="1:17" s="172" customFormat="1">
      <c r="A2" s="156" t="s">
        <v>962</v>
      </c>
    </row>
    <row r="3" spans="1:17" ht="22.5" customHeight="1">
      <c r="B3" s="262" t="s">
        <v>758</v>
      </c>
      <c r="C3" s="262"/>
      <c r="D3" s="262"/>
      <c r="E3" s="262"/>
      <c r="F3" s="262"/>
      <c r="G3" s="262"/>
      <c r="H3" s="262"/>
      <c r="I3" s="262" t="s">
        <v>759</v>
      </c>
      <c r="J3" s="262"/>
      <c r="K3" s="262"/>
      <c r="L3" s="262"/>
      <c r="M3" s="262"/>
      <c r="N3" s="262"/>
      <c r="O3" s="262"/>
      <c r="P3" s="174" t="s">
        <v>760</v>
      </c>
      <c r="Q3" s="82" t="s">
        <v>761</v>
      </c>
    </row>
    <row r="4" spans="1:17">
      <c r="A4" s="82" t="s">
        <v>762</v>
      </c>
      <c r="B4" s="82" t="s">
        <v>763</v>
      </c>
      <c r="C4" s="82" t="s">
        <v>764</v>
      </c>
      <c r="D4" s="82" t="s">
        <v>765</v>
      </c>
      <c r="E4" s="82" t="s">
        <v>766</v>
      </c>
      <c r="F4" s="82" t="s">
        <v>767</v>
      </c>
      <c r="G4" s="82" t="s">
        <v>768</v>
      </c>
      <c r="H4" s="82" t="s">
        <v>769</v>
      </c>
      <c r="I4" s="82" t="s">
        <v>763</v>
      </c>
      <c r="J4" s="82" t="s">
        <v>764</v>
      </c>
      <c r="K4" s="82" t="s">
        <v>765</v>
      </c>
      <c r="L4" s="82" t="s">
        <v>766</v>
      </c>
      <c r="M4" s="82" t="s">
        <v>767</v>
      </c>
      <c r="N4" s="82" t="s">
        <v>768</v>
      </c>
      <c r="O4" s="82" t="s">
        <v>769</v>
      </c>
      <c r="P4" s="174" t="s">
        <v>770</v>
      </c>
      <c r="Q4" s="82" t="s">
        <v>771</v>
      </c>
    </row>
    <row r="5" spans="1:17">
      <c r="A5" s="82" t="s">
        <v>772</v>
      </c>
      <c r="B5" s="82">
        <v>10030</v>
      </c>
      <c r="C5" s="82">
        <v>9840</v>
      </c>
      <c r="D5" s="82">
        <v>10568</v>
      </c>
      <c r="E5" s="82">
        <v>11326</v>
      </c>
      <c r="F5" s="82">
        <v>12380</v>
      </c>
      <c r="G5" s="82">
        <v>12786</v>
      </c>
      <c r="H5" s="83">
        <v>12823</v>
      </c>
      <c r="I5" s="84">
        <f t="shared" ref="I5:I19" si="0">B5/B$20</f>
        <v>4.5434778669662432E-2</v>
      </c>
      <c r="J5" s="84">
        <f t="shared" ref="J5:J19" si="1">C5/C$20</f>
        <v>4.44975037985674E-2</v>
      </c>
      <c r="K5" s="84">
        <f t="shared" ref="K5:K19" si="2">D5/D$20</f>
        <v>4.5566847617528231E-2</v>
      </c>
      <c r="L5" s="84">
        <f t="shared" ref="L5:L19" si="3">E5/E$20</f>
        <v>4.6503607047394591E-2</v>
      </c>
      <c r="M5" s="84">
        <f t="shared" ref="M5:M19" si="4">F5/F$20</f>
        <v>4.866256559422967E-2</v>
      </c>
      <c r="N5" s="84">
        <f t="shared" ref="N5:N19" si="5">G5/G$20</f>
        <v>4.8734377441769165E-2</v>
      </c>
      <c r="O5" s="84">
        <f t="shared" ref="O5:O19" si="6">H5/H$20</f>
        <v>4.876703784836315E-2</v>
      </c>
      <c r="P5" s="89">
        <f>AVERAGE(I5:O5)</f>
        <v>4.6880959716787809E-2</v>
      </c>
      <c r="Q5" s="84">
        <f>(H5/B5)^(1/6)-1</f>
        <v>4.1793039675741106E-2</v>
      </c>
    </row>
    <row r="6" spans="1:17">
      <c r="A6" s="82" t="s">
        <v>773</v>
      </c>
      <c r="B6" s="82">
        <v>30275</v>
      </c>
      <c r="C6" s="82">
        <v>32325</v>
      </c>
      <c r="D6" s="82">
        <v>35321</v>
      </c>
      <c r="E6" s="82">
        <v>36593</v>
      </c>
      <c r="F6" s="82">
        <v>37784</v>
      </c>
      <c r="G6" s="82">
        <v>38039</v>
      </c>
      <c r="H6" s="83">
        <v>38616</v>
      </c>
      <c r="I6" s="84">
        <f t="shared" si="0"/>
        <v>0.13714236532642374</v>
      </c>
      <c r="J6" s="84">
        <f t="shared" si="1"/>
        <v>0.14617701324072063</v>
      </c>
      <c r="K6" s="84">
        <f t="shared" si="2"/>
        <v>0.15229623625082464</v>
      </c>
      <c r="L6" s="84">
        <f t="shared" si="3"/>
        <v>0.15024779204355557</v>
      </c>
      <c r="M6" s="84">
        <f t="shared" si="4"/>
        <v>0.14851909357127416</v>
      </c>
      <c r="N6" s="84">
        <f t="shared" si="5"/>
        <v>0.14498725039163596</v>
      </c>
      <c r="O6" s="84">
        <f t="shared" si="6"/>
        <v>0.14686016794450529</v>
      </c>
      <c r="P6" s="89">
        <f>AVERAGE(I6:O6)</f>
        <v>0.14660427410984855</v>
      </c>
      <c r="Q6" s="84">
        <f>(H6/B6)^(1/6)-1</f>
        <v>4.1391085383229553E-2</v>
      </c>
    </row>
    <row r="7" spans="1:17">
      <c r="A7" s="82" t="s">
        <v>774</v>
      </c>
      <c r="B7" s="82">
        <v>11220</v>
      </c>
      <c r="C7" s="82">
        <v>11103</v>
      </c>
      <c r="D7" s="82">
        <v>11789</v>
      </c>
      <c r="E7" s="82">
        <v>13831</v>
      </c>
      <c r="F7" s="82">
        <v>14594</v>
      </c>
      <c r="G7" s="82">
        <v>15479</v>
      </c>
      <c r="H7" s="83">
        <v>15238</v>
      </c>
      <c r="I7" s="84">
        <f t="shared" si="0"/>
        <v>5.0825345630469837E-2</v>
      </c>
      <c r="J7" s="84">
        <f t="shared" si="1"/>
        <v>5.0208921206859131E-2</v>
      </c>
      <c r="K7" s="84">
        <f t="shared" si="2"/>
        <v>5.0831525980605634E-2</v>
      </c>
      <c r="L7" s="84">
        <f t="shared" si="3"/>
        <v>5.678892716515227E-2</v>
      </c>
      <c r="M7" s="84">
        <f t="shared" si="4"/>
        <v>5.7365224740079795E-2</v>
      </c>
      <c r="N7" s="84">
        <f t="shared" si="5"/>
        <v>5.8998860348908562E-2</v>
      </c>
      <c r="O7" s="84">
        <f t="shared" si="6"/>
        <v>5.7951502981623465E-2</v>
      </c>
      <c r="P7" s="89">
        <f>AVERAGE(I7:O7)</f>
        <v>5.4710044007671245E-2</v>
      </c>
      <c r="Q7" s="84">
        <f>(H7/B7)^(1/6)-1</f>
        <v>5.2339451355752908E-2</v>
      </c>
    </row>
    <row r="8" spans="1:17">
      <c r="A8" s="82" t="s">
        <v>775</v>
      </c>
      <c r="B8" s="82">
        <v>93759</v>
      </c>
      <c r="C8" s="82">
        <v>94428</v>
      </c>
      <c r="D8" s="82">
        <v>98588</v>
      </c>
      <c r="E8" s="82">
        <v>102484</v>
      </c>
      <c r="F8" s="82">
        <v>107904</v>
      </c>
      <c r="G8" s="82">
        <v>110535</v>
      </c>
      <c r="H8" s="83">
        <v>111198</v>
      </c>
      <c r="I8" s="84">
        <f t="shared" si="0"/>
        <v>0.42471778796499304</v>
      </c>
      <c r="J8" s="84">
        <f t="shared" si="1"/>
        <v>0.42701324072064251</v>
      </c>
      <c r="K8" s="84">
        <f t="shared" si="2"/>
        <v>0.42508936155534383</v>
      </c>
      <c r="L8" s="84">
        <f t="shared" si="3"/>
        <v>0.42079071734462187</v>
      </c>
      <c r="M8" s="84">
        <f t="shared" si="4"/>
        <v>0.42414260726007741</v>
      </c>
      <c r="N8" s="84">
        <f t="shared" si="5"/>
        <v>0.4213088073303578</v>
      </c>
      <c r="O8" s="84">
        <f t="shared" si="6"/>
        <v>0.4228961299744432</v>
      </c>
      <c r="P8" s="89">
        <f>AVERAGE(I8:O8)</f>
        <v>0.42370837887863999</v>
      </c>
      <c r="Q8" s="84">
        <f>(H8/B8)^(1/6)-1</f>
        <v>2.8838801716752682E-2</v>
      </c>
    </row>
    <row r="9" spans="1:17">
      <c r="A9" s="85" t="s">
        <v>776</v>
      </c>
      <c r="B9" s="85">
        <v>423</v>
      </c>
      <c r="C9" s="85">
        <v>358</v>
      </c>
      <c r="D9" s="85">
        <v>429</v>
      </c>
      <c r="E9" s="85">
        <v>629</v>
      </c>
      <c r="F9" s="85">
        <v>562</v>
      </c>
      <c r="G9" s="85">
        <v>702</v>
      </c>
      <c r="H9" s="85">
        <v>643</v>
      </c>
      <c r="I9" s="86">
        <f t="shared" si="0"/>
        <v>1.9161427095979271E-3</v>
      </c>
      <c r="J9" s="86">
        <f t="shared" si="1"/>
        <v>1.6189132479560091E-3</v>
      </c>
      <c r="K9" s="86">
        <f t="shared" si="2"/>
        <v>1.8497518572974652E-3</v>
      </c>
      <c r="L9" s="86">
        <f t="shared" si="3"/>
        <v>2.5826212990297721E-3</v>
      </c>
      <c r="M9" s="86">
        <f t="shared" si="4"/>
        <v>2.20907607947957E-3</v>
      </c>
      <c r="N9" s="86">
        <f t="shared" si="5"/>
        <v>2.6757025624997619E-3</v>
      </c>
      <c r="O9" s="86">
        <f t="shared" si="6"/>
        <v>2.4453876110502619E-3</v>
      </c>
      <c r="P9" s="174"/>
    </row>
    <row r="10" spans="1:17">
      <c r="A10" s="87" t="s">
        <v>777</v>
      </c>
      <c r="B10" s="87">
        <v>18505</v>
      </c>
      <c r="C10" s="87">
        <v>17391</v>
      </c>
      <c r="D10" s="87">
        <v>17861</v>
      </c>
      <c r="E10" s="87">
        <v>19946</v>
      </c>
      <c r="F10" s="87">
        <v>20006</v>
      </c>
      <c r="G10" s="87">
        <v>19786</v>
      </c>
      <c r="H10" s="87">
        <v>20679</v>
      </c>
      <c r="I10" s="88">
        <f t="shared" si="0"/>
        <v>8.3825581184656356E-2</v>
      </c>
      <c r="J10" s="88">
        <f t="shared" si="1"/>
        <v>7.8643911439114395E-2</v>
      </c>
      <c r="K10" s="88">
        <f t="shared" si="2"/>
        <v>7.7012629191585136E-2</v>
      </c>
      <c r="L10" s="88">
        <f t="shared" si="3"/>
        <v>8.1896604817882093E-2</v>
      </c>
      <c r="M10" s="88">
        <f t="shared" si="4"/>
        <v>7.8638391541046751E-2</v>
      </c>
      <c r="N10" s="88">
        <f t="shared" si="5"/>
        <v>7.5415172224530327E-2</v>
      </c>
      <c r="O10" s="88">
        <f t="shared" si="6"/>
        <v>7.864412194231471E-2</v>
      </c>
      <c r="P10" s="174"/>
    </row>
    <row r="11" spans="1:17">
      <c r="A11" s="85" t="s">
        <v>778</v>
      </c>
      <c r="B11" s="85">
        <v>7418</v>
      </c>
      <c r="C11" s="85">
        <v>7559</v>
      </c>
      <c r="D11" s="85">
        <v>7503</v>
      </c>
      <c r="E11" s="85">
        <v>6041</v>
      </c>
      <c r="F11" s="85">
        <v>4408</v>
      </c>
      <c r="G11" s="85">
        <v>4072</v>
      </c>
      <c r="H11" s="85">
        <v>3141</v>
      </c>
      <c r="I11" s="86">
        <f t="shared" si="0"/>
        <v>3.360271068510029E-2</v>
      </c>
      <c r="J11" s="86">
        <f t="shared" si="1"/>
        <v>3.4182584472903552E-2</v>
      </c>
      <c r="K11" s="86">
        <f t="shared" si="2"/>
        <v>3.2351254511195526E-2</v>
      </c>
      <c r="L11" s="86">
        <f t="shared" si="3"/>
        <v>2.4803839852843963E-2</v>
      </c>
      <c r="M11" s="86">
        <f t="shared" si="4"/>
        <v>1.7326703484601323E-2</v>
      </c>
      <c r="N11" s="86">
        <f t="shared" si="5"/>
        <v>1.5520599479343348E-2</v>
      </c>
      <c r="O11" s="86">
        <f t="shared" si="6"/>
        <v>1.194550930996714E-2</v>
      </c>
      <c r="P11" s="174"/>
    </row>
    <row r="12" spans="1:17">
      <c r="A12" s="85" t="s">
        <v>779</v>
      </c>
      <c r="B12" s="85">
        <v>13405</v>
      </c>
      <c r="C12" s="85">
        <v>11919</v>
      </c>
      <c r="D12" s="85">
        <v>9727</v>
      </c>
      <c r="E12" s="85">
        <v>9962</v>
      </c>
      <c r="F12" s="85">
        <v>9486</v>
      </c>
      <c r="G12" s="85">
        <v>10032</v>
      </c>
      <c r="H12" s="85">
        <v>8610</v>
      </c>
      <c r="I12" s="86">
        <f t="shared" si="0"/>
        <v>6.072315135262462E-2</v>
      </c>
      <c r="J12" s="86">
        <f t="shared" si="1"/>
        <v>5.3898958107228133E-2</v>
      </c>
      <c r="K12" s="86">
        <f t="shared" si="2"/>
        <v>4.1940644093082617E-2</v>
      </c>
      <c r="L12" s="86">
        <f t="shared" si="3"/>
        <v>4.0903137330579632E-2</v>
      </c>
      <c r="M12" s="86">
        <f t="shared" si="4"/>
        <v>3.7287003007016373E-2</v>
      </c>
      <c r="N12" s="86">
        <f t="shared" si="5"/>
        <v>3.8237390465808561E-2</v>
      </c>
      <c r="O12" s="86">
        <f t="shared" si="6"/>
        <v>3.2744614822928078E-2</v>
      </c>
      <c r="P12" s="174"/>
    </row>
    <row r="13" spans="1:17">
      <c r="A13" s="87" t="s">
        <v>780</v>
      </c>
      <c r="B13" s="87">
        <v>941</v>
      </c>
      <c r="C13" s="87">
        <v>946</v>
      </c>
      <c r="D13" s="87">
        <v>1037</v>
      </c>
      <c r="E13" s="87">
        <v>1029</v>
      </c>
      <c r="F13" s="87">
        <v>1036</v>
      </c>
      <c r="G13" s="87">
        <v>949</v>
      </c>
      <c r="H13" s="87">
        <v>932</v>
      </c>
      <c r="I13" s="88">
        <f t="shared" si="0"/>
        <v>4.2626247984199747E-3</v>
      </c>
      <c r="J13" s="88">
        <f t="shared" si="1"/>
        <v>4.2779104261630851E-3</v>
      </c>
      <c r="K13" s="88">
        <f t="shared" si="2"/>
        <v>4.471311599108325E-3</v>
      </c>
      <c r="L13" s="88">
        <f t="shared" si="3"/>
        <v>4.2249877848992614E-3</v>
      </c>
      <c r="M13" s="88">
        <f t="shared" si="4"/>
        <v>4.072247007723905E-3</v>
      </c>
      <c r="N13" s="88">
        <f t="shared" si="5"/>
        <v>3.6171534641200485E-3</v>
      </c>
      <c r="O13" s="88">
        <f t="shared" si="6"/>
        <v>3.5444809541195083E-3</v>
      </c>
      <c r="P13" s="174"/>
    </row>
    <row r="14" spans="1:17">
      <c r="A14" s="87" t="s">
        <v>781</v>
      </c>
      <c r="B14" s="87">
        <v>4785</v>
      </c>
      <c r="C14" s="87">
        <v>4632</v>
      </c>
      <c r="D14" s="87">
        <v>5157</v>
      </c>
      <c r="E14" s="87">
        <v>5185</v>
      </c>
      <c r="F14" s="87">
        <v>5277</v>
      </c>
      <c r="G14" s="87">
        <v>5803</v>
      </c>
      <c r="H14" s="87">
        <v>5244</v>
      </c>
      <c r="I14" s="88">
        <f t="shared" si="0"/>
        <v>2.1675515048288609E-2</v>
      </c>
      <c r="J14" s="88">
        <f t="shared" si="1"/>
        <v>2.094638593444758E-2</v>
      </c>
      <c r="K14" s="88">
        <f t="shared" si="2"/>
        <v>2.2235828270589807E-2</v>
      </c>
      <c r="L14" s="88">
        <f t="shared" si="3"/>
        <v>2.1289175573083255E-2</v>
      </c>
      <c r="M14" s="88">
        <f t="shared" si="4"/>
        <v>2.0742516853049273E-2</v>
      </c>
      <c r="N14" s="88">
        <f t="shared" si="5"/>
        <v>2.2118378874909E-2</v>
      </c>
      <c r="O14" s="88">
        <f t="shared" si="6"/>
        <v>1.9943410003650967E-2</v>
      </c>
      <c r="P14" s="174"/>
    </row>
    <row r="15" spans="1:17">
      <c r="A15" s="85" t="s">
        <v>782</v>
      </c>
      <c r="B15" s="85">
        <v>12068</v>
      </c>
      <c r="C15" s="85">
        <v>12448</v>
      </c>
      <c r="D15" s="85">
        <v>13322</v>
      </c>
      <c r="E15" s="85">
        <v>13936</v>
      </c>
      <c r="F15" s="85">
        <v>14754</v>
      </c>
      <c r="G15" s="85">
        <v>14676</v>
      </c>
      <c r="H15" s="85">
        <v>15528</v>
      </c>
      <c r="I15" s="86">
        <f t="shared" si="0"/>
        <v>5.466669082607041E-2</v>
      </c>
      <c r="J15" s="86">
        <f t="shared" si="1"/>
        <v>5.6291151146805586E-2</v>
      </c>
      <c r="K15" s="86">
        <f t="shared" si="2"/>
        <v>5.7441478421717554E-2</v>
      </c>
      <c r="L15" s="86">
        <f t="shared" si="3"/>
        <v>5.7220048367693011E-2</v>
      </c>
      <c r="M15" s="86">
        <f t="shared" si="4"/>
        <v>5.7994143196871129E-2</v>
      </c>
      <c r="N15" s="86">
        <f t="shared" si="5"/>
        <v>5.5938192033114675E-2</v>
      </c>
      <c r="O15" s="86">
        <f t="shared" si="6"/>
        <v>5.9054399415845199E-2</v>
      </c>
      <c r="P15" s="174"/>
    </row>
    <row r="16" spans="1:17">
      <c r="A16" s="87" t="s">
        <v>783</v>
      </c>
      <c r="B16" s="87">
        <v>55</v>
      </c>
      <c r="C16" s="87">
        <v>51</v>
      </c>
      <c r="D16" s="87">
        <v>65</v>
      </c>
      <c r="E16" s="87">
        <v>85</v>
      </c>
      <c r="F16" s="87">
        <v>104</v>
      </c>
      <c r="G16" s="87">
        <v>90</v>
      </c>
      <c r="H16" s="87">
        <v>96</v>
      </c>
      <c r="I16" s="88">
        <f t="shared" si="0"/>
        <v>2.4914385112975414E-4</v>
      </c>
      <c r="J16" s="88">
        <f t="shared" si="1"/>
        <v>2.3062730627306272E-4</v>
      </c>
      <c r="K16" s="88">
        <f t="shared" si="2"/>
        <v>2.8026543292385836E-4</v>
      </c>
      <c r="L16" s="88">
        <f t="shared" si="3"/>
        <v>3.4900287824726647E-4</v>
      </c>
      <c r="M16" s="88">
        <f t="shared" si="4"/>
        <v>4.0879699691436883E-4</v>
      </c>
      <c r="N16" s="88">
        <f t="shared" si="5"/>
        <v>3.4303879006407204E-4</v>
      </c>
      <c r="O16" s="88">
        <f t="shared" si="6"/>
        <v>3.6509675063891932E-4</v>
      </c>
      <c r="P16" s="174"/>
    </row>
    <row r="17" spans="1:17">
      <c r="A17" s="87" t="s">
        <v>730</v>
      </c>
      <c r="B17" s="87">
        <v>17872</v>
      </c>
      <c r="C17" s="87">
        <v>18136</v>
      </c>
      <c r="D17" s="87">
        <v>20556</v>
      </c>
      <c r="E17" s="87">
        <v>22504</v>
      </c>
      <c r="F17" s="87">
        <v>26110</v>
      </c>
      <c r="G17" s="87">
        <v>29412</v>
      </c>
      <c r="H17" s="87">
        <v>30196</v>
      </c>
      <c r="I17" s="88">
        <f t="shared" si="0"/>
        <v>8.0958161952563015E-2</v>
      </c>
      <c r="J17" s="88">
        <f t="shared" si="1"/>
        <v>8.2012878952318929E-2</v>
      </c>
      <c r="K17" s="88">
        <f t="shared" si="2"/>
        <v>8.8632865218197424E-2</v>
      </c>
      <c r="L17" s="88">
        <f t="shared" si="3"/>
        <v>9.2399538495017475E-2</v>
      </c>
      <c r="M17" s="88">
        <f t="shared" si="4"/>
        <v>0.10263163066763625</v>
      </c>
      <c r="N17" s="88">
        <f t="shared" si="5"/>
        <v>0.11210507659293874</v>
      </c>
      <c r="O17" s="88">
        <f t="shared" si="6"/>
        <v>0.11483814044055007</v>
      </c>
      <c r="P17" s="174"/>
    </row>
    <row r="18" spans="1:17" ht="30">
      <c r="A18" s="141" t="s">
        <v>883</v>
      </c>
      <c r="B18" s="85">
        <f t="shared" ref="B18:H18" si="7">B9+SUM(B11:B12)+B15</f>
        <v>33314</v>
      </c>
      <c r="C18" s="85">
        <f t="shared" si="7"/>
        <v>32284</v>
      </c>
      <c r="D18" s="85">
        <f t="shared" si="7"/>
        <v>30981</v>
      </c>
      <c r="E18" s="85">
        <f t="shared" si="7"/>
        <v>30568</v>
      </c>
      <c r="F18" s="85">
        <f t="shared" si="7"/>
        <v>29210</v>
      </c>
      <c r="G18" s="85">
        <f t="shared" si="7"/>
        <v>29482</v>
      </c>
      <c r="H18" s="85">
        <f t="shared" si="7"/>
        <v>27922</v>
      </c>
      <c r="I18" s="86">
        <f t="shared" si="0"/>
        <v>0.15090869557339326</v>
      </c>
      <c r="J18" s="86">
        <f t="shared" si="1"/>
        <v>0.14599160697489327</v>
      </c>
      <c r="K18" s="86">
        <f t="shared" si="2"/>
        <v>0.13358312888329316</v>
      </c>
      <c r="L18" s="86">
        <f t="shared" si="3"/>
        <v>0.12550964685014637</v>
      </c>
      <c r="M18" s="86">
        <f t="shared" si="4"/>
        <v>0.1148169257679684</v>
      </c>
      <c r="N18" s="86">
        <f t="shared" si="5"/>
        <v>0.11237188454076635</v>
      </c>
      <c r="O18" s="86">
        <f t="shared" si="6"/>
        <v>0.10618991115979068</v>
      </c>
      <c r="P18" s="89">
        <f>AVERAGE(I18:O18)</f>
        <v>0.12705311425003593</v>
      </c>
      <c r="Q18" s="84">
        <f>(H18/B18)^(1/6)-1</f>
        <v>-2.8998374600243459E-2</v>
      </c>
    </row>
    <row r="19" spans="1:17" ht="23.25" customHeight="1">
      <c r="A19" s="82" t="s">
        <v>784</v>
      </c>
      <c r="B19" s="82">
        <f t="shared" ref="B19:H19" si="8">SUM(B9:B17)</f>
        <v>75472</v>
      </c>
      <c r="C19" s="82">
        <f t="shared" si="8"/>
        <v>73440</v>
      </c>
      <c r="D19" s="82">
        <f t="shared" si="8"/>
        <v>75657</v>
      </c>
      <c r="E19" s="82">
        <f t="shared" si="8"/>
        <v>79317</v>
      </c>
      <c r="F19" s="82">
        <f t="shared" si="8"/>
        <v>81743</v>
      </c>
      <c r="G19" s="82">
        <f t="shared" si="8"/>
        <v>85522</v>
      </c>
      <c r="H19" s="83">
        <f t="shared" si="8"/>
        <v>85069</v>
      </c>
      <c r="I19" s="84">
        <f t="shared" si="0"/>
        <v>0.34187972240845094</v>
      </c>
      <c r="J19" s="84">
        <f t="shared" si="1"/>
        <v>0.33210332103321033</v>
      </c>
      <c r="K19" s="84">
        <f t="shared" si="2"/>
        <v>0.3262160285956977</v>
      </c>
      <c r="L19" s="84">
        <f t="shared" si="3"/>
        <v>0.32566895639927573</v>
      </c>
      <c r="M19" s="84">
        <f t="shared" si="4"/>
        <v>0.32131050883433893</v>
      </c>
      <c r="N19" s="84">
        <f t="shared" si="5"/>
        <v>0.32597070448732851</v>
      </c>
      <c r="O19" s="84">
        <f t="shared" si="6"/>
        <v>0.32352516125106484</v>
      </c>
      <c r="P19" s="89">
        <f>AVERAGE(I19:O19)</f>
        <v>0.32809634328705245</v>
      </c>
      <c r="Q19" s="84">
        <f>(H19/B19)^(1/6)-1</f>
        <v>2.0150495368943977E-2</v>
      </c>
    </row>
    <row r="20" spans="1:17" ht="24.75" customHeight="1">
      <c r="A20" s="82" t="s">
        <v>785</v>
      </c>
      <c r="B20" s="82">
        <f t="shared" ref="B20:P20" si="9">SUM(B5:B8)+B19</f>
        <v>220756</v>
      </c>
      <c r="C20" s="82">
        <f t="shared" si="9"/>
        <v>221136</v>
      </c>
      <c r="D20" s="82">
        <f t="shared" si="9"/>
        <v>231923</v>
      </c>
      <c r="E20" s="82">
        <f t="shared" si="9"/>
        <v>243551</v>
      </c>
      <c r="F20" s="82">
        <f t="shared" si="9"/>
        <v>254405</v>
      </c>
      <c r="G20" s="82">
        <f t="shared" si="9"/>
        <v>262361</v>
      </c>
      <c r="H20" s="83">
        <f t="shared" si="9"/>
        <v>262944</v>
      </c>
      <c r="I20" s="90">
        <f t="shared" si="9"/>
        <v>1</v>
      </c>
      <c r="J20" s="90">
        <f t="shared" si="9"/>
        <v>1</v>
      </c>
      <c r="K20" s="90">
        <f t="shared" si="9"/>
        <v>1</v>
      </c>
      <c r="L20" s="90">
        <f t="shared" si="9"/>
        <v>1</v>
      </c>
      <c r="M20" s="90">
        <f t="shared" si="9"/>
        <v>1</v>
      </c>
      <c r="N20" s="90">
        <f t="shared" si="9"/>
        <v>1</v>
      </c>
      <c r="O20" s="90">
        <f t="shared" si="9"/>
        <v>1</v>
      </c>
      <c r="P20" s="90">
        <f t="shared" si="9"/>
        <v>1</v>
      </c>
      <c r="Q20" s="84">
        <f>(H20/B20)^(1/6)-1</f>
        <v>2.9576113345583188E-2</v>
      </c>
    </row>
    <row r="21" spans="1:17" ht="24.75" customHeight="1">
      <c r="A21" s="82" t="s">
        <v>786</v>
      </c>
      <c r="B21" s="91">
        <v>17868</v>
      </c>
      <c r="C21" s="91">
        <v>17669</v>
      </c>
      <c r="D21" s="91">
        <v>18773</v>
      </c>
      <c r="E21" s="91">
        <v>20070</v>
      </c>
      <c r="F21" s="91">
        <v>21164</v>
      </c>
      <c r="G21" s="91">
        <v>21454</v>
      </c>
      <c r="H21" s="83">
        <v>23510</v>
      </c>
      <c r="I21" s="90"/>
      <c r="J21" s="90"/>
      <c r="K21" s="90"/>
      <c r="L21" s="90"/>
      <c r="M21" s="90"/>
      <c r="N21" s="90"/>
      <c r="O21" s="90"/>
      <c r="P21" s="90"/>
      <c r="Q21" s="90"/>
    </row>
    <row r="22" spans="1:17">
      <c r="B22" s="84">
        <f t="shared" ref="B22:H22" si="10">B21/B20</f>
        <v>8.0940042399753567E-2</v>
      </c>
      <c r="C22" s="84">
        <f t="shared" si="10"/>
        <v>7.9901056363504808E-2</v>
      </c>
      <c r="D22" s="84">
        <f t="shared" si="10"/>
        <v>8.0944968804301423E-2</v>
      </c>
      <c r="E22" s="84">
        <f t="shared" si="10"/>
        <v>8.2405738428501629E-2</v>
      </c>
      <c r="F22" s="84">
        <f t="shared" si="10"/>
        <v>8.319018887207405E-2</v>
      </c>
      <c r="G22" s="84">
        <f t="shared" si="10"/>
        <v>8.1772824467051128E-2</v>
      </c>
      <c r="H22" s="84">
        <f t="shared" si="10"/>
        <v>8.9410672995010348E-2</v>
      </c>
      <c r="I22" s="92">
        <f>AVERAGE(B22:H22)</f>
        <v>8.2652213190028134E-2</v>
      </c>
    </row>
    <row r="23" spans="1:17" ht="18.75" customHeight="1"/>
    <row r="24" spans="1:17" ht="18.75" customHeight="1">
      <c r="A24" s="97" t="s">
        <v>787</v>
      </c>
      <c r="B24" s="82" t="s">
        <v>763</v>
      </c>
      <c r="C24" s="82" t="s">
        <v>764</v>
      </c>
      <c r="D24" s="82" t="s">
        <v>765</v>
      </c>
      <c r="E24" s="82" t="s">
        <v>766</v>
      </c>
      <c r="F24" s="82" t="s">
        <v>767</v>
      </c>
      <c r="G24" s="82" t="s">
        <v>768</v>
      </c>
      <c r="H24" s="82" t="s">
        <v>769</v>
      </c>
      <c r="I24" s="82" t="s">
        <v>788</v>
      </c>
    </row>
    <row r="25" spans="1:17">
      <c r="A25" s="82" t="s">
        <v>789</v>
      </c>
      <c r="B25" s="82">
        <v>158407</v>
      </c>
      <c r="C25" s="82">
        <v>165520</v>
      </c>
      <c r="D25" s="82">
        <v>184674</v>
      </c>
      <c r="E25" s="82">
        <v>194597</v>
      </c>
      <c r="F25" s="82">
        <v>206166</v>
      </c>
      <c r="G25" s="82">
        <v>213216</v>
      </c>
      <c r="H25" s="82">
        <v>214127</v>
      </c>
      <c r="I25" s="173">
        <f>(H25/B25)^(1/6)-1</f>
        <v>5.1516706654313627E-2</v>
      </c>
    </row>
    <row r="26" spans="1:17">
      <c r="G26" s="90"/>
      <c r="H26" s="90"/>
    </row>
    <row r="27" spans="1:17">
      <c r="A27" s="91"/>
    </row>
    <row r="28" spans="1:17">
      <c r="A28" s="156" t="s">
        <v>963</v>
      </c>
    </row>
    <row r="29" spans="1:17">
      <c r="A29" s="156" t="s">
        <v>964</v>
      </c>
    </row>
    <row r="30" spans="1:17">
      <c r="A30" s="156" t="s">
        <v>965</v>
      </c>
    </row>
  </sheetData>
  <mergeCells count="2">
    <mergeCell ref="B3:H3"/>
    <mergeCell ref="I3:O3"/>
  </mergeCells>
  <pageMargins left="0.7" right="0.7" top="0.75" bottom="0.75" header="0.3" footer="0.3"/>
  <pageSetup orientation="portrait"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E206"/>
  <sheetViews>
    <sheetView zoomScaleNormal="100" workbookViewId="0">
      <selection sqref="A1:E206"/>
    </sheetView>
  </sheetViews>
  <sheetFormatPr defaultRowHeight="12.75"/>
  <cols>
    <col min="1" max="1" width="18.7109375" bestFit="1" customWidth="1"/>
    <col min="2" max="2" width="19" bestFit="1" customWidth="1"/>
    <col min="3" max="4" width="18" bestFit="1" customWidth="1"/>
    <col min="5" max="5" width="17.85546875" bestFit="1" customWidth="1"/>
  </cols>
  <sheetData>
    <row r="1" spans="1:5">
      <c r="A1" s="152" t="s">
        <v>747</v>
      </c>
      <c r="B1" s="152" t="s">
        <v>733</v>
      </c>
      <c r="C1" s="152" t="s">
        <v>734</v>
      </c>
      <c r="D1" s="152" t="s">
        <v>686</v>
      </c>
      <c r="E1" s="152" t="s">
        <v>886</v>
      </c>
    </row>
    <row r="2" spans="1:5">
      <c r="A2" s="12" t="s">
        <v>689</v>
      </c>
      <c r="B2" s="12" t="s">
        <v>735</v>
      </c>
      <c r="C2" s="12" t="s">
        <v>736</v>
      </c>
      <c r="D2" s="12" t="s">
        <v>670</v>
      </c>
      <c r="E2" s="12">
        <v>6.5893999999999995</v>
      </c>
    </row>
    <row r="3" spans="1:5">
      <c r="A3" s="12" t="s">
        <v>710</v>
      </c>
      <c r="B3" s="12" t="s">
        <v>735</v>
      </c>
      <c r="C3" s="12" t="s">
        <v>736</v>
      </c>
      <c r="D3" s="12" t="s">
        <v>670</v>
      </c>
      <c r="E3" s="12">
        <v>4.1543999999999998E-2</v>
      </c>
    </row>
    <row r="4" spans="1:5">
      <c r="A4" s="12" t="s">
        <v>688</v>
      </c>
      <c r="B4" s="12" t="s">
        <v>735</v>
      </c>
      <c r="C4" s="12" t="s">
        <v>736</v>
      </c>
      <c r="D4" s="12" t="s">
        <v>670</v>
      </c>
      <c r="E4" s="12">
        <v>0</v>
      </c>
    </row>
    <row r="5" spans="1:5">
      <c r="A5" s="12" t="s">
        <v>687</v>
      </c>
      <c r="B5" s="12" t="s">
        <v>735</v>
      </c>
      <c r="C5" s="12" t="s">
        <v>736</v>
      </c>
      <c r="D5" s="12" t="s">
        <v>670</v>
      </c>
      <c r="E5" s="12">
        <v>0</v>
      </c>
    </row>
    <row r="6" spans="1:5">
      <c r="A6" s="12" t="s">
        <v>743</v>
      </c>
      <c r="B6" s="12" t="s">
        <v>735</v>
      </c>
      <c r="C6" s="12" t="s">
        <v>736</v>
      </c>
      <c r="D6" s="12" t="s">
        <v>670</v>
      </c>
      <c r="E6" s="12">
        <v>7.0699999999999999E-2</v>
      </c>
    </row>
    <row r="7" spans="1:5">
      <c r="A7" s="12" t="s">
        <v>744</v>
      </c>
      <c r="B7" s="12" t="s">
        <v>735</v>
      </c>
      <c r="C7" s="12" t="s">
        <v>736</v>
      </c>
      <c r="D7" s="12" t="s">
        <v>670</v>
      </c>
      <c r="E7" s="12">
        <v>0</v>
      </c>
    </row>
    <row r="8" spans="1:5">
      <c r="A8" s="12" t="s">
        <v>745</v>
      </c>
      <c r="B8" s="12" t="s">
        <v>735</v>
      </c>
      <c r="C8" s="12" t="s">
        <v>736</v>
      </c>
      <c r="D8" s="12" t="s">
        <v>670</v>
      </c>
      <c r="E8" s="12">
        <v>0.12940000000000002</v>
      </c>
    </row>
    <row r="9" spans="1:5">
      <c r="A9" s="12" t="s">
        <v>882</v>
      </c>
      <c r="B9" s="12" t="s">
        <v>735</v>
      </c>
      <c r="C9" s="12" t="s">
        <v>736</v>
      </c>
      <c r="D9" s="12" t="s">
        <v>670</v>
      </c>
      <c r="E9" s="12">
        <v>0.15263299999999999</v>
      </c>
    </row>
    <row r="10" spans="1:5">
      <c r="A10" s="12" t="s">
        <v>689</v>
      </c>
      <c r="B10" s="12" t="s">
        <v>735</v>
      </c>
      <c r="C10" s="12" t="s">
        <v>736</v>
      </c>
      <c r="D10" s="12" t="s">
        <v>671</v>
      </c>
      <c r="E10" s="12">
        <v>5.9341200000000001</v>
      </c>
    </row>
    <row r="11" spans="1:5">
      <c r="A11" s="12" t="s">
        <v>710</v>
      </c>
      <c r="B11" s="12" t="s">
        <v>735</v>
      </c>
      <c r="C11" s="12" t="s">
        <v>736</v>
      </c>
      <c r="D11" s="12" t="s">
        <v>671</v>
      </c>
      <c r="E11" s="12">
        <v>0.10199999999999999</v>
      </c>
    </row>
    <row r="12" spans="1:5">
      <c r="A12" s="12" t="s">
        <v>688</v>
      </c>
      <c r="B12" s="12" t="s">
        <v>735</v>
      </c>
      <c r="C12" s="12" t="s">
        <v>736</v>
      </c>
      <c r="D12" s="12" t="s">
        <v>671</v>
      </c>
      <c r="E12" s="12">
        <v>0</v>
      </c>
    </row>
    <row r="13" spans="1:5">
      <c r="A13" s="12" t="s">
        <v>687</v>
      </c>
      <c r="B13" s="12" t="s">
        <v>735</v>
      </c>
      <c r="C13" s="12" t="s">
        <v>736</v>
      </c>
      <c r="D13" s="12" t="s">
        <v>671</v>
      </c>
      <c r="E13" s="12">
        <v>0.21</v>
      </c>
    </row>
    <row r="14" spans="1:5">
      <c r="A14" s="12" t="s">
        <v>743</v>
      </c>
      <c r="B14" s="12" t="s">
        <v>735</v>
      </c>
      <c r="C14" s="12" t="s">
        <v>736</v>
      </c>
      <c r="D14" s="12" t="s">
        <v>671</v>
      </c>
      <c r="E14" s="12">
        <v>4.0499999999999998E-3</v>
      </c>
    </row>
    <row r="15" spans="1:5">
      <c r="A15" s="12" t="s">
        <v>744</v>
      </c>
      <c r="B15" s="12" t="s">
        <v>735</v>
      </c>
      <c r="C15" s="12" t="s">
        <v>736</v>
      </c>
      <c r="D15" s="12" t="s">
        <v>671</v>
      </c>
      <c r="E15" s="12">
        <v>0</v>
      </c>
    </row>
    <row r="16" spans="1:5">
      <c r="A16" s="12" t="s">
        <v>745</v>
      </c>
      <c r="B16" s="12" t="s">
        <v>735</v>
      </c>
      <c r="C16" s="12" t="s">
        <v>736</v>
      </c>
      <c r="D16" s="12" t="s">
        <v>671</v>
      </c>
      <c r="E16" s="12">
        <v>8.6E-3</v>
      </c>
    </row>
    <row r="17" spans="1:5">
      <c r="A17" s="12" t="s">
        <v>882</v>
      </c>
      <c r="B17" s="12" t="s">
        <v>735</v>
      </c>
      <c r="C17" s="12" t="s">
        <v>736</v>
      </c>
      <c r="D17" s="12" t="s">
        <v>671</v>
      </c>
      <c r="E17" s="12">
        <v>4.0186000000000006E-2</v>
      </c>
    </row>
    <row r="18" spans="1:5">
      <c r="A18" s="12" t="s">
        <v>689</v>
      </c>
      <c r="B18" s="12" t="s">
        <v>735</v>
      </c>
      <c r="C18" s="12" t="s">
        <v>736</v>
      </c>
      <c r="D18" s="12" t="s">
        <v>672</v>
      </c>
      <c r="E18" s="12">
        <v>20.526019999999999</v>
      </c>
    </row>
    <row r="19" spans="1:5">
      <c r="A19" s="12" t="s">
        <v>710</v>
      </c>
      <c r="B19" s="12" t="s">
        <v>735</v>
      </c>
      <c r="C19" s="12" t="s">
        <v>736</v>
      </c>
      <c r="D19" s="12" t="s">
        <v>672</v>
      </c>
      <c r="E19" s="12">
        <v>0.373</v>
      </c>
    </row>
    <row r="20" spans="1:5">
      <c r="A20" s="12" t="s">
        <v>688</v>
      </c>
      <c r="B20" s="12" t="s">
        <v>735</v>
      </c>
      <c r="C20" s="12" t="s">
        <v>736</v>
      </c>
      <c r="D20" s="12" t="s">
        <v>672</v>
      </c>
      <c r="E20" s="12">
        <v>0</v>
      </c>
    </row>
    <row r="21" spans="1:5">
      <c r="A21" s="12" t="s">
        <v>687</v>
      </c>
      <c r="B21" s="12" t="s">
        <v>735</v>
      </c>
      <c r="C21" s="12" t="s">
        <v>736</v>
      </c>
      <c r="D21" s="12" t="s">
        <v>672</v>
      </c>
      <c r="E21" s="12">
        <v>2.1422500000000002</v>
      </c>
    </row>
    <row r="22" spans="1:5">
      <c r="A22" s="12" t="s">
        <v>743</v>
      </c>
      <c r="B22" s="12" t="s">
        <v>735</v>
      </c>
      <c r="C22" s="12" t="s">
        <v>736</v>
      </c>
      <c r="D22" s="12" t="s">
        <v>672</v>
      </c>
      <c r="E22" s="12">
        <v>6.4625000000000002E-2</v>
      </c>
    </row>
    <row r="23" spans="1:5">
      <c r="A23" s="12" t="s">
        <v>744</v>
      </c>
      <c r="B23" s="12" t="s">
        <v>735</v>
      </c>
      <c r="C23" s="12" t="s">
        <v>736</v>
      </c>
      <c r="D23" s="12" t="s">
        <v>672</v>
      </c>
      <c r="E23" s="12">
        <v>0</v>
      </c>
    </row>
    <row r="24" spans="1:5">
      <c r="A24" s="12" t="s">
        <v>745</v>
      </c>
      <c r="B24" s="12" t="s">
        <v>735</v>
      </c>
      <c r="C24" s="12" t="s">
        <v>736</v>
      </c>
      <c r="D24" s="12" t="s">
        <v>672</v>
      </c>
      <c r="E24" s="12">
        <v>6.8039999999999989E-2</v>
      </c>
    </row>
    <row r="25" spans="1:5">
      <c r="A25" s="12" t="s">
        <v>882</v>
      </c>
      <c r="B25" s="12" t="s">
        <v>735</v>
      </c>
      <c r="C25" s="12" t="s">
        <v>736</v>
      </c>
      <c r="D25" s="12" t="s">
        <v>672</v>
      </c>
      <c r="E25" s="12">
        <v>0.45558999999999999</v>
      </c>
    </row>
    <row r="26" spans="1:5">
      <c r="A26" s="12" t="s">
        <v>689</v>
      </c>
      <c r="B26" s="12" t="s">
        <v>735</v>
      </c>
      <c r="C26" s="12" t="s">
        <v>736</v>
      </c>
      <c r="D26" s="12" t="s">
        <v>674</v>
      </c>
      <c r="E26" s="12">
        <v>14.992158</v>
      </c>
    </row>
    <row r="27" spans="1:5">
      <c r="A27" s="12" t="s">
        <v>710</v>
      </c>
      <c r="B27" s="12" t="s">
        <v>735</v>
      </c>
      <c r="C27" s="12" t="s">
        <v>736</v>
      </c>
      <c r="D27" s="12" t="s">
        <v>674</v>
      </c>
      <c r="E27" s="12">
        <v>0.31182799999999999</v>
      </c>
    </row>
    <row r="28" spans="1:5">
      <c r="A28" s="12" t="s">
        <v>688</v>
      </c>
      <c r="B28" s="12" t="s">
        <v>735</v>
      </c>
      <c r="C28" s="12" t="s">
        <v>736</v>
      </c>
      <c r="D28" s="12" t="s">
        <v>674</v>
      </c>
      <c r="E28" s="12">
        <v>0</v>
      </c>
    </row>
    <row r="29" spans="1:5">
      <c r="A29" s="12" t="s">
        <v>687</v>
      </c>
      <c r="B29" s="12" t="s">
        <v>735</v>
      </c>
      <c r="C29" s="12" t="s">
        <v>736</v>
      </c>
      <c r="D29" s="12" t="s">
        <v>674</v>
      </c>
      <c r="E29" s="12">
        <v>0.44120000000000004</v>
      </c>
    </row>
    <row r="30" spans="1:5">
      <c r="A30" s="12" t="s">
        <v>743</v>
      </c>
      <c r="B30" s="12" t="s">
        <v>735</v>
      </c>
      <c r="C30" s="12" t="s">
        <v>736</v>
      </c>
      <c r="D30" s="12" t="s">
        <v>674</v>
      </c>
      <c r="E30" s="12">
        <v>9.8500000000000004E-2</v>
      </c>
    </row>
    <row r="31" spans="1:5">
      <c r="A31" s="12" t="s">
        <v>744</v>
      </c>
      <c r="B31" s="12" t="s">
        <v>735</v>
      </c>
      <c r="C31" s="12" t="s">
        <v>736</v>
      </c>
      <c r="D31" s="12" t="s">
        <v>674</v>
      </c>
      <c r="E31" s="12">
        <v>0</v>
      </c>
    </row>
    <row r="32" spans="1:5">
      <c r="A32" s="12" t="s">
        <v>745</v>
      </c>
      <c r="B32" s="12" t="s">
        <v>735</v>
      </c>
      <c r="C32" s="12" t="s">
        <v>736</v>
      </c>
      <c r="D32" s="12" t="s">
        <v>674</v>
      </c>
      <c r="E32" s="12">
        <v>0.33984000000000003</v>
      </c>
    </row>
    <row r="33" spans="1:5">
      <c r="A33" s="12" t="s">
        <v>882</v>
      </c>
      <c r="B33" s="12" t="s">
        <v>735</v>
      </c>
      <c r="C33" s="12" t="s">
        <v>736</v>
      </c>
      <c r="D33" s="12" t="s">
        <v>674</v>
      </c>
      <c r="E33" s="12">
        <v>0.13801099999999999</v>
      </c>
    </row>
    <row r="34" spans="1:5">
      <c r="A34" s="12" t="s">
        <v>689</v>
      </c>
      <c r="B34" s="12" t="s">
        <v>735</v>
      </c>
      <c r="C34" s="12" t="s">
        <v>737</v>
      </c>
      <c r="D34" s="12" t="s">
        <v>675</v>
      </c>
      <c r="E34" s="12">
        <v>29.428660000000001</v>
      </c>
    </row>
    <row r="35" spans="1:5">
      <c r="A35" s="12" t="s">
        <v>710</v>
      </c>
      <c r="B35" s="12" t="s">
        <v>735</v>
      </c>
      <c r="C35" s="12" t="s">
        <v>737</v>
      </c>
      <c r="D35" s="12" t="s">
        <v>675</v>
      </c>
      <c r="E35" s="12">
        <v>9.1471999999999998E-2</v>
      </c>
    </row>
    <row r="36" spans="1:5">
      <c r="A36" s="12" t="s">
        <v>688</v>
      </c>
      <c r="B36" s="12" t="s">
        <v>735</v>
      </c>
      <c r="C36" s="12" t="s">
        <v>737</v>
      </c>
      <c r="D36" s="12" t="s">
        <v>675</v>
      </c>
      <c r="E36" s="12">
        <v>0</v>
      </c>
    </row>
    <row r="37" spans="1:5">
      <c r="A37" s="12" t="s">
        <v>687</v>
      </c>
      <c r="B37" s="12" t="s">
        <v>735</v>
      </c>
      <c r="C37" s="12" t="s">
        <v>737</v>
      </c>
      <c r="D37" s="12" t="s">
        <v>675</v>
      </c>
      <c r="E37" s="12">
        <v>0.14227199999999998</v>
      </c>
    </row>
    <row r="38" spans="1:5">
      <c r="A38" s="12" t="s">
        <v>743</v>
      </c>
      <c r="B38" s="12" t="s">
        <v>735</v>
      </c>
      <c r="C38" s="12" t="s">
        <v>737</v>
      </c>
      <c r="D38" s="12" t="s">
        <v>675</v>
      </c>
      <c r="E38" s="12">
        <v>7.5999999999999998E-2</v>
      </c>
    </row>
    <row r="39" spans="1:5">
      <c r="A39" s="12" t="s">
        <v>744</v>
      </c>
      <c r="B39" s="12" t="s">
        <v>735</v>
      </c>
      <c r="C39" s="12" t="s">
        <v>737</v>
      </c>
      <c r="D39" s="12" t="s">
        <v>675</v>
      </c>
      <c r="E39" s="12">
        <v>0</v>
      </c>
    </row>
    <row r="40" spans="1:5">
      <c r="A40" s="12" t="s">
        <v>745</v>
      </c>
      <c r="B40" s="12" t="s">
        <v>735</v>
      </c>
      <c r="C40" s="12" t="s">
        <v>737</v>
      </c>
      <c r="D40" s="12" t="s">
        <v>675</v>
      </c>
      <c r="E40" s="12">
        <v>0.247</v>
      </c>
    </row>
    <row r="41" spans="1:5">
      <c r="A41" s="12" t="s">
        <v>882</v>
      </c>
      <c r="B41" s="12" t="s">
        <v>735</v>
      </c>
      <c r="C41" s="12" t="s">
        <v>737</v>
      </c>
      <c r="D41" s="12" t="s">
        <v>675</v>
      </c>
      <c r="E41" s="12">
        <v>0.26187500000000002</v>
      </c>
    </row>
    <row r="42" spans="1:5">
      <c r="A42" s="12" t="s">
        <v>689</v>
      </c>
      <c r="B42" s="12" t="s">
        <v>735</v>
      </c>
      <c r="C42" s="12" t="s">
        <v>737</v>
      </c>
      <c r="D42" s="12" t="s">
        <v>677</v>
      </c>
      <c r="E42" s="12">
        <v>20.419472000000003</v>
      </c>
    </row>
    <row r="43" spans="1:5">
      <c r="A43" s="12" t="s">
        <v>710</v>
      </c>
      <c r="B43" s="12" t="s">
        <v>735</v>
      </c>
      <c r="C43" s="12" t="s">
        <v>737</v>
      </c>
      <c r="D43" s="12" t="s">
        <v>677</v>
      </c>
      <c r="E43" s="12">
        <v>10.51305</v>
      </c>
    </row>
    <row r="44" spans="1:5">
      <c r="A44" s="12" t="s">
        <v>688</v>
      </c>
      <c r="B44" s="12" t="s">
        <v>735</v>
      </c>
      <c r="C44" s="12" t="s">
        <v>737</v>
      </c>
      <c r="D44" s="12" t="s">
        <v>677</v>
      </c>
      <c r="E44" s="12">
        <v>0.44</v>
      </c>
    </row>
    <row r="45" spans="1:5">
      <c r="A45" s="12" t="s">
        <v>687</v>
      </c>
      <c r="B45" s="12" t="s">
        <v>735</v>
      </c>
      <c r="C45" s="12" t="s">
        <v>737</v>
      </c>
      <c r="D45" s="12" t="s">
        <v>677</v>
      </c>
      <c r="E45" s="12">
        <v>1.99255</v>
      </c>
    </row>
    <row r="46" spans="1:5">
      <c r="A46" s="12" t="s">
        <v>743</v>
      </c>
      <c r="B46" s="12" t="s">
        <v>735</v>
      </c>
      <c r="C46" s="12" t="s">
        <v>737</v>
      </c>
      <c r="D46" s="12" t="s">
        <v>677</v>
      </c>
      <c r="E46" s="12">
        <v>6.8949999999999997E-2</v>
      </c>
    </row>
    <row r="47" spans="1:5">
      <c r="A47" s="12" t="s">
        <v>744</v>
      </c>
      <c r="B47" s="12" t="s">
        <v>735</v>
      </c>
      <c r="C47" s="12" t="s">
        <v>737</v>
      </c>
      <c r="D47" s="12" t="s">
        <v>677</v>
      </c>
      <c r="E47" s="12">
        <v>8.1775859999999998</v>
      </c>
    </row>
    <row r="48" spans="1:5">
      <c r="A48" s="12" t="s">
        <v>745</v>
      </c>
      <c r="B48" s="12" t="s">
        <v>735</v>
      </c>
      <c r="C48" s="12" t="s">
        <v>737</v>
      </c>
      <c r="D48" s="12" t="s">
        <v>677</v>
      </c>
      <c r="E48" s="12">
        <v>8.929999999999999E-2</v>
      </c>
    </row>
    <row r="49" spans="1:5">
      <c r="A49" s="12" t="s">
        <v>882</v>
      </c>
      <c r="B49" s="12" t="s">
        <v>735</v>
      </c>
      <c r="C49" s="12" t="s">
        <v>737</v>
      </c>
      <c r="D49" s="12" t="s">
        <v>677</v>
      </c>
      <c r="E49" s="12">
        <v>3.080212</v>
      </c>
    </row>
    <row r="50" spans="1:5">
      <c r="A50" s="12" t="s">
        <v>689</v>
      </c>
      <c r="B50" s="12" t="s">
        <v>735</v>
      </c>
      <c r="C50" s="12" t="s">
        <v>737</v>
      </c>
      <c r="D50" s="12" t="s">
        <v>678</v>
      </c>
      <c r="E50" s="12">
        <v>28.334029000000001</v>
      </c>
    </row>
    <row r="51" spans="1:5">
      <c r="A51" s="12" t="s">
        <v>710</v>
      </c>
      <c r="B51" s="12" t="s">
        <v>735</v>
      </c>
      <c r="C51" s="12" t="s">
        <v>737</v>
      </c>
      <c r="D51" s="12" t="s">
        <v>678</v>
      </c>
      <c r="E51" s="12">
        <v>0.164356</v>
      </c>
    </row>
    <row r="52" spans="1:5">
      <c r="A52" s="12" t="s">
        <v>688</v>
      </c>
      <c r="B52" s="12" t="s">
        <v>735</v>
      </c>
      <c r="C52" s="12" t="s">
        <v>737</v>
      </c>
      <c r="D52" s="12" t="s">
        <v>678</v>
      </c>
      <c r="E52" s="12">
        <v>0</v>
      </c>
    </row>
    <row r="53" spans="1:5">
      <c r="A53" s="12" t="s">
        <v>687</v>
      </c>
      <c r="B53" s="12" t="s">
        <v>735</v>
      </c>
      <c r="C53" s="12" t="s">
        <v>737</v>
      </c>
      <c r="D53" s="12" t="s">
        <v>678</v>
      </c>
      <c r="E53" s="12">
        <v>2.2349999999999999</v>
      </c>
    </row>
    <row r="54" spans="1:5">
      <c r="A54" s="12" t="s">
        <v>743</v>
      </c>
      <c r="B54" s="12" t="s">
        <v>735</v>
      </c>
      <c r="C54" s="12" t="s">
        <v>737</v>
      </c>
      <c r="D54" s="12" t="s">
        <v>678</v>
      </c>
      <c r="E54" s="12">
        <v>9.5909999999999995E-2</v>
      </c>
    </row>
    <row r="55" spans="1:5">
      <c r="A55" s="12" t="s">
        <v>744</v>
      </c>
      <c r="B55" s="12" t="s">
        <v>735</v>
      </c>
      <c r="C55" s="12" t="s">
        <v>737</v>
      </c>
      <c r="D55" s="12" t="s">
        <v>678</v>
      </c>
      <c r="E55" s="12">
        <v>2.73664</v>
      </c>
    </row>
    <row r="56" spans="1:5">
      <c r="A56" s="12" t="s">
        <v>745</v>
      </c>
      <c r="B56" s="12" t="s">
        <v>735</v>
      </c>
      <c r="C56" s="12" t="s">
        <v>737</v>
      </c>
      <c r="D56" s="12" t="s">
        <v>678</v>
      </c>
      <c r="E56" s="12">
        <v>0.14849999999999999</v>
      </c>
    </row>
    <row r="57" spans="1:5">
      <c r="A57" s="12" t="s">
        <v>882</v>
      </c>
      <c r="B57" s="12" t="s">
        <v>735</v>
      </c>
      <c r="C57" s="12" t="s">
        <v>737</v>
      </c>
      <c r="D57" s="12" t="s">
        <v>678</v>
      </c>
      <c r="E57" s="12">
        <v>2.2659900000000004</v>
      </c>
    </row>
    <row r="58" spans="1:5">
      <c r="A58" s="12" t="s">
        <v>689</v>
      </c>
      <c r="B58" s="12" t="s">
        <v>735</v>
      </c>
      <c r="C58" s="12" t="s">
        <v>737</v>
      </c>
      <c r="D58" s="12" t="s">
        <v>679</v>
      </c>
      <c r="E58" s="12">
        <v>28.689156999999998</v>
      </c>
    </row>
    <row r="59" spans="1:5">
      <c r="A59" s="12" t="s">
        <v>710</v>
      </c>
      <c r="B59" s="12" t="s">
        <v>735</v>
      </c>
      <c r="C59" s="12" t="s">
        <v>737</v>
      </c>
      <c r="D59" s="12" t="s">
        <v>679</v>
      </c>
      <c r="E59" s="12">
        <v>3.9106959999999997</v>
      </c>
    </row>
    <row r="60" spans="1:5">
      <c r="A60" s="12" t="s">
        <v>688</v>
      </c>
      <c r="B60" s="12" t="s">
        <v>735</v>
      </c>
      <c r="C60" s="12" t="s">
        <v>737</v>
      </c>
      <c r="D60" s="12" t="s">
        <v>679</v>
      </c>
      <c r="E60" s="12">
        <v>1.4</v>
      </c>
    </row>
    <row r="61" spans="1:5">
      <c r="A61" s="12" t="s">
        <v>687</v>
      </c>
      <c r="B61" s="12" t="s">
        <v>735</v>
      </c>
      <c r="C61" s="12" t="s">
        <v>737</v>
      </c>
      <c r="D61" s="12" t="s">
        <v>679</v>
      </c>
      <c r="E61" s="12">
        <v>2.6680000000000001</v>
      </c>
    </row>
    <row r="62" spans="1:5">
      <c r="A62" s="12" t="s">
        <v>743</v>
      </c>
      <c r="B62" s="12" t="s">
        <v>735</v>
      </c>
      <c r="C62" s="12" t="s">
        <v>737</v>
      </c>
      <c r="D62" s="12" t="s">
        <v>679</v>
      </c>
      <c r="E62" s="12">
        <v>0.379575</v>
      </c>
    </row>
    <row r="63" spans="1:5">
      <c r="A63" s="12" t="s">
        <v>744</v>
      </c>
      <c r="B63" s="12" t="s">
        <v>735</v>
      </c>
      <c r="C63" s="12" t="s">
        <v>737</v>
      </c>
      <c r="D63" s="12" t="s">
        <v>679</v>
      </c>
      <c r="E63" s="12">
        <v>5.3272409999999999</v>
      </c>
    </row>
    <row r="64" spans="1:5">
      <c r="A64" s="12" t="s">
        <v>745</v>
      </c>
      <c r="B64" s="12" t="s">
        <v>735</v>
      </c>
      <c r="C64" s="12" t="s">
        <v>737</v>
      </c>
      <c r="D64" s="12" t="s">
        <v>679</v>
      </c>
      <c r="E64" s="12">
        <v>2.55768</v>
      </c>
    </row>
    <row r="65" spans="1:5">
      <c r="A65" s="12" t="s">
        <v>882</v>
      </c>
      <c r="B65" s="12" t="s">
        <v>735</v>
      </c>
      <c r="C65" s="12" t="s">
        <v>737</v>
      </c>
      <c r="D65" s="12" t="s">
        <v>679</v>
      </c>
      <c r="E65" s="12">
        <v>2.146404</v>
      </c>
    </row>
    <row r="66" spans="1:5">
      <c r="A66" s="12" t="s">
        <v>689</v>
      </c>
      <c r="B66" s="12" t="s">
        <v>735</v>
      </c>
      <c r="C66" s="12" t="s">
        <v>737</v>
      </c>
      <c r="D66" s="12" t="s">
        <v>676</v>
      </c>
      <c r="E66" s="12">
        <v>1.5900000000000001E-2</v>
      </c>
    </row>
    <row r="67" spans="1:5">
      <c r="A67" s="12" t="s">
        <v>710</v>
      </c>
      <c r="B67" s="12" t="s">
        <v>735</v>
      </c>
      <c r="C67" s="12" t="s">
        <v>737</v>
      </c>
      <c r="D67" s="12" t="s">
        <v>676</v>
      </c>
      <c r="E67" s="12">
        <v>0.1313</v>
      </c>
    </row>
    <row r="68" spans="1:5">
      <c r="A68" s="12" t="s">
        <v>688</v>
      </c>
      <c r="B68" s="12" t="s">
        <v>735</v>
      </c>
      <c r="C68" s="12" t="s">
        <v>737</v>
      </c>
      <c r="D68" s="12" t="s">
        <v>676</v>
      </c>
      <c r="E68" s="12">
        <v>0</v>
      </c>
    </row>
    <row r="69" spans="1:5">
      <c r="A69" s="12" t="s">
        <v>687</v>
      </c>
      <c r="B69" s="12" t="s">
        <v>735</v>
      </c>
      <c r="C69" s="12" t="s">
        <v>737</v>
      </c>
      <c r="D69" s="12" t="s">
        <v>676</v>
      </c>
      <c r="E69" s="12">
        <v>0</v>
      </c>
    </row>
    <row r="70" spans="1:5">
      <c r="A70" s="12" t="s">
        <v>743</v>
      </c>
      <c r="B70" s="12" t="s">
        <v>735</v>
      </c>
      <c r="C70" s="12" t="s">
        <v>737</v>
      </c>
      <c r="D70" s="12" t="s">
        <v>676</v>
      </c>
      <c r="E70" s="12">
        <v>5.0000000000000002E-5</v>
      </c>
    </row>
    <row r="71" spans="1:5">
      <c r="A71" s="12" t="s">
        <v>744</v>
      </c>
      <c r="B71" s="12" t="s">
        <v>735</v>
      </c>
      <c r="C71" s="12" t="s">
        <v>737</v>
      </c>
      <c r="D71" s="12" t="s">
        <v>676</v>
      </c>
      <c r="E71" s="12">
        <v>0</v>
      </c>
    </row>
    <row r="72" spans="1:5">
      <c r="A72" s="12" t="s">
        <v>745</v>
      </c>
      <c r="B72" s="12" t="s">
        <v>735</v>
      </c>
      <c r="C72" s="12" t="s">
        <v>737</v>
      </c>
      <c r="D72" s="12" t="s">
        <v>676</v>
      </c>
      <c r="E72" s="12">
        <v>6.8000000000000005E-4</v>
      </c>
    </row>
    <row r="73" spans="1:5">
      <c r="A73" s="12" t="s">
        <v>882</v>
      </c>
      <c r="B73" s="12" t="s">
        <v>735</v>
      </c>
      <c r="C73" s="12" t="s">
        <v>737</v>
      </c>
      <c r="D73" s="12" t="s">
        <v>676</v>
      </c>
      <c r="E73" s="12">
        <v>4.7800000000000004E-3</v>
      </c>
    </row>
    <row r="74" spans="1:5">
      <c r="A74" s="12" t="s">
        <v>689</v>
      </c>
      <c r="B74" s="12" t="s">
        <v>735</v>
      </c>
      <c r="C74" s="12" t="s">
        <v>737</v>
      </c>
      <c r="D74" s="12" t="s">
        <v>661</v>
      </c>
      <c r="E74" s="12">
        <v>4.8899999999999999E-2</v>
      </c>
    </row>
    <row r="75" spans="1:5">
      <c r="A75" s="12" t="s">
        <v>710</v>
      </c>
      <c r="B75" s="12" t="s">
        <v>735</v>
      </c>
      <c r="C75" s="12" t="s">
        <v>737</v>
      </c>
      <c r="D75" s="12" t="s">
        <v>661</v>
      </c>
      <c r="E75" s="12">
        <v>6.8400000000000002E-2</v>
      </c>
    </row>
    <row r="76" spans="1:5">
      <c r="A76" s="12" t="s">
        <v>688</v>
      </c>
      <c r="B76" s="12" t="s">
        <v>735</v>
      </c>
      <c r="C76" s="12" t="s">
        <v>737</v>
      </c>
      <c r="D76" s="12" t="s">
        <v>661</v>
      </c>
      <c r="E76" s="12">
        <v>0</v>
      </c>
    </row>
    <row r="77" spans="1:5">
      <c r="A77" s="12" t="s">
        <v>687</v>
      </c>
      <c r="B77" s="12" t="s">
        <v>735</v>
      </c>
      <c r="C77" s="12" t="s">
        <v>737</v>
      </c>
      <c r="D77" s="12" t="s">
        <v>661</v>
      </c>
      <c r="E77" s="12">
        <v>0</v>
      </c>
    </row>
    <row r="78" spans="1:5">
      <c r="A78" s="12" t="s">
        <v>743</v>
      </c>
      <c r="B78" s="12" t="s">
        <v>735</v>
      </c>
      <c r="C78" s="12" t="s">
        <v>737</v>
      </c>
      <c r="D78" s="12" t="s">
        <v>661</v>
      </c>
      <c r="E78" s="12">
        <v>0</v>
      </c>
    </row>
    <row r="79" spans="1:5">
      <c r="A79" s="12" t="s">
        <v>744</v>
      </c>
      <c r="B79" s="12" t="s">
        <v>735</v>
      </c>
      <c r="C79" s="12" t="s">
        <v>737</v>
      </c>
      <c r="D79" s="12" t="s">
        <v>661</v>
      </c>
      <c r="E79" s="12">
        <v>0</v>
      </c>
    </row>
    <row r="80" spans="1:5">
      <c r="A80" s="12" t="s">
        <v>745</v>
      </c>
      <c r="B80" s="12" t="s">
        <v>735</v>
      </c>
      <c r="C80" s="12" t="s">
        <v>737</v>
      </c>
      <c r="D80" s="12" t="s">
        <v>661</v>
      </c>
      <c r="E80" s="12">
        <v>0</v>
      </c>
    </row>
    <row r="81" spans="1:5">
      <c r="A81" s="12" t="s">
        <v>882</v>
      </c>
      <c r="B81" s="12" t="s">
        <v>735</v>
      </c>
      <c r="C81" s="12" t="s">
        <v>737</v>
      </c>
      <c r="D81" s="12" t="s">
        <v>661</v>
      </c>
      <c r="E81" s="12">
        <v>7.4808000000000013E-2</v>
      </c>
    </row>
    <row r="82" spans="1:5">
      <c r="A82" s="12" t="s">
        <v>689</v>
      </c>
      <c r="B82" s="12" t="s">
        <v>735</v>
      </c>
      <c r="C82" s="12" t="s">
        <v>738</v>
      </c>
      <c r="D82" s="12" t="s">
        <v>685</v>
      </c>
      <c r="E82" s="12">
        <v>0.86799999999999999</v>
      </c>
    </row>
    <row r="83" spans="1:5">
      <c r="A83" s="12" t="s">
        <v>710</v>
      </c>
      <c r="B83" s="12" t="s">
        <v>735</v>
      </c>
      <c r="C83" s="12" t="s">
        <v>738</v>
      </c>
      <c r="D83" s="12" t="s">
        <v>685</v>
      </c>
      <c r="E83" s="12">
        <v>1.0129140000000001</v>
      </c>
    </row>
    <row r="84" spans="1:5">
      <c r="A84" s="12" t="s">
        <v>688</v>
      </c>
      <c r="B84" s="12" t="s">
        <v>735</v>
      </c>
      <c r="C84" s="12" t="s">
        <v>738</v>
      </c>
      <c r="D84" s="12" t="s">
        <v>685</v>
      </c>
      <c r="E84" s="12">
        <v>0</v>
      </c>
    </row>
    <row r="85" spans="1:5">
      <c r="A85" s="12" t="s">
        <v>687</v>
      </c>
      <c r="B85" s="12" t="s">
        <v>735</v>
      </c>
      <c r="C85" s="12" t="s">
        <v>738</v>
      </c>
      <c r="D85" s="12" t="s">
        <v>685</v>
      </c>
      <c r="E85" s="12">
        <v>0.35</v>
      </c>
    </row>
    <row r="86" spans="1:5">
      <c r="A86" s="12" t="s">
        <v>743</v>
      </c>
      <c r="B86" s="12" t="s">
        <v>735</v>
      </c>
      <c r="C86" s="12" t="s">
        <v>738</v>
      </c>
      <c r="D86" s="12" t="s">
        <v>685</v>
      </c>
      <c r="E86" s="12">
        <v>3.4110000000000001E-2</v>
      </c>
    </row>
    <row r="87" spans="1:5">
      <c r="A87" s="12" t="s">
        <v>744</v>
      </c>
      <c r="B87" s="12" t="s">
        <v>735</v>
      </c>
      <c r="C87" s="12" t="s">
        <v>738</v>
      </c>
      <c r="D87" s="12" t="s">
        <v>685</v>
      </c>
      <c r="E87" s="12">
        <v>0</v>
      </c>
    </row>
    <row r="88" spans="1:5">
      <c r="A88" s="12" t="s">
        <v>745</v>
      </c>
      <c r="B88" s="12" t="s">
        <v>735</v>
      </c>
      <c r="C88" s="12" t="s">
        <v>738</v>
      </c>
      <c r="D88" s="12" t="s">
        <v>685</v>
      </c>
      <c r="E88" s="12">
        <v>0</v>
      </c>
    </row>
    <row r="89" spans="1:5">
      <c r="A89" s="12" t="s">
        <v>882</v>
      </c>
      <c r="B89" s="12" t="s">
        <v>735</v>
      </c>
      <c r="C89" s="12" t="s">
        <v>738</v>
      </c>
      <c r="D89" s="12" t="s">
        <v>685</v>
      </c>
      <c r="E89" s="12">
        <v>4.7709999999999995E-2</v>
      </c>
    </row>
    <row r="90" spans="1:5">
      <c r="A90" s="12" t="s">
        <v>689</v>
      </c>
      <c r="B90" s="12" t="s">
        <v>735</v>
      </c>
      <c r="C90" s="12" t="s">
        <v>738</v>
      </c>
      <c r="D90" s="12" t="s">
        <v>673</v>
      </c>
      <c r="E90" s="12">
        <v>3.8799999999999994E-2</v>
      </c>
    </row>
    <row r="91" spans="1:5">
      <c r="A91" s="12" t="s">
        <v>710</v>
      </c>
      <c r="B91" s="12" t="s">
        <v>735</v>
      </c>
      <c r="C91" s="12" t="s">
        <v>738</v>
      </c>
      <c r="D91" s="12" t="s">
        <v>673</v>
      </c>
      <c r="E91" s="12">
        <v>1.1320999999999999</v>
      </c>
    </row>
    <row r="92" spans="1:5">
      <c r="A92" s="12" t="s">
        <v>688</v>
      </c>
      <c r="B92" s="12" t="s">
        <v>735</v>
      </c>
      <c r="C92" s="12" t="s">
        <v>738</v>
      </c>
      <c r="D92" s="12" t="s">
        <v>673</v>
      </c>
      <c r="E92" s="12">
        <v>0</v>
      </c>
    </row>
    <row r="93" spans="1:5">
      <c r="A93" s="12" t="s">
        <v>687</v>
      </c>
      <c r="B93" s="12" t="s">
        <v>735</v>
      </c>
      <c r="C93" s="12" t="s">
        <v>738</v>
      </c>
      <c r="D93" s="12" t="s">
        <v>673</v>
      </c>
      <c r="E93" s="12">
        <v>3.5459999999999998</v>
      </c>
    </row>
    <row r="94" spans="1:5">
      <c r="A94" s="12" t="s">
        <v>743</v>
      </c>
      <c r="B94" s="12" t="s">
        <v>735</v>
      </c>
      <c r="C94" s="12" t="s">
        <v>738</v>
      </c>
      <c r="D94" s="12" t="s">
        <v>673</v>
      </c>
      <c r="E94" s="12">
        <v>0.30434499999999998</v>
      </c>
    </row>
    <row r="95" spans="1:5">
      <c r="A95" s="12" t="s">
        <v>744</v>
      </c>
      <c r="B95" s="12" t="s">
        <v>735</v>
      </c>
      <c r="C95" s="12" t="s">
        <v>738</v>
      </c>
      <c r="D95" s="12" t="s">
        <v>673</v>
      </c>
      <c r="E95" s="12">
        <v>0</v>
      </c>
    </row>
    <row r="96" spans="1:5">
      <c r="A96" s="12" t="s">
        <v>745</v>
      </c>
      <c r="B96" s="12" t="s">
        <v>735</v>
      </c>
      <c r="C96" s="12" t="s">
        <v>738</v>
      </c>
      <c r="D96" s="12" t="s">
        <v>673</v>
      </c>
      <c r="E96" s="12">
        <v>2.7600000000000003E-2</v>
      </c>
    </row>
    <row r="97" spans="1:5">
      <c r="A97" s="12" t="s">
        <v>882</v>
      </c>
      <c r="B97" s="12" t="s">
        <v>735</v>
      </c>
      <c r="C97" s="12" t="s">
        <v>738</v>
      </c>
      <c r="D97" s="12" t="s">
        <v>673</v>
      </c>
      <c r="E97" s="12">
        <v>2.2890000000000001E-2</v>
      </c>
    </row>
    <row r="98" spans="1:5">
      <c r="A98" s="12" t="s">
        <v>689</v>
      </c>
      <c r="B98" s="12" t="s">
        <v>735</v>
      </c>
      <c r="C98" s="12" t="s">
        <v>739</v>
      </c>
      <c r="D98" s="12" t="s">
        <v>680</v>
      </c>
      <c r="E98" s="12">
        <v>14.009403000000001</v>
      </c>
    </row>
    <row r="99" spans="1:5">
      <c r="A99" s="12" t="s">
        <v>710</v>
      </c>
      <c r="B99" s="12" t="s">
        <v>735</v>
      </c>
      <c r="C99" s="12" t="s">
        <v>739</v>
      </c>
      <c r="D99" s="12" t="s">
        <v>680</v>
      </c>
      <c r="E99" s="12">
        <v>5.097906</v>
      </c>
    </row>
    <row r="100" spans="1:5">
      <c r="A100" s="12" t="s">
        <v>688</v>
      </c>
      <c r="B100" s="12" t="s">
        <v>735</v>
      </c>
      <c r="C100" s="12" t="s">
        <v>739</v>
      </c>
      <c r="D100" s="12" t="s">
        <v>680</v>
      </c>
      <c r="E100" s="12">
        <v>0</v>
      </c>
    </row>
    <row r="101" spans="1:5">
      <c r="A101" s="12" t="s">
        <v>687</v>
      </c>
      <c r="B101" s="12" t="s">
        <v>735</v>
      </c>
      <c r="C101" s="12" t="s">
        <v>739</v>
      </c>
      <c r="D101" s="12" t="s">
        <v>680</v>
      </c>
      <c r="E101" s="12">
        <v>1.6118749999999999</v>
      </c>
    </row>
    <row r="102" spans="1:5">
      <c r="A102" s="12" t="s">
        <v>743</v>
      </c>
      <c r="B102" s="12" t="s">
        <v>735</v>
      </c>
      <c r="C102" s="12" t="s">
        <v>739</v>
      </c>
      <c r="D102" s="12" t="s">
        <v>680</v>
      </c>
      <c r="E102" s="12">
        <v>0.16211</v>
      </c>
    </row>
    <row r="103" spans="1:5">
      <c r="A103" s="12" t="s">
        <v>744</v>
      </c>
      <c r="B103" s="12" t="s">
        <v>735</v>
      </c>
      <c r="C103" s="12" t="s">
        <v>739</v>
      </c>
      <c r="D103" s="12" t="s">
        <v>680</v>
      </c>
      <c r="E103" s="12">
        <v>4.1113</v>
      </c>
    </row>
    <row r="104" spans="1:5">
      <c r="A104" s="12" t="s">
        <v>745</v>
      </c>
      <c r="B104" s="12" t="s">
        <v>735</v>
      </c>
      <c r="C104" s="12" t="s">
        <v>739</v>
      </c>
      <c r="D104" s="12" t="s">
        <v>680</v>
      </c>
      <c r="E104" s="12">
        <v>0.62248000000000003</v>
      </c>
    </row>
    <row r="105" spans="1:5">
      <c r="A105" s="12" t="s">
        <v>882</v>
      </c>
      <c r="B105" s="12" t="s">
        <v>735</v>
      </c>
      <c r="C105" s="12" t="s">
        <v>739</v>
      </c>
      <c r="D105" s="12" t="s">
        <v>680</v>
      </c>
      <c r="E105" s="12">
        <v>3.629378</v>
      </c>
    </row>
    <row r="106" spans="1:5">
      <c r="A106" s="12" t="s">
        <v>689</v>
      </c>
      <c r="B106" s="12" t="s">
        <v>735</v>
      </c>
      <c r="C106" s="12" t="s">
        <v>739</v>
      </c>
      <c r="D106" s="12" t="s">
        <v>681</v>
      </c>
      <c r="E106" s="12">
        <v>13.319002000000001</v>
      </c>
    </row>
    <row r="107" spans="1:5">
      <c r="A107" s="12" t="s">
        <v>710</v>
      </c>
      <c r="B107" s="12" t="s">
        <v>735</v>
      </c>
      <c r="C107" s="12" t="s">
        <v>739</v>
      </c>
      <c r="D107" s="12" t="s">
        <v>681</v>
      </c>
      <c r="E107" s="12">
        <v>0.50690000000000002</v>
      </c>
    </row>
    <row r="108" spans="1:5">
      <c r="A108" s="12" t="s">
        <v>688</v>
      </c>
      <c r="B108" s="12" t="s">
        <v>735</v>
      </c>
      <c r="C108" s="12" t="s">
        <v>739</v>
      </c>
      <c r="D108" s="12" t="s">
        <v>681</v>
      </c>
      <c r="E108" s="12">
        <v>0.88</v>
      </c>
    </row>
    <row r="109" spans="1:5">
      <c r="A109" s="12" t="s">
        <v>687</v>
      </c>
      <c r="B109" s="12" t="s">
        <v>735</v>
      </c>
      <c r="C109" s="12" t="s">
        <v>739</v>
      </c>
      <c r="D109" s="12" t="s">
        <v>681</v>
      </c>
      <c r="E109" s="12">
        <v>3.6697749999999996</v>
      </c>
    </row>
    <row r="110" spans="1:5">
      <c r="A110" s="12" t="s">
        <v>743</v>
      </c>
      <c r="B110" s="12" t="s">
        <v>735</v>
      </c>
      <c r="C110" s="12" t="s">
        <v>739</v>
      </c>
      <c r="D110" s="12" t="s">
        <v>681</v>
      </c>
      <c r="E110" s="12">
        <v>1.2807299999999999</v>
      </c>
    </row>
    <row r="111" spans="1:5">
      <c r="A111" s="12" t="s">
        <v>744</v>
      </c>
      <c r="B111" s="12" t="s">
        <v>735</v>
      </c>
      <c r="C111" s="12" t="s">
        <v>739</v>
      </c>
      <c r="D111" s="12" t="s">
        <v>681</v>
      </c>
      <c r="E111" s="12">
        <v>4.9452250000000006</v>
      </c>
    </row>
    <row r="112" spans="1:5">
      <c r="A112" s="12" t="s">
        <v>745</v>
      </c>
      <c r="B112" s="12" t="s">
        <v>735</v>
      </c>
      <c r="C112" s="12" t="s">
        <v>739</v>
      </c>
      <c r="D112" s="12" t="s">
        <v>681</v>
      </c>
      <c r="E112" s="12">
        <v>1.899</v>
      </c>
    </row>
    <row r="113" spans="1:5">
      <c r="A113" s="12" t="s">
        <v>882</v>
      </c>
      <c r="B113" s="12" t="s">
        <v>735</v>
      </c>
      <c r="C113" s="12" t="s">
        <v>739</v>
      </c>
      <c r="D113" s="12" t="s">
        <v>681</v>
      </c>
      <c r="E113" s="12">
        <v>7.4652480000000008</v>
      </c>
    </row>
    <row r="114" spans="1:5">
      <c r="A114" s="12" t="s">
        <v>689</v>
      </c>
      <c r="B114" s="12" t="s">
        <v>735</v>
      </c>
      <c r="C114" s="12" t="s">
        <v>739</v>
      </c>
      <c r="D114" s="12" t="s">
        <v>682</v>
      </c>
      <c r="E114" s="12">
        <v>0.1651</v>
      </c>
    </row>
    <row r="115" spans="1:5">
      <c r="A115" s="12" t="s">
        <v>710</v>
      </c>
      <c r="B115" s="12" t="s">
        <v>735</v>
      </c>
      <c r="C115" s="12" t="s">
        <v>739</v>
      </c>
      <c r="D115" s="12" t="s">
        <v>682</v>
      </c>
      <c r="E115" s="12">
        <v>0.72906000000000004</v>
      </c>
    </row>
    <row r="116" spans="1:5">
      <c r="A116" s="12" t="s">
        <v>688</v>
      </c>
      <c r="B116" s="12" t="s">
        <v>735</v>
      </c>
      <c r="C116" s="12" t="s">
        <v>739</v>
      </c>
      <c r="D116" s="12" t="s">
        <v>682</v>
      </c>
      <c r="E116" s="12">
        <v>0</v>
      </c>
    </row>
    <row r="117" spans="1:5">
      <c r="A117" s="12" t="s">
        <v>687</v>
      </c>
      <c r="B117" s="12" t="s">
        <v>735</v>
      </c>
      <c r="C117" s="12" t="s">
        <v>739</v>
      </c>
      <c r="D117" s="12" t="s">
        <v>682</v>
      </c>
      <c r="E117" s="12">
        <v>1.9105000000000001</v>
      </c>
    </row>
    <row r="118" spans="1:5">
      <c r="A118" s="12" t="s">
        <v>743</v>
      </c>
      <c r="B118" s="12" t="s">
        <v>735</v>
      </c>
      <c r="C118" s="12" t="s">
        <v>739</v>
      </c>
      <c r="D118" s="12" t="s">
        <v>682</v>
      </c>
      <c r="E118" s="12">
        <v>0.22202000000000002</v>
      </c>
    </row>
    <row r="119" spans="1:5">
      <c r="A119" s="12" t="s">
        <v>744</v>
      </c>
      <c r="B119" s="12" t="s">
        <v>735</v>
      </c>
      <c r="C119" s="12" t="s">
        <v>739</v>
      </c>
      <c r="D119" s="12" t="s">
        <v>682</v>
      </c>
      <c r="E119" s="12">
        <v>6.25E-2</v>
      </c>
    </row>
    <row r="120" spans="1:5">
      <c r="A120" s="12" t="s">
        <v>745</v>
      </c>
      <c r="B120" s="12" t="s">
        <v>735</v>
      </c>
      <c r="C120" s="12" t="s">
        <v>739</v>
      </c>
      <c r="D120" s="12" t="s">
        <v>682</v>
      </c>
      <c r="E120" s="12">
        <v>1.4399999999999999E-3</v>
      </c>
    </row>
    <row r="121" spans="1:5">
      <c r="A121" s="12" t="s">
        <v>882</v>
      </c>
      <c r="B121" s="12" t="s">
        <v>735</v>
      </c>
      <c r="C121" s="12" t="s">
        <v>739</v>
      </c>
      <c r="D121" s="12" t="s">
        <v>682</v>
      </c>
      <c r="E121" s="12">
        <v>0.14437699999999998</v>
      </c>
    </row>
    <row r="122" spans="1:5">
      <c r="A122" s="12" t="s">
        <v>689</v>
      </c>
      <c r="B122" s="12" t="s">
        <v>735</v>
      </c>
      <c r="C122" s="12" t="s">
        <v>739</v>
      </c>
      <c r="D122" s="12" t="s">
        <v>683</v>
      </c>
      <c r="E122" s="12">
        <v>16.591334</v>
      </c>
    </row>
    <row r="123" spans="1:5">
      <c r="A123" s="12" t="s">
        <v>710</v>
      </c>
      <c r="B123" s="12" t="s">
        <v>735</v>
      </c>
      <c r="C123" s="12" t="s">
        <v>739</v>
      </c>
      <c r="D123" s="12" t="s">
        <v>683</v>
      </c>
      <c r="E123" s="12">
        <v>1.3246570000000002</v>
      </c>
    </row>
    <row r="124" spans="1:5">
      <c r="A124" s="12" t="s">
        <v>688</v>
      </c>
      <c r="B124" s="12" t="s">
        <v>735</v>
      </c>
      <c r="C124" s="12" t="s">
        <v>739</v>
      </c>
      <c r="D124" s="12" t="s">
        <v>683</v>
      </c>
      <c r="E124" s="12">
        <v>2.44</v>
      </c>
    </row>
    <row r="125" spans="1:5">
      <c r="A125" s="12" t="s">
        <v>687</v>
      </c>
      <c r="B125" s="12" t="s">
        <v>735</v>
      </c>
      <c r="C125" s="12" t="s">
        <v>739</v>
      </c>
      <c r="D125" s="12" t="s">
        <v>683</v>
      </c>
      <c r="E125" s="12">
        <v>1.7781999999999998</v>
      </c>
    </row>
    <row r="126" spans="1:5">
      <c r="A126" s="12" t="s">
        <v>743</v>
      </c>
      <c r="B126" s="12" t="s">
        <v>735</v>
      </c>
      <c r="C126" s="12" t="s">
        <v>739</v>
      </c>
      <c r="D126" s="12" t="s">
        <v>683</v>
      </c>
      <c r="E126" s="12">
        <v>0.12304999999999999</v>
      </c>
    </row>
    <row r="127" spans="1:5">
      <c r="A127" s="12" t="s">
        <v>744</v>
      </c>
      <c r="B127" s="12" t="s">
        <v>735</v>
      </c>
      <c r="C127" s="12" t="s">
        <v>739</v>
      </c>
      <c r="D127" s="12" t="s">
        <v>683</v>
      </c>
      <c r="E127" s="12">
        <v>10.794450000000001</v>
      </c>
    </row>
    <row r="128" spans="1:5">
      <c r="A128" s="12" t="s">
        <v>745</v>
      </c>
      <c r="B128" s="12" t="s">
        <v>735</v>
      </c>
      <c r="C128" s="12" t="s">
        <v>739</v>
      </c>
      <c r="D128" s="12" t="s">
        <v>683</v>
      </c>
      <c r="E128" s="12">
        <v>1.0388999999999999</v>
      </c>
    </row>
    <row r="129" spans="1:5">
      <c r="A129" s="12" t="s">
        <v>882</v>
      </c>
      <c r="B129" s="12" t="s">
        <v>735</v>
      </c>
      <c r="C129" s="12" t="s">
        <v>739</v>
      </c>
      <c r="D129" s="12" t="s">
        <v>683</v>
      </c>
      <c r="E129" s="12">
        <v>4.1722770000000002</v>
      </c>
    </row>
    <row r="130" spans="1:5">
      <c r="A130" s="12" t="s">
        <v>689</v>
      </c>
      <c r="B130" s="12" t="s">
        <v>735</v>
      </c>
      <c r="C130" s="12" t="s">
        <v>739</v>
      </c>
      <c r="D130" s="12" t="s">
        <v>684</v>
      </c>
      <c r="E130" s="12">
        <v>7.9407719999999999</v>
      </c>
    </row>
    <row r="131" spans="1:5">
      <c r="A131" s="12" t="s">
        <v>710</v>
      </c>
      <c r="B131" s="12" t="s">
        <v>735</v>
      </c>
      <c r="C131" s="12" t="s">
        <v>739</v>
      </c>
      <c r="D131" s="12" t="s">
        <v>684</v>
      </c>
      <c r="E131" s="12">
        <v>1E-3</v>
      </c>
    </row>
    <row r="132" spans="1:5">
      <c r="A132" s="12" t="s">
        <v>688</v>
      </c>
      <c r="B132" s="12" t="s">
        <v>735</v>
      </c>
      <c r="C132" s="12" t="s">
        <v>739</v>
      </c>
      <c r="D132" s="12" t="s">
        <v>684</v>
      </c>
      <c r="E132" s="12">
        <v>0</v>
      </c>
    </row>
    <row r="133" spans="1:5">
      <c r="A133" s="12" t="s">
        <v>687</v>
      </c>
      <c r="B133" s="12" t="s">
        <v>735</v>
      </c>
      <c r="C133" s="12" t="s">
        <v>739</v>
      </c>
      <c r="D133" s="12" t="s">
        <v>684</v>
      </c>
      <c r="E133" s="12">
        <v>0.8</v>
      </c>
    </row>
    <row r="134" spans="1:5">
      <c r="A134" s="12" t="s">
        <v>743</v>
      </c>
      <c r="B134" s="12" t="s">
        <v>735</v>
      </c>
      <c r="C134" s="12" t="s">
        <v>739</v>
      </c>
      <c r="D134" s="12" t="s">
        <v>684</v>
      </c>
      <c r="E134" s="12">
        <v>9.0870000000000006E-2</v>
      </c>
    </row>
    <row r="135" spans="1:5">
      <c r="A135" s="12" t="s">
        <v>744</v>
      </c>
      <c r="B135" s="12" t="s">
        <v>735</v>
      </c>
      <c r="C135" s="12" t="s">
        <v>739</v>
      </c>
      <c r="D135" s="12" t="s">
        <v>684</v>
      </c>
      <c r="E135" s="12">
        <v>0.12900899999999998</v>
      </c>
    </row>
    <row r="136" spans="1:5">
      <c r="A136" s="12" t="s">
        <v>745</v>
      </c>
      <c r="B136" s="12" t="s">
        <v>735</v>
      </c>
      <c r="C136" s="12" t="s">
        <v>739</v>
      </c>
      <c r="D136" s="12" t="s">
        <v>684</v>
      </c>
      <c r="E136" s="12">
        <v>0.21209999999999998</v>
      </c>
    </row>
    <row r="137" spans="1:5">
      <c r="A137" s="12" t="s">
        <v>882</v>
      </c>
      <c r="B137" s="12" t="s">
        <v>735</v>
      </c>
      <c r="C137" s="12" t="s">
        <v>739</v>
      </c>
      <c r="D137" s="12" t="s">
        <v>684</v>
      </c>
      <c r="E137" s="12">
        <v>3.677657</v>
      </c>
    </row>
    <row r="138" spans="1:5">
      <c r="A138" s="12" t="s">
        <v>689</v>
      </c>
      <c r="B138" s="12" t="s">
        <v>735</v>
      </c>
      <c r="C138" s="12" t="s">
        <v>740</v>
      </c>
      <c r="D138" s="12" t="s">
        <v>662</v>
      </c>
      <c r="E138" s="12">
        <v>0</v>
      </c>
    </row>
    <row r="139" spans="1:5">
      <c r="A139" s="12" t="s">
        <v>710</v>
      </c>
      <c r="B139" s="12" t="s">
        <v>735</v>
      </c>
      <c r="C139" s="12" t="s">
        <v>740</v>
      </c>
      <c r="D139" s="12" t="s">
        <v>662</v>
      </c>
      <c r="E139" s="12">
        <v>2.2084000000000001</v>
      </c>
    </row>
    <row r="140" spans="1:5">
      <c r="A140" s="12" t="s">
        <v>688</v>
      </c>
      <c r="B140" s="12" t="s">
        <v>735</v>
      </c>
      <c r="C140" s="12" t="s">
        <v>740</v>
      </c>
      <c r="D140" s="12" t="s">
        <v>662</v>
      </c>
      <c r="E140" s="12">
        <v>0</v>
      </c>
    </row>
    <row r="141" spans="1:5">
      <c r="A141" s="12" t="s">
        <v>687</v>
      </c>
      <c r="B141" s="12" t="s">
        <v>735</v>
      </c>
      <c r="C141" s="12" t="s">
        <v>740</v>
      </c>
      <c r="D141" s="12" t="s">
        <v>662</v>
      </c>
      <c r="E141" s="12">
        <v>0</v>
      </c>
    </row>
    <row r="142" spans="1:5">
      <c r="A142" s="12" t="s">
        <v>743</v>
      </c>
      <c r="B142" s="12" t="s">
        <v>735</v>
      </c>
      <c r="C142" s="12" t="s">
        <v>740</v>
      </c>
      <c r="D142" s="12" t="s">
        <v>662</v>
      </c>
      <c r="E142" s="12">
        <v>0</v>
      </c>
    </row>
    <row r="143" spans="1:5">
      <c r="A143" s="12" t="s">
        <v>744</v>
      </c>
      <c r="B143" s="12" t="s">
        <v>735</v>
      </c>
      <c r="C143" s="12" t="s">
        <v>740</v>
      </c>
      <c r="D143" s="12" t="s">
        <v>662</v>
      </c>
      <c r="E143" s="12">
        <v>0</v>
      </c>
    </row>
    <row r="144" spans="1:5">
      <c r="A144" s="12" t="s">
        <v>745</v>
      </c>
      <c r="B144" s="12" t="s">
        <v>735</v>
      </c>
      <c r="C144" s="12" t="s">
        <v>740</v>
      </c>
      <c r="D144" s="12" t="s">
        <v>662</v>
      </c>
      <c r="E144" s="12">
        <v>0.104</v>
      </c>
    </row>
    <row r="145" spans="1:5">
      <c r="A145" s="12" t="s">
        <v>882</v>
      </c>
      <c r="B145" s="12" t="s">
        <v>735</v>
      </c>
      <c r="C145" s="12" t="s">
        <v>740</v>
      </c>
      <c r="D145" s="12" t="s">
        <v>662</v>
      </c>
      <c r="E145" s="12">
        <v>0.16539699999999999</v>
      </c>
    </row>
    <row r="146" spans="1:5">
      <c r="A146" s="12" t="s">
        <v>689</v>
      </c>
      <c r="B146" s="12" t="s">
        <v>735</v>
      </c>
      <c r="C146" s="12" t="s">
        <v>740</v>
      </c>
      <c r="D146" s="12" t="s">
        <v>663</v>
      </c>
      <c r="E146" s="12">
        <v>5.6857100000000003</v>
      </c>
    </row>
    <row r="147" spans="1:5">
      <c r="A147" s="12" t="s">
        <v>710</v>
      </c>
      <c r="B147" s="12" t="s">
        <v>735</v>
      </c>
      <c r="C147" s="12" t="s">
        <v>740</v>
      </c>
      <c r="D147" s="12" t="s">
        <v>663</v>
      </c>
      <c r="E147" s="12">
        <v>0.90520699999999998</v>
      </c>
    </row>
    <row r="148" spans="1:5">
      <c r="A148" s="12" t="s">
        <v>688</v>
      </c>
      <c r="B148" s="12" t="s">
        <v>735</v>
      </c>
      <c r="C148" s="12" t="s">
        <v>740</v>
      </c>
      <c r="D148" s="12" t="s">
        <v>663</v>
      </c>
      <c r="E148" s="12">
        <v>0</v>
      </c>
    </row>
    <row r="149" spans="1:5">
      <c r="A149" s="12" t="s">
        <v>687</v>
      </c>
      <c r="B149" s="12" t="s">
        <v>735</v>
      </c>
      <c r="C149" s="12" t="s">
        <v>740</v>
      </c>
      <c r="D149" s="12" t="s">
        <v>663</v>
      </c>
      <c r="E149" s="12">
        <v>0</v>
      </c>
    </row>
    <row r="150" spans="1:5">
      <c r="A150" s="12" t="s">
        <v>743</v>
      </c>
      <c r="B150" s="12" t="s">
        <v>735</v>
      </c>
      <c r="C150" s="12" t="s">
        <v>740</v>
      </c>
      <c r="D150" s="12" t="s">
        <v>663</v>
      </c>
      <c r="E150" s="12">
        <v>7.3499999999999996E-2</v>
      </c>
    </row>
    <row r="151" spans="1:5">
      <c r="A151" s="12" t="s">
        <v>744</v>
      </c>
      <c r="B151" s="12" t="s">
        <v>735</v>
      </c>
      <c r="C151" s="12" t="s">
        <v>740</v>
      </c>
      <c r="D151" s="12" t="s">
        <v>663</v>
      </c>
      <c r="E151" s="12">
        <v>0</v>
      </c>
    </row>
    <row r="152" spans="1:5">
      <c r="A152" s="12" t="s">
        <v>745</v>
      </c>
      <c r="B152" s="12" t="s">
        <v>735</v>
      </c>
      <c r="C152" s="12" t="s">
        <v>740</v>
      </c>
      <c r="D152" s="12" t="s">
        <v>663</v>
      </c>
      <c r="E152" s="12">
        <v>0.28992000000000001</v>
      </c>
    </row>
    <row r="153" spans="1:5">
      <c r="A153" s="12" t="s">
        <v>882</v>
      </c>
      <c r="B153" s="12" t="s">
        <v>735</v>
      </c>
      <c r="C153" s="12" t="s">
        <v>740</v>
      </c>
      <c r="D153" s="12" t="s">
        <v>663</v>
      </c>
      <c r="E153" s="12">
        <v>0.30791900000000005</v>
      </c>
    </row>
    <row r="154" spans="1:5">
      <c r="A154" s="12" t="s">
        <v>689</v>
      </c>
      <c r="B154" s="12" t="s">
        <v>735</v>
      </c>
      <c r="C154" s="12" t="s">
        <v>740</v>
      </c>
      <c r="D154" s="12" t="s">
        <v>664</v>
      </c>
      <c r="E154" s="12">
        <v>3.1225000000000003E-2</v>
      </c>
    </row>
    <row r="155" spans="1:5">
      <c r="A155" s="12" t="s">
        <v>710</v>
      </c>
      <c r="B155" s="12" t="s">
        <v>735</v>
      </c>
      <c r="C155" s="12" t="s">
        <v>740</v>
      </c>
      <c r="D155" s="12" t="s">
        <v>664</v>
      </c>
      <c r="E155" s="12">
        <v>0</v>
      </c>
    </row>
    <row r="156" spans="1:5">
      <c r="A156" s="12" t="s">
        <v>688</v>
      </c>
      <c r="B156" s="12" t="s">
        <v>735</v>
      </c>
      <c r="C156" s="12" t="s">
        <v>740</v>
      </c>
      <c r="D156" s="12" t="s">
        <v>664</v>
      </c>
      <c r="E156" s="12">
        <v>0</v>
      </c>
    </row>
    <row r="157" spans="1:5">
      <c r="A157" s="12" t="s">
        <v>687</v>
      </c>
      <c r="B157" s="12" t="s">
        <v>735</v>
      </c>
      <c r="C157" s="12" t="s">
        <v>740</v>
      </c>
      <c r="D157" s="12" t="s">
        <v>664</v>
      </c>
      <c r="E157" s="12">
        <v>9.812520000000001</v>
      </c>
    </row>
    <row r="158" spans="1:5">
      <c r="A158" s="12" t="s">
        <v>743</v>
      </c>
      <c r="B158" s="12" t="s">
        <v>735</v>
      </c>
      <c r="C158" s="12" t="s">
        <v>740</v>
      </c>
      <c r="D158" s="12" t="s">
        <v>664</v>
      </c>
      <c r="E158" s="12">
        <v>0.91151000000000004</v>
      </c>
    </row>
    <row r="159" spans="1:5">
      <c r="A159" s="12" t="s">
        <v>744</v>
      </c>
      <c r="B159" s="12" t="s">
        <v>735</v>
      </c>
      <c r="C159" s="12" t="s">
        <v>740</v>
      </c>
      <c r="D159" s="12" t="s">
        <v>664</v>
      </c>
      <c r="E159" s="12">
        <v>0</v>
      </c>
    </row>
    <row r="160" spans="1:5">
      <c r="A160" s="12" t="s">
        <v>745</v>
      </c>
      <c r="B160" s="12" t="s">
        <v>735</v>
      </c>
      <c r="C160" s="12" t="s">
        <v>740</v>
      </c>
      <c r="D160" s="12" t="s">
        <v>664</v>
      </c>
      <c r="E160" s="12">
        <v>1.44E-2</v>
      </c>
    </row>
    <row r="161" spans="1:5">
      <c r="A161" s="12" t="s">
        <v>882</v>
      </c>
      <c r="B161" s="12" t="s">
        <v>735</v>
      </c>
      <c r="C161" s="12" t="s">
        <v>740</v>
      </c>
      <c r="D161" s="12" t="s">
        <v>664</v>
      </c>
      <c r="E161" s="12">
        <v>3.8268000000000003E-2</v>
      </c>
    </row>
    <row r="162" spans="1:5">
      <c r="A162" s="12" t="s">
        <v>689</v>
      </c>
      <c r="B162" s="12" t="s">
        <v>735</v>
      </c>
      <c r="C162" s="12" t="s">
        <v>740</v>
      </c>
      <c r="D162" s="12" t="s">
        <v>665</v>
      </c>
      <c r="E162" s="12">
        <v>0</v>
      </c>
    </row>
    <row r="163" spans="1:5">
      <c r="A163" s="12" t="s">
        <v>710</v>
      </c>
      <c r="B163" s="12" t="s">
        <v>735</v>
      </c>
      <c r="C163" s="12" t="s">
        <v>740</v>
      </c>
      <c r="D163" s="12" t="s">
        <v>665</v>
      </c>
      <c r="E163" s="12">
        <v>0.17499999999999999</v>
      </c>
    </row>
    <row r="164" spans="1:5">
      <c r="A164" s="12" t="s">
        <v>688</v>
      </c>
      <c r="B164" s="12" t="s">
        <v>735</v>
      </c>
      <c r="C164" s="12" t="s">
        <v>740</v>
      </c>
      <c r="D164" s="12" t="s">
        <v>665</v>
      </c>
      <c r="E164" s="12">
        <v>0</v>
      </c>
    </row>
    <row r="165" spans="1:5">
      <c r="A165" s="12" t="s">
        <v>687</v>
      </c>
      <c r="B165" s="12" t="s">
        <v>735</v>
      </c>
      <c r="C165" s="12" t="s">
        <v>740</v>
      </c>
      <c r="D165" s="12" t="s">
        <v>665</v>
      </c>
      <c r="E165" s="12">
        <v>3.36</v>
      </c>
    </row>
    <row r="166" spans="1:5">
      <c r="A166" s="12" t="s">
        <v>743</v>
      </c>
      <c r="B166" s="12" t="s">
        <v>735</v>
      </c>
      <c r="C166" s="12" t="s">
        <v>740</v>
      </c>
      <c r="D166" s="12" t="s">
        <v>665</v>
      </c>
      <c r="E166" s="12">
        <v>0.18048</v>
      </c>
    </row>
    <row r="167" spans="1:5">
      <c r="A167" s="12" t="s">
        <v>744</v>
      </c>
      <c r="B167" s="12" t="s">
        <v>735</v>
      </c>
      <c r="C167" s="12" t="s">
        <v>740</v>
      </c>
      <c r="D167" s="12" t="s">
        <v>665</v>
      </c>
      <c r="E167" s="12">
        <v>0</v>
      </c>
    </row>
    <row r="168" spans="1:5">
      <c r="A168" s="12" t="s">
        <v>745</v>
      </c>
      <c r="B168" s="12" t="s">
        <v>735</v>
      </c>
      <c r="C168" s="12" t="s">
        <v>740</v>
      </c>
      <c r="D168" s="12" t="s">
        <v>665</v>
      </c>
      <c r="E168" s="12">
        <v>0</v>
      </c>
    </row>
    <row r="169" spans="1:5">
      <c r="A169" s="12" t="s">
        <v>882</v>
      </c>
      <c r="B169" s="12" t="s">
        <v>735</v>
      </c>
      <c r="C169" s="12" t="s">
        <v>740</v>
      </c>
      <c r="D169" s="12" t="s">
        <v>665</v>
      </c>
      <c r="E169" s="12">
        <v>1.9300000000000001E-2</v>
      </c>
    </row>
    <row r="170" spans="1:5">
      <c r="A170" s="12" t="s">
        <v>689</v>
      </c>
      <c r="B170" s="12" t="s">
        <v>735</v>
      </c>
      <c r="C170" s="12" t="s">
        <v>740</v>
      </c>
      <c r="D170" s="12" t="s">
        <v>666</v>
      </c>
      <c r="E170" s="12">
        <v>6.2579700000000003</v>
      </c>
    </row>
    <row r="171" spans="1:5">
      <c r="A171" s="12" t="s">
        <v>710</v>
      </c>
      <c r="B171" s="12" t="s">
        <v>735</v>
      </c>
      <c r="C171" s="12" t="s">
        <v>740</v>
      </c>
      <c r="D171" s="12" t="s">
        <v>666</v>
      </c>
      <c r="E171" s="12">
        <v>7.5242000000000003E-2</v>
      </c>
    </row>
    <row r="172" spans="1:5">
      <c r="A172" s="12" t="s">
        <v>688</v>
      </c>
      <c r="B172" s="12" t="s">
        <v>735</v>
      </c>
      <c r="C172" s="12" t="s">
        <v>740</v>
      </c>
      <c r="D172" s="12" t="s">
        <v>666</v>
      </c>
      <c r="E172" s="12">
        <v>0</v>
      </c>
    </row>
    <row r="173" spans="1:5">
      <c r="A173" s="12" t="s">
        <v>687</v>
      </c>
      <c r="B173" s="12" t="s">
        <v>735</v>
      </c>
      <c r="C173" s="12" t="s">
        <v>740</v>
      </c>
      <c r="D173" s="12" t="s">
        <v>666</v>
      </c>
      <c r="E173" s="12">
        <v>1.0963000000000001</v>
      </c>
    </row>
    <row r="174" spans="1:5">
      <c r="A174" s="12" t="s">
        <v>743</v>
      </c>
      <c r="B174" s="12" t="s">
        <v>735</v>
      </c>
      <c r="C174" s="12" t="s">
        <v>740</v>
      </c>
      <c r="D174" s="12" t="s">
        <v>666</v>
      </c>
      <c r="E174" s="12">
        <v>0.17355000000000001</v>
      </c>
    </row>
    <row r="175" spans="1:5">
      <c r="A175" s="12" t="s">
        <v>744</v>
      </c>
      <c r="B175" s="12" t="s">
        <v>735</v>
      </c>
      <c r="C175" s="12" t="s">
        <v>740</v>
      </c>
      <c r="D175" s="12" t="s">
        <v>666</v>
      </c>
      <c r="E175" s="12">
        <v>0</v>
      </c>
    </row>
    <row r="176" spans="1:5">
      <c r="A176" s="12" t="s">
        <v>745</v>
      </c>
      <c r="B176" s="12" t="s">
        <v>735</v>
      </c>
      <c r="C176" s="12" t="s">
        <v>740</v>
      </c>
      <c r="D176" s="12" t="s">
        <v>666</v>
      </c>
      <c r="E176" s="12">
        <v>0.46170000000000005</v>
      </c>
    </row>
    <row r="177" spans="1:5">
      <c r="A177" s="12" t="s">
        <v>882</v>
      </c>
      <c r="B177" s="12" t="s">
        <v>735</v>
      </c>
      <c r="C177" s="12" t="s">
        <v>740</v>
      </c>
      <c r="D177" s="12" t="s">
        <v>666</v>
      </c>
      <c r="E177" s="12">
        <v>0.96725099999999997</v>
      </c>
    </row>
    <row r="178" spans="1:5">
      <c r="A178" s="12" t="s">
        <v>689</v>
      </c>
      <c r="B178" s="12" t="s">
        <v>735</v>
      </c>
      <c r="C178" s="12" t="s">
        <v>740</v>
      </c>
      <c r="D178" s="12" t="s">
        <v>667</v>
      </c>
      <c r="E178" s="12">
        <v>11.846905000000001</v>
      </c>
    </row>
    <row r="179" spans="1:5">
      <c r="A179" s="12" t="s">
        <v>710</v>
      </c>
      <c r="B179" s="12" t="s">
        <v>735</v>
      </c>
      <c r="C179" s="12" t="s">
        <v>740</v>
      </c>
      <c r="D179" s="12" t="s">
        <v>667</v>
      </c>
      <c r="E179" s="12">
        <v>1.1244290000000001</v>
      </c>
    </row>
    <row r="180" spans="1:5">
      <c r="A180" s="12" t="s">
        <v>688</v>
      </c>
      <c r="B180" s="12" t="s">
        <v>735</v>
      </c>
      <c r="C180" s="12" t="s">
        <v>740</v>
      </c>
      <c r="D180" s="12" t="s">
        <v>667</v>
      </c>
      <c r="E180" s="12">
        <v>1.18</v>
      </c>
    </row>
    <row r="181" spans="1:5">
      <c r="A181" s="12" t="s">
        <v>687</v>
      </c>
      <c r="B181" s="12" t="s">
        <v>735</v>
      </c>
      <c r="C181" s="12" t="s">
        <v>740</v>
      </c>
      <c r="D181" s="12" t="s">
        <v>667</v>
      </c>
      <c r="E181" s="12">
        <v>0.41099999999999998</v>
      </c>
    </row>
    <row r="182" spans="1:5">
      <c r="A182" s="12" t="s">
        <v>743</v>
      </c>
      <c r="B182" s="12" t="s">
        <v>735</v>
      </c>
      <c r="C182" s="12" t="s">
        <v>740</v>
      </c>
      <c r="D182" s="12" t="s">
        <v>667</v>
      </c>
      <c r="E182" s="12">
        <v>2.3850000000000003E-2</v>
      </c>
    </row>
    <row r="183" spans="1:5">
      <c r="A183" s="12" t="s">
        <v>744</v>
      </c>
      <c r="B183" s="12" t="s">
        <v>735</v>
      </c>
      <c r="C183" s="12" t="s">
        <v>740</v>
      </c>
      <c r="D183" s="12" t="s">
        <v>667</v>
      </c>
      <c r="E183" s="12">
        <v>4.4057950000000003</v>
      </c>
    </row>
    <row r="184" spans="1:5">
      <c r="A184" s="12" t="s">
        <v>745</v>
      </c>
      <c r="B184" s="12" t="s">
        <v>735</v>
      </c>
      <c r="C184" s="12" t="s">
        <v>740</v>
      </c>
      <c r="D184" s="12" t="s">
        <v>667</v>
      </c>
      <c r="E184" s="12">
        <v>0.12329999999999999</v>
      </c>
    </row>
    <row r="185" spans="1:5">
      <c r="A185" s="12" t="s">
        <v>882</v>
      </c>
      <c r="B185" s="12" t="s">
        <v>735</v>
      </c>
      <c r="C185" s="12" t="s">
        <v>740</v>
      </c>
      <c r="D185" s="12" t="s">
        <v>667</v>
      </c>
      <c r="E185" s="12">
        <v>5.377275</v>
      </c>
    </row>
    <row r="186" spans="1:5">
      <c r="A186" s="12" t="s">
        <v>689</v>
      </c>
      <c r="B186" s="12" t="s">
        <v>735</v>
      </c>
      <c r="C186" s="12" t="s">
        <v>740</v>
      </c>
      <c r="D186" s="12" t="s">
        <v>668</v>
      </c>
      <c r="E186" s="12">
        <v>24.794933</v>
      </c>
    </row>
    <row r="187" spans="1:5">
      <c r="A187" s="12" t="s">
        <v>710</v>
      </c>
      <c r="B187" s="12" t="s">
        <v>735</v>
      </c>
      <c r="C187" s="12" t="s">
        <v>740</v>
      </c>
      <c r="D187" s="12" t="s">
        <v>668</v>
      </c>
      <c r="E187" s="12">
        <v>1.8108650000000002</v>
      </c>
    </row>
    <row r="188" spans="1:5">
      <c r="A188" s="12" t="s">
        <v>688</v>
      </c>
      <c r="B188" s="12" t="s">
        <v>735</v>
      </c>
      <c r="C188" s="12" t="s">
        <v>740</v>
      </c>
      <c r="D188" s="12" t="s">
        <v>668</v>
      </c>
      <c r="E188" s="12">
        <v>0.44</v>
      </c>
    </row>
    <row r="189" spans="1:5">
      <c r="A189" s="12" t="s">
        <v>687</v>
      </c>
      <c r="B189" s="12" t="s">
        <v>735</v>
      </c>
      <c r="C189" s="12" t="s">
        <v>740</v>
      </c>
      <c r="D189" s="12" t="s">
        <v>668</v>
      </c>
      <c r="E189" s="12">
        <v>0.50160000000000005</v>
      </c>
    </row>
    <row r="190" spans="1:5">
      <c r="A190" s="12" t="s">
        <v>743</v>
      </c>
      <c r="B190" s="12" t="s">
        <v>735</v>
      </c>
      <c r="C190" s="12" t="s">
        <v>740</v>
      </c>
      <c r="D190" s="12" t="s">
        <v>668</v>
      </c>
      <c r="E190" s="12">
        <v>2.5100000000000001E-2</v>
      </c>
    </row>
    <row r="191" spans="1:5">
      <c r="A191" s="12" t="s">
        <v>744</v>
      </c>
      <c r="B191" s="12" t="s">
        <v>735</v>
      </c>
      <c r="C191" s="12" t="s">
        <v>740</v>
      </c>
      <c r="D191" s="12" t="s">
        <v>668</v>
      </c>
      <c r="E191" s="12">
        <v>0</v>
      </c>
    </row>
    <row r="192" spans="1:5">
      <c r="A192" s="12" t="s">
        <v>745</v>
      </c>
      <c r="B192" s="12" t="s">
        <v>735</v>
      </c>
      <c r="C192" s="12" t="s">
        <v>740</v>
      </c>
      <c r="D192" s="12" t="s">
        <v>668</v>
      </c>
      <c r="E192" s="12">
        <v>2.2735200000000004</v>
      </c>
    </row>
    <row r="193" spans="1:5">
      <c r="A193" s="12" t="s">
        <v>882</v>
      </c>
      <c r="B193" s="12" t="s">
        <v>735</v>
      </c>
      <c r="C193" s="12" t="s">
        <v>740</v>
      </c>
      <c r="D193" s="12" t="s">
        <v>668</v>
      </c>
      <c r="E193" s="12">
        <v>1.1515249999999999</v>
      </c>
    </row>
    <row r="194" spans="1:5">
      <c r="A194" s="12" t="s">
        <v>689</v>
      </c>
      <c r="B194" s="12" t="s">
        <v>735</v>
      </c>
      <c r="C194" s="12" t="s">
        <v>740</v>
      </c>
      <c r="D194" s="12" t="s">
        <v>669</v>
      </c>
      <c r="E194" s="12">
        <v>0.15030000000000002</v>
      </c>
    </row>
    <row r="195" spans="1:5">
      <c r="A195" s="12" t="s">
        <v>710</v>
      </c>
      <c r="B195" s="12" t="s">
        <v>735</v>
      </c>
      <c r="C195" s="12" t="s">
        <v>740</v>
      </c>
      <c r="D195" s="12" t="s">
        <v>669</v>
      </c>
      <c r="E195" s="12">
        <v>0.45988999999999997</v>
      </c>
    </row>
    <row r="196" spans="1:5">
      <c r="A196" s="12" t="s">
        <v>688</v>
      </c>
      <c r="B196" s="12" t="s">
        <v>735</v>
      </c>
      <c r="C196" s="12" t="s">
        <v>740</v>
      </c>
      <c r="D196" s="12" t="s">
        <v>669</v>
      </c>
      <c r="E196" s="12">
        <v>0</v>
      </c>
    </row>
    <row r="197" spans="1:5">
      <c r="A197" s="12" t="s">
        <v>687</v>
      </c>
      <c r="B197" s="12" t="s">
        <v>735</v>
      </c>
      <c r="C197" s="12" t="s">
        <v>740</v>
      </c>
      <c r="D197" s="12" t="s">
        <v>669</v>
      </c>
      <c r="E197" s="12">
        <v>3.7563499999999999</v>
      </c>
    </row>
    <row r="198" spans="1:5">
      <c r="A198" s="12" t="s">
        <v>743</v>
      </c>
      <c r="B198" s="12" t="s">
        <v>735</v>
      </c>
      <c r="C198" s="12" t="s">
        <v>740</v>
      </c>
      <c r="D198" s="12" t="s">
        <v>669</v>
      </c>
      <c r="E198" s="12">
        <v>0.21431999999999998</v>
      </c>
    </row>
    <row r="199" spans="1:5">
      <c r="A199" s="12" t="s">
        <v>744</v>
      </c>
      <c r="B199" s="12" t="s">
        <v>735</v>
      </c>
      <c r="C199" s="12" t="s">
        <v>740</v>
      </c>
      <c r="D199" s="12" t="s">
        <v>669</v>
      </c>
      <c r="E199" s="12">
        <v>0</v>
      </c>
    </row>
    <row r="200" spans="1:5">
      <c r="A200" s="12" t="s">
        <v>745</v>
      </c>
      <c r="B200" s="12" t="s">
        <v>735</v>
      </c>
      <c r="C200" s="12" t="s">
        <v>740</v>
      </c>
      <c r="D200" s="12" t="s">
        <v>669</v>
      </c>
      <c r="E200" s="12">
        <v>0.188</v>
      </c>
    </row>
    <row r="201" spans="1:5">
      <c r="A201" s="12" t="s">
        <v>882</v>
      </c>
      <c r="B201" s="12" t="s">
        <v>735</v>
      </c>
      <c r="C201" s="12" t="s">
        <v>740</v>
      </c>
      <c r="D201" s="12" t="s">
        <v>669</v>
      </c>
      <c r="E201" s="12">
        <v>0.33291399999999999</v>
      </c>
    </row>
    <row r="202" spans="1:5">
      <c r="A202" s="12" t="s">
        <v>752</v>
      </c>
      <c r="B202" s="12" t="s">
        <v>735</v>
      </c>
      <c r="C202" s="12"/>
      <c r="D202" s="12"/>
      <c r="E202" s="12">
        <v>32.972500000000004</v>
      </c>
    </row>
    <row r="203" spans="1:5">
      <c r="A203" s="12" t="s">
        <v>753</v>
      </c>
      <c r="B203" s="12" t="s">
        <v>735</v>
      </c>
      <c r="C203" s="12"/>
      <c r="D203" s="12"/>
      <c r="E203" s="12">
        <v>90.862200000000016</v>
      </c>
    </row>
    <row r="204" spans="1:5">
      <c r="A204" s="12" t="s">
        <v>754</v>
      </c>
      <c r="B204" s="12" t="s">
        <v>735</v>
      </c>
      <c r="C204" s="12"/>
      <c r="D204" s="12"/>
      <c r="E204" s="12">
        <v>8.7988999999999997</v>
      </c>
    </row>
    <row r="205" spans="1:5">
      <c r="A205" s="12" t="s">
        <v>755</v>
      </c>
      <c r="B205" s="12" t="s">
        <v>735</v>
      </c>
      <c r="C205" s="12"/>
      <c r="D205" s="12"/>
      <c r="E205" s="12">
        <v>28.963000000000001</v>
      </c>
    </row>
    <row r="206" spans="1:5">
      <c r="A206" s="12" t="s">
        <v>756</v>
      </c>
      <c r="B206" s="12" t="s">
        <v>735</v>
      </c>
      <c r="C206" s="12"/>
      <c r="D206" s="12"/>
      <c r="E206" s="12">
        <v>34.138500000000001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Normal="100" workbookViewId="0"/>
  </sheetViews>
  <sheetFormatPr defaultRowHeight="12.75"/>
  <cols>
    <col min="6" max="6" width="83.7109375" bestFit="1" customWidth="1"/>
  </cols>
  <sheetData>
    <row r="1" spans="1:6">
      <c r="A1" s="10" t="s">
        <v>733</v>
      </c>
      <c r="B1" t="s">
        <v>734</v>
      </c>
      <c r="C1" t="s">
        <v>686</v>
      </c>
      <c r="F1" s="10" t="s">
        <v>757</v>
      </c>
    </row>
    <row r="2" spans="1:6" ht="15">
      <c r="A2" t="s">
        <v>735</v>
      </c>
      <c r="B2" s="52" t="s">
        <v>736</v>
      </c>
      <c r="C2" s="53" t="s">
        <v>670</v>
      </c>
    </row>
    <row r="3" spans="1:6" ht="15">
      <c r="A3" t="s">
        <v>735</v>
      </c>
      <c r="B3" s="54" t="s">
        <v>736</v>
      </c>
      <c r="C3" s="55" t="s">
        <v>671</v>
      </c>
    </row>
    <row r="4" spans="1:6" ht="15">
      <c r="A4" t="s">
        <v>735</v>
      </c>
      <c r="B4" s="56" t="s">
        <v>736</v>
      </c>
      <c r="C4" s="53" t="s">
        <v>672</v>
      </c>
      <c r="F4" s="139"/>
    </row>
    <row r="5" spans="1:6" ht="15">
      <c r="A5" t="s">
        <v>735</v>
      </c>
      <c r="B5" s="54" t="s">
        <v>736</v>
      </c>
      <c r="C5" s="55" t="s">
        <v>674</v>
      </c>
      <c r="F5" s="96"/>
    </row>
    <row r="6" spans="1:6" ht="15">
      <c r="A6" t="s">
        <v>735</v>
      </c>
      <c r="B6" s="56" t="s">
        <v>737</v>
      </c>
      <c r="C6" s="53" t="s">
        <v>675</v>
      </c>
    </row>
    <row r="7" spans="1:6" ht="15">
      <c r="A7" t="s">
        <v>735</v>
      </c>
      <c r="B7" s="54" t="s">
        <v>737</v>
      </c>
      <c r="C7" s="55" t="s">
        <v>677</v>
      </c>
    </row>
    <row r="8" spans="1:6" ht="15">
      <c r="A8" t="s">
        <v>735</v>
      </c>
      <c r="B8" s="56" t="s">
        <v>737</v>
      </c>
      <c r="C8" s="53" t="s">
        <v>678</v>
      </c>
    </row>
    <row r="9" spans="1:6" ht="15">
      <c r="A9" t="s">
        <v>735</v>
      </c>
      <c r="B9" s="54" t="s">
        <v>737</v>
      </c>
      <c r="C9" s="55" t="s">
        <v>679</v>
      </c>
    </row>
    <row r="10" spans="1:6" ht="15">
      <c r="A10" t="s">
        <v>735</v>
      </c>
      <c r="B10" s="56" t="s">
        <v>737</v>
      </c>
      <c r="C10" s="53" t="s">
        <v>676</v>
      </c>
    </row>
    <row r="11" spans="1:6">
      <c r="A11" t="s">
        <v>735</v>
      </c>
      <c r="B11" s="57" t="s">
        <v>737</v>
      </c>
      <c r="C11" s="55" t="s">
        <v>661</v>
      </c>
    </row>
    <row r="12" spans="1:6">
      <c r="A12" t="s">
        <v>735</v>
      </c>
      <c r="B12" s="58" t="s">
        <v>738</v>
      </c>
      <c r="C12" s="53" t="s">
        <v>685</v>
      </c>
    </row>
    <row r="13" spans="1:6">
      <c r="A13" t="s">
        <v>735</v>
      </c>
      <c r="B13" s="57" t="s">
        <v>738</v>
      </c>
      <c r="C13" s="55" t="s">
        <v>673</v>
      </c>
    </row>
    <row r="14" spans="1:6">
      <c r="A14" t="s">
        <v>735</v>
      </c>
      <c r="B14" s="58" t="s">
        <v>739</v>
      </c>
      <c r="C14" s="53" t="s">
        <v>680</v>
      </c>
    </row>
    <row r="15" spans="1:6">
      <c r="A15" t="s">
        <v>735</v>
      </c>
      <c r="B15" s="57" t="s">
        <v>739</v>
      </c>
      <c r="C15" s="55" t="s">
        <v>681</v>
      </c>
    </row>
    <row r="16" spans="1:6">
      <c r="A16" t="s">
        <v>735</v>
      </c>
      <c r="B16" s="58" t="s">
        <v>739</v>
      </c>
      <c r="C16" s="53" t="s">
        <v>682</v>
      </c>
    </row>
    <row r="17" spans="1:3">
      <c r="A17" t="s">
        <v>735</v>
      </c>
      <c r="B17" s="57" t="s">
        <v>739</v>
      </c>
      <c r="C17" s="55" t="s">
        <v>683</v>
      </c>
    </row>
    <row r="18" spans="1:3">
      <c r="A18" t="s">
        <v>735</v>
      </c>
      <c r="B18" s="58" t="s">
        <v>739</v>
      </c>
      <c r="C18" s="53" t="s">
        <v>684</v>
      </c>
    </row>
    <row r="19" spans="1:3">
      <c r="A19" t="s">
        <v>735</v>
      </c>
      <c r="B19" s="57" t="s">
        <v>740</v>
      </c>
      <c r="C19" s="55" t="s">
        <v>662</v>
      </c>
    </row>
    <row r="20" spans="1:3">
      <c r="A20" t="s">
        <v>735</v>
      </c>
      <c r="B20" s="58" t="s">
        <v>740</v>
      </c>
      <c r="C20" s="53" t="s">
        <v>663</v>
      </c>
    </row>
    <row r="21" spans="1:3">
      <c r="A21" t="s">
        <v>735</v>
      </c>
      <c r="B21" s="57" t="s">
        <v>740</v>
      </c>
      <c r="C21" s="55" t="s">
        <v>664</v>
      </c>
    </row>
    <row r="22" spans="1:3">
      <c r="A22" t="s">
        <v>735</v>
      </c>
      <c r="B22" s="58" t="s">
        <v>740</v>
      </c>
      <c r="C22" s="53" t="s">
        <v>665</v>
      </c>
    </row>
    <row r="23" spans="1:3">
      <c r="A23" t="s">
        <v>735</v>
      </c>
      <c r="B23" s="57" t="s">
        <v>740</v>
      </c>
      <c r="C23" s="55" t="s">
        <v>666</v>
      </c>
    </row>
    <row r="24" spans="1:3">
      <c r="A24" t="s">
        <v>735</v>
      </c>
      <c r="B24" s="58" t="s">
        <v>740</v>
      </c>
      <c r="C24" s="53" t="s">
        <v>667</v>
      </c>
    </row>
    <row r="25" spans="1:3">
      <c r="A25" t="s">
        <v>735</v>
      </c>
      <c r="B25" s="57" t="s">
        <v>740</v>
      </c>
      <c r="C25" s="55" t="s">
        <v>668</v>
      </c>
    </row>
    <row r="26" spans="1:3">
      <c r="A26" t="s">
        <v>735</v>
      </c>
      <c r="B26" s="58" t="s">
        <v>740</v>
      </c>
      <c r="C26" s="53" t="s">
        <v>669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3"/>
  <sheetViews>
    <sheetView topLeftCell="A16" workbookViewId="0">
      <selection activeCell="O1" sqref="O1"/>
    </sheetView>
  </sheetViews>
  <sheetFormatPr defaultRowHeight="12.75"/>
  <cols>
    <col min="1" max="1" width="3.42578125" style="5" customWidth="1"/>
    <col min="2" max="2" width="10.7109375" style="5" customWidth="1"/>
    <col min="3" max="3" width="2.7109375" style="5" customWidth="1"/>
    <col min="4" max="4" width="7.5703125" style="5" customWidth="1"/>
    <col min="5" max="5" width="6.5703125" style="5" customWidth="1"/>
    <col min="6" max="6" width="2.7109375" style="5" customWidth="1"/>
    <col min="7" max="7" width="7" style="5" customWidth="1"/>
    <col min="8" max="8" width="2.7109375" style="5" customWidth="1"/>
    <col min="9" max="9" width="7" style="5" customWidth="1"/>
    <col min="10" max="10" width="9.7109375" style="5" customWidth="1"/>
    <col min="11" max="11" width="9" style="5" customWidth="1"/>
    <col min="12" max="12" width="3.7109375" style="5" customWidth="1"/>
    <col min="13" max="13" width="10.140625" style="5" bestFit="1" customWidth="1"/>
    <col min="14" max="14" width="8.42578125" style="5" customWidth="1"/>
    <col min="15" max="15" width="5" style="5" customWidth="1"/>
    <col min="16" max="16" width="3" style="5" customWidth="1"/>
    <col min="17" max="17" width="3.7109375" style="5" customWidth="1"/>
    <col min="18" max="18" width="5.140625" style="5" customWidth="1"/>
    <col min="19" max="19" width="3.42578125" style="5" customWidth="1"/>
    <col min="20" max="16384" width="9.140625" style="5"/>
  </cols>
  <sheetData>
    <row r="1" spans="1:20" ht="20.100000000000001" customHeight="1">
      <c r="B1" s="6"/>
      <c r="C1" s="6"/>
      <c r="D1" s="6"/>
      <c r="E1" s="6"/>
      <c r="F1" s="6"/>
      <c r="G1" s="6"/>
      <c r="H1" s="6"/>
      <c r="I1" s="6"/>
      <c r="J1" s="6"/>
      <c r="K1" s="6"/>
      <c r="L1" s="6"/>
      <c r="M1" s="6"/>
      <c r="N1" s="6"/>
      <c r="O1" s="6"/>
      <c r="P1" s="6"/>
      <c r="Q1" s="6"/>
      <c r="R1" s="6"/>
      <c r="S1" s="6"/>
      <c r="T1" s="75" t="s">
        <v>748</v>
      </c>
    </row>
    <row r="2" spans="1:20" ht="15.95" customHeight="1">
      <c r="A2" s="6"/>
      <c r="B2" s="214" t="s">
        <v>709</v>
      </c>
      <c r="C2" s="214"/>
      <c r="D2" s="214"/>
      <c r="E2" s="214"/>
      <c r="F2" s="214"/>
      <c r="G2" s="214"/>
      <c r="H2" s="214"/>
      <c r="I2" s="214"/>
      <c r="J2" s="214"/>
      <c r="K2" s="214"/>
      <c r="L2" s="214"/>
      <c r="M2" s="214"/>
      <c r="N2" s="214"/>
      <c r="O2" s="214"/>
      <c r="P2" s="214"/>
      <c r="Q2" s="214"/>
      <c r="R2" s="214"/>
      <c r="S2" s="6"/>
    </row>
    <row r="3" spans="1:20" ht="20.100000000000001" customHeight="1">
      <c r="A3" s="6"/>
      <c r="B3" s="215" t="s">
        <v>708</v>
      </c>
      <c r="C3" s="215" t="s">
        <v>2</v>
      </c>
      <c r="D3" s="215"/>
      <c r="E3" s="215"/>
      <c r="F3" s="215" t="s">
        <v>3</v>
      </c>
      <c r="G3" s="215"/>
      <c r="H3" s="215"/>
      <c r="I3" s="215"/>
      <c r="J3" s="215"/>
      <c r="K3" s="215"/>
      <c r="L3" s="215"/>
      <c r="M3" s="215"/>
      <c r="N3" s="215"/>
      <c r="O3" s="215"/>
      <c r="P3" s="215"/>
      <c r="Q3" s="215" t="s">
        <v>4</v>
      </c>
      <c r="R3" s="215"/>
      <c r="S3" s="6"/>
    </row>
    <row r="4" spans="1:20" ht="15" customHeight="1">
      <c r="A4" s="6"/>
      <c r="B4" s="215"/>
      <c r="C4" s="215"/>
      <c r="D4" s="215"/>
      <c r="E4" s="215"/>
      <c r="F4" s="215" t="s">
        <v>5</v>
      </c>
      <c r="G4" s="215"/>
      <c r="H4" s="215"/>
      <c r="I4" s="215"/>
      <c r="J4" s="215"/>
      <c r="K4" s="215"/>
      <c r="L4" s="215" t="s">
        <v>6</v>
      </c>
      <c r="M4" s="215"/>
      <c r="N4" s="215" t="s">
        <v>7</v>
      </c>
      <c r="O4" s="215" t="s">
        <v>8</v>
      </c>
      <c r="P4" s="215"/>
      <c r="Q4" s="215"/>
      <c r="R4" s="215"/>
      <c r="S4" s="6"/>
    </row>
    <row r="5" spans="1:20" ht="15" customHeight="1">
      <c r="A5" s="6"/>
      <c r="B5" s="215"/>
      <c r="C5" s="215"/>
      <c r="D5" s="215"/>
      <c r="E5" s="215"/>
      <c r="F5" s="215" t="s">
        <v>9</v>
      </c>
      <c r="G5" s="215"/>
      <c r="H5" s="215" t="s">
        <v>10</v>
      </c>
      <c r="I5" s="215"/>
      <c r="J5" s="9" t="s">
        <v>11</v>
      </c>
      <c r="K5" s="9" t="s">
        <v>12</v>
      </c>
      <c r="L5" s="215"/>
      <c r="M5" s="215"/>
      <c r="N5" s="215"/>
      <c r="O5" s="215"/>
      <c r="P5" s="215"/>
      <c r="Q5" s="215"/>
      <c r="R5" s="215"/>
      <c r="S5" s="6"/>
    </row>
    <row r="6" spans="1:20" ht="15" customHeight="1">
      <c r="A6" s="6"/>
      <c r="B6" s="216" t="s">
        <v>165</v>
      </c>
      <c r="C6" s="216"/>
      <c r="D6" s="216"/>
      <c r="E6" s="216"/>
      <c r="F6" s="216"/>
      <c r="G6" s="216"/>
      <c r="H6" s="216"/>
      <c r="I6" s="216"/>
      <c r="J6" s="216"/>
      <c r="K6" s="216"/>
      <c r="L6" s="216"/>
      <c r="M6" s="216"/>
      <c r="N6" s="216"/>
      <c r="O6" s="216"/>
      <c r="P6" s="216"/>
      <c r="Q6" s="216"/>
      <c r="R6" s="216"/>
      <c r="S6" s="6"/>
    </row>
    <row r="7" spans="1:20" ht="12" customHeight="1">
      <c r="A7" s="6"/>
      <c r="B7" s="15">
        <v>1</v>
      </c>
      <c r="C7" s="217" t="s">
        <v>15</v>
      </c>
      <c r="D7" s="217"/>
      <c r="E7" s="217"/>
      <c r="F7" s="218">
        <v>16909</v>
      </c>
      <c r="G7" s="219"/>
      <c r="H7" s="218">
        <v>2879.2</v>
      </c>
      <c r="I7" s="219"/>
      <c r="J7" s="16">
        <v>0</v>
      </c>
      <c r="K7" s="16">
        <v>19788.2</v>
      </c>
      <c r="L7" s="218">
        <v>0</v>
      </c>
      <c r="M7" s="219"/>
      <c r="N7" s="16">
        <v>4992.75</v>
      </c>
      <c r="O7" s="218">
        <v>701.01</v>
      </c>
      <c r="P7" s="219"/>
      <c r="Q7" s="218">
        <v>25481.96</v>
      </c>
      <c r="R7" s="219"/>
      <c r="S7" s="6"/>
    </row>
    <row r="8" spans="1:20" ht="12" customHeight="1">
      <c r="A8" s="6"/>
      <c r="B8" s="15">
        <v>2</v>
      </c>
      <c r="C8" s="217" t="s">
        <v>18</v>
      </c>
      <c r="D8" s="217"/>
      <c r="E8" s="217"/>
      <c r="F8" s="218">
        <v>14450</v>
      </c>
      <c r="G8" s="219"/>
      <c r="H8" s="218">
        <v>558</v>
      </c>
      <c r="I8" s="219"/>
      <c r="J8" s="16">
        <v>0</v>
      </c>
      <c r="K8" s="16">
        <v>15008</v>
      </c>
      <c r="L8" s="218">
        <v>0</v>
      </c>
      <c r="M8" s="219"/>
      <c r="N8" s="16">
        <v>2514</v>
      </c>
      <c r="O8" s="218">
        <v>15788.13</v>
      </c>
      <c r="P8" s="219"/>
      <c r="Q8" s="218">
        <v>33310.129999999997</v>
      </c>
      <c r="R8" s="219"/>
      <c r="S8" s="6"/>
    </row>
    <row r="9" spans="1:20" ht="12" customHeight="1">
      <c r="A9" s="6"/>
      <c r="B9" s="15">
        <v>3</v>
      </c>
      <c r="C9" s="217" t="s">
        <v>21</v>
      </c>
      <c r="D9" s="217"/>
      <c r="E9" s="217"/>
      <c r="F9" s="218">
        <v>11880</v>
      </c>
      <c r="G9" s="219"/>
      <c r="H9" s="218">
        <v>2344.06</v>
      </c>
      <c r="I9" s="219"/>
      <c r="J9" s="16">
        <v>0</v>
      </c>
      <c r="K9" s="16">
        <v>14224.06</v>
      </c>
      <c r="L9" s="218">
        <v>1620</v>
      </c>
      <c r="M9" s="219"/>
      <c r="N9" s="16">
        <v>11516.52</v>
      </c>
      <c r="O9" s="218">
        <v>379</v>
      </c>
      <c r="P9" s="219"/>
      <c r="Q9" s="218">
        <v>27739.58</v>
      </c>
      <c r="R9" s="219"/>
      <c r="S9" s="6"/>
    </row>
    <row r="10" spans="1:20" ht="14.1" customHeight="1">
      <c r="A10" s="6"/>
      <c r="B10" s="220" t="s">
        <v>192</v>
      </c>
      <c r="C10" s="220"/>
      <c r="D10" s="220"/>
      <c r="E10" s="220"/>
      <c r="F10" s="218">
        <v>43239</v>
      </c>
      <c r="G10" s="219"/>
      <c r="H10" s="218">
        <v>5781.26</v>
      </c>
      <c r="I10" s="219"/>
      <c r="J10" s="16">
        <v>0</v>
      </c>
      <c r="K10" s="16">
        <v>49020.26</v>
      </c>
      <c r="L10" s="218">
        <v>1620</v>
      </c>
      <c r="M10" s="219"/>
      <c r="N10" s="16">
        <v>19023.27</v>
      </c>
      <c r="O10" s="218">
        <v>16868.14</v>
      </c>
      <c r="P10" s="219"/>
      <c r="Q10" s="218">
        <v>86531.67</v>
      </c>
      <c r="R10" s="219"/>
      <c r="S10" s="6"/>
    </row>
    <row r="11" spans="1:20" ht="15" customHeight="1">
      <c r="A11" s="6"/>
      <c r="B11" s="216" t="s">
        <v>327</v>
      </c>
      <c r="C11" s="216"/>
      <c r="D11" s="216"/>
      <c r="E11" s="216"/>
      <c r="F11" s="216"/>
      <c r="G11" s="216"/>
      <c r="H11" s="216"/>
      <c r="I11" s="216"/>
      <c r="J11" s="216"/>
      <c r="K11" s="216"/>
      <c r="L11" s="216"/>
      <c r="M11" s="216"/>
      <c r="N11" s="216"/>
      <c r="O11" s="216"/>
      <c r="P11" s="216"/>
      <c r="Q11" s="216"/>
      <c r="R11" s="216"/>
      <c r="S11" s="6"/>
    </row>
    <row r="12" spans="1:20" ht="12" customHeight="1">
      <c r="A12" s="6"/>
      <c r="B12" s="15">
        <v>4</v>
      </c>
      <c r="C12" s="217" t="s">
        <v>15</v>
      </c>
      <c r="D12" s="217"/>
      <c r="E12" s="217"/>
      <c r="F12" s="218">
        <v>23780</v>
      </c>
      <c r="G12" s="219"/>
      <c r="H12" s="218">
        <v>2849.82</v>
      </c>
      <c r="I12" s="219"/>
      <c r="J12" s="16">
        <v>0</v>
      </c>
      <c r="K12" s="16">
        <v>26629.82</v>
      </c>
      <c r="L12" s="218">
        <v>0</v>
      </c>
      <c r="M12" s="219"/>
      <c r="N12" s="16">
        <v>5391</v>
      </c>
      <c r="O12" s="218">
        <v>555.54</v>
      </c>
      <c r="P12" s="219"/>
      <c r="Q12" s="218">
        <v>32576.36</v>
      </c>
      <c r="R12" s="219"/>
      <c r="S12" s="6"/>
    </row>
    <row r="13" spans="1:20" ht="12" customHeight="1">
      <c r="A13" s="6"/>
      <c r="B13" s="15">
        <v>5</v>
      </c>
      <c r="C13" s="217" t="s">
        <v>18</v>
      </c>
      <c r="D13" s="217"/>
      <c r="E13" s="217"/>
      <c r="F13" s="218">
        <v>44296</v>
      </c>
      <c r="G13" s="219"/>
      <c r="H13" s="218">
        <v>4676</v>
      </c>
      <c r="I13" s="219"/>
      <c r="J13" s="16">
        <v>0</v>
      </c>
      <c r="K13" s="16">
        <v>48972</v>
      </c>
      <c r="L13" s="218">
        <v>0</v>
      </c>
      <c r="M13" s="219"/>
      <c r="N13" s="16">
        <v>481</v>
      </c>
      <c r="O13" s="218">
        <v>24652.05</v>
      </c>
      <c r="P13" s="219"/>
      <c r="Q13" s="218">
        <v>74105.05</v>
      </c>
      <c r="R13" s="219"/>
      <c r="S13" s="6"/>
    </row>
    <row r="14" spans="1:20" ht="12" customHeight="1">
      <c r="A14" s="6"/>
      <c r="B14" s="15">
        <v>6</v>
      </c>
      <c r="C14" s="217" t="s">
        <v>21</v>
      </c>
      <c r="D14" s="217"/>
      <c r="E14" s="217"/>
      <c r="F14" s="218">
        <v>17400</v>
      </c>
      <c r="G14" s="219"/>
      <c r="H14" s="218">
        <v>3280.67</v>
      </c>
      <c r="I14" s="219"/>
      <c r="J14" s="16">
        <v>0</v>
      </c>
      <c r="K14" s="16">
        <v>20680.669999999998</v>
      </c>
      <c r="L14" s="218">
        <v>1840</v>
      </c>
      <c r="M14" s="219"/>
      <c r="N14" s="16">
        <v>1520</v>
      </c>
      <c r="O14" s="218">
        <v>666.3</v>
      </c>
      <c r="P14" s="219"/>
      <c r="Q14" s="218">
        <v>24706.97</v>
      </c>
      <c r="R14" s="219"/>
      <c r="S14" s="6"/>
    </row>
    <row r="15" spans="1:20" ht="14.1" customHeight="1">
      <c r="A15" s="6"/>
      <c r="B15" s="220" t="s">
        <v>308</v>
      </c>
      <c r="C15" s="220"/>
      <c r="D15" s="220"/>
      <c r="E15" s="220"/>
      <c r="F15" s="218">
        <v>85476</v>
      </c>
      <c r="G15" s="219"/>
      <c r="H15" s="218">
        <v>10806.49</v>
      </c>
      <c r="I15" s="219"/>
      <c r="J15" s="16">
        <v>0</v>
      </c>
      <c r="K15" s="16">
        <v>96282.49</v>
      </c>
      <c r="L15" s="218">
        <v>1840</v>
      </c>
      <c r="M15" s="219"/>
      <c r="N15" s="16">
        <v>7392</v>
      </c>
      <c r="O15" s="218">
        <v>25873.89</v>
      </c>
      <c r="P15" s="219"/>
      <c r="Q15" s="218">
        <v>131388.38</v>
      </c>
      <c r="R15" s="219"/>
      <c r="S15" s="6"/>
    </row>
    <row r="16" spans="1:20" ht="15" customHeight="1">
      <c r="A16" s="6"/>
      <c r="B16" s="216" t="s">
        <v>223</v>
      </c>
      <c r="C16" s="216"/>
      <c r="D16" s="216"/>
      <c r="E16" s="216"/>
      <c r="F16" s="216"/>
      <c r="G16" s="216"/>
      <c r="H16" s="216"/>
      <c r="I16" s="216"/>
      <c r="J16" s="216"/>
      <c r="K16" s="216"/>
      <c r="L16" s="216"/>
      <c r="M16" s="216"/>
      <c r="N16" s="216"/>
      <c r="O16" s="216"/>
      <c r="P16" s="216"/>
      <c r="Q16" s="216"/>
      <c r="R16" s="216"/>
      <c r="S16" s="6"/>
    </row>
    <row r="17" spans="1:19" ht="12" customHeight="1">
      <c r="A17" s="6"/>
      <c r="B17" s="15">
        <v>7</v>
      </c>
      <c r="C17" s="217" t="s">
        <v>15</v>
      </c>
      <c r="D17" s="217"/>
      <c r="E17" s="217"/>
      <c r="F17" s="218">
        <v>7450</v>
      </c>
      <c r="G17" s="219"/>
      <c r="H17" s="218">
        <v>100</v>
      </c>
      <c r="I17" s="219"/>
      <c r="J17" s="16">
        <v>40.049999999999997</v>
      </c>
      <c r="K17" s="16">
        <v>7590.05</v>
      </c>
      <c r="L17" s="218">
        <v>0</v>
      </c>
      <c r="M17" s="219"/>
      <c r="N17" s="16">
        <v>4458.25</v>
      </c>
      <c r="O17" s="218">
        <v>280.36</v>
      </c>
      <c r="P17" s="219"/>
      <c r="Q17" s="218">
        <v>12328.66</v>
      </c>
      <c r="R17" s="219"/>
      <c r="S17" s="6"/>
    </row>
    <row r="18" spans="1:19" ht="12" customHeight="1">
      <c r="A18" s="6"/>
      <c r="B18" s="15">
        <v>8</v>
      </c>
      <c r="C18" s="217" t="s">
        <v>18</v>
      </c>
      <c r="D18" s="217"/>
      <c r="E18" s="217"/>
      <c r="F18" s="218">
        <v>7667</v>
      </c>
      <c r="G18" s="219"/>
      <c r="H18" s="218">
        <v>0</v>
      </c>
      <c r="I18" s="219"/>
      <c r="J18" s="16">
        <v>0</v>
      </c>
      <c r="K18" s="16">
        <v>7667</v>
      </c>
      <c r="L18" s="218">
        <v>0</v>
      </c>
      <c r="M18" s="219"/>
      <c r="N18" s="16">
        <v>399</v>
      </c>
      <c r="O18" s="218">
        <v>1218.95</v>
      </c>
      <c r="P18" s="219"/>
      <c r="Q18" s="218">
        <v>9284.9500000000007</v>
      </c>
      <c r="R18" s="219"/>
      <c r="S18" s="6"/>
    </row>
    <row r="19" spans="1:19" ht="12" customHeight="1">
      <c r="A19" s="6"/>
      <c r="B19" s="15">
        <v>9</v>
      </c>
      <c r="C19" s="217" t="s">
        <v>21</v>
      </c>
      <c r="D19" s="217"/>
      <c r="E19" s="217"/>
      <c r="F19" s="218">
        <v>19710</v>
      </c>
      <c r="G19" s="219"/>
      <c r="H19" s="218">
        <v>0</v>
      </c>
      <c r="I19" s="219"/>
      <c r="J19" s="16">
        <v>0</v>
      </c>
      <c r="K19" s="16">
        <v>19710</v>
      </c>
      <c r="L19" s="218">
        <v>0</v>
      </c>
      <c r="M19" s="219"/>
      <c r="N19" s="16">
        <v>1005.2</v>
      </c>
      <c r="O19" s="218">
        <v>15.1</v>
      </c>
      <c r="P19" s="219"/>
      <c r="Q19" s="218">
        <v>20730.3</v>
      </c>
      <c r="R19" s="219"/>
      <c r="S19" s="6"/>
    </row>
    <row r="20" spans="1:19" ht="14.1" customHeight="1">
      <c r="A20" s="6"/>
      <c r="B20" s="220" t="s">
        <v>209</v>
      </c>
      <c r="C20" s="220"/>
      <c r="D20" s="220"/>
      <c r="E20" s="220"/>
      <c r="F20" s="218">
        <v>34827</v>
      </c>
      <c r="G20" s="219"/>
      <c r="H20" s="218">
        <v>100</v>
      </c>
      <c r="I20" s="219"/>
      <c r="J20" s="16">
        <v>40.049999999999997</v>
      </c>
      <c r="K20" s="16">
        <v>34967.050000000003</v>
      </c>
      <c r="L20" s="218">
        <v>0</v>
      </c>
      <c r="M20" s="219"/>
      <c r="N20" s="16">
        <v>5862.45</v>
      </c>
      <c r="O20" s="218">
        <v>1514.41</v>
      </c>
      <c r="P20" s="219"/>
      <c r="Q20" s="218">
        <v>42343.9</v>
      </c>
      <c r="R20" s="219"/>
      <c r="S20" s="6"/>
    </row>
    <row r="21" spans="1:19" ht="15" customHeight="1">
      <c r="A21" s="6"/>
      <c r="B21" s="216" t="s">
        <v>444</v>
      </c>
      <c r="C21" s="216"/>
      <c r="D21" s="216"/>
      <c r="E21" s="216"/>
      <c r="F21" s="216"/>
      <c r="G21" s="216"/>
      <c r="H21" s="216"/>
      <c r="I21" s="216"/>
      <c r="J21" s="216"/>
      <c r="K21" s="216"/>
      <c r="L21" s="216"/>
      <c r="M21" s="216"/>
      <c r="N21" s="216"/>
      <c r="O21" s="216"/>
      <c r="P21" s="216"/>
      <c r="Q21" s="216"/>
      <c r="R21" s="216"/>
      <c r="S21" s="6"/>
    </row>
    <row r="22" spans="1:19" ht="12" customHeight="1">
      <c r="A22" s="6"/>
      <c r="B22" s="15">
        <v>10</v>
      </c>
      <c r="C22" s="217" t="s">
        <v>15</v>
      </c>
      <c r="D22" s="217"/>
      <c r="E22" s="217"/>
      <c r="F22" s="218">
        <v>18512.5</v>
      </c>
      <c r="G22" s="219"/>
      <c r="H22" s="218">
        <v>791.98</v>
      </c>
      <c r="I22" s="219"/>
      <c r="J22" s="16">
        <v>159.96</v>
      </c>
      <c r="K22" s="16">
        <v>19464.439999999999</v>
      </c>
      <c r="L22" s="218">
        <v>0</v>
      </c>
      <c r="M22" s="219"/>
      <c r="N22" s="16">
        <v>11694.5</v>
      </c>
      <c r="O22" s="218">
        <v>586.88</v>
      </c>
      <c r="P22" s="219"/>
      <c r="Q22" s="218">
        <v>31745.82</v>
      </c>
      <c r="R22" s="219"/>
      <c r="S22" s="6"/>
    </row>
    <row r="23" spans="1:19" ht="12" customHeight="1">
      <c r="A23" s="6"/>
      <c r="B23" s="15">
        <v>11</v>
      </c>
      <c r="C23" s="217" t="s">
        <v>18</v>
      </c>
      <c r="D23" s="217"/>
      <c r="E23" s="217"/>
      <c r="F23" s="218">
        <v>9590</v>
      </c>
      <c r="G23" s="219"/>
      <c r="H23" s="218">
        <v>5340.24</v>
      </c>
      <c r="I23" s="219"/>
      <c r="J23" s="16">
        <v>273.7</v>
      </c>
      <c r="K23" s="16">
        <v>15203.95</v>
      </c>
      <c r="L23" s="218">
        <v>0</v>
      </c>
      <c r="M23" s="219"/>
      <c r="N23" s="16">
        <v>0</v>
      </c>
      <c r="O23" s="218">
        <v>41278.269999999997</v>
      </c>
      <c r="P23" s="219"/>
      <c r="Q23" s="218">
        <v>56482.22</v>
      </c>
      <c r="R23" s="219"/>
      <c r="S23" s="6"/>
    </row>
    <row r="24" spans="1:19" ht="12" customHeight="1">
      <c r="A24" s="6"/>
      <c r="B24" s="15">
        <v>12</v>
      </c>
      <c r="C24" s="217" t="s">
        <v>21</v>
      </c>
      <c r="D24" s="217"/>
      <c r="E24" s="217"/>
      <c r="F24" s="218">
        <v>12740</v>
      </c>
      <c r="G24" s="219"/>
      <c r="H24" s="218">
        <v>359.58</v>
      </c>
      <c r="I24" s="219"/>
      <c r="J24" s="16">
        <v>0</v>
      </c>
      <c r="K24" s="16">
        <v>13099.58</v>
      </c>
      <c r="L24" s="218">
        <v>3320</v>
      </c>
      <c r="M24" s="219"/>
      <c r="N24" s="16">
        <v>0</v>
      </c>
      <c r="O24" s="218">
        <v>541.9</v>
      </c>
      <c r="P24" s="219"/>
      <c r="Q24" s="218">
        <v>16961.48</v>
      </c>
      <c r="R24" s="219"/>
      <c r="S24" s="6"/>
    </row>
    <row r="25" spans="1:19" ht="14.1" customHeight="1">
      <c r="A25" s="6"/>
      <c r="B25" s="220" t="s">
        <v>426</v>
      </c>
      <c r="C25" s="220"/>
      <c r="D25" s="220"/>
      <c r="E25" s="220"/>
      <c r="F25" s="218">
        <v>40842.5</v>
      </c>
      <c r="G25" s="219"/>
      <c r="H25" s="218">
        <v>6491.8</v>
      </c>
      <c r="I25" s="219"/>
      <c r="J25" s="16">
        <v>433.66</v>
      </c>
      <c r="K25" s="16">
        <v>47767.97</v>
      </c>
      <c r="L25" s="218">
        <v>3320</v>
      </c>
      <c r="M25" s="219"/>
      <c r="N25" s="16">
        <v>11694.5</v>
      </c>
      <c r="O25" s="218">
        <v>42407.05</v>
      </c>
      <c r="P25" s="219"/>
      <c r="Q25" s="218">
        <v>105189.52</v>
      </c>
      <c r="R25" s="219"/>
      <c r="S25" s="6"/>
    </row>
    <row r="26" spans="1:19" ht="15" customHeight="1">
      <c r="A26" s="6"/>
      <c r="B26" s="216" t="s">
        <v>561</v>
      </c>
      <c r="C26" s="216"/>
      <c r="D26" s="216"/>
      <c r="E26" s="216"/>
      <c r="F26" s="216"/>
      <c r="G26" s="216"/>
      <c r="H26" s="216"/>
      <c r="I26" s="216"/>
      <c r="J26" s="216"/>
      <c r="K26" s="216"/>
      <c r="L26" s="216"/>
      <c r="M26" s="216"/>
      <c r="N26" s="216"/>
      <c r="O26" s="216"/>
      <c r="P26" s="216"/>
      <c r="Q26" s="216"/>
      <c r="R26" s="216"/>
      <c r="S26" s="6"/>
    </row>
    <row r="27" spans="1:19" ht="12" customHeight="1">
      <c r="A27" s="6"/>
      <c r="B27" s="15">
        <v>13</v>
      </c>
      <c r="C27" s="217" t="s">
        <v>15</v>
      </c>
      <c r="D27" s="217"/>
      <c r="E27" s="217"/>
      <c r="F27" s="218">
        <v>0</v>
      </c>
      <c r="G27" s="219"/>
      <c r="H27" s="218">
        <v>497.7</v>
      </c>
      <c r="I27" s="219"/>
      <c r="J27" s="16">
        <v>36</v>
      </c>
      <c r="K27" s="16">
        <v>533.70000000000005</v>
      </c>
      <c r="L27" s="218">
        <v>0</v>
      </c>
      <c r="M27" s="219"/>
      <c r="N27" s="16">
        <v>422</v>
      </c>
      <c r="O27" s="218">
        <v>233.24</v>
      </c>
      <c r="P27" s="219"/>
      <c r="Q27" s="218">
        <v>1188.95</v>
      </c>
      <c r="R27" s="219"/>
      <c r="S27" s="6"/>
    </row>
    <row r="28" spans="1:19" ht="12" customHeight="1">
      <c r="A28" s="6"/>
      <c r="B28" s="15">
        <v>14</v>
      </c>
      <c r="C28" s="217" t="s">
        <v>18</v>
      </c>
      <c r="D28" s="217"/>
      <c r="E28" s="217"/>
      <c r="F28" s="218">
        <v>0</v>
      </c>
      <c r="G28" s="219"/>
      <c r="H28" s="218">
        <v>24.5</v>
      </c>
      <c r="I28" s="219"/>
      <c r="J28" s="16">
        <v>0</v>
      </c>
      <c r="K28" s="16">
        <v>24.5</v>
      </c>
      <c r="L28" s="218">
        <v>0</v>
      </c>
      <c r="M28" s="219"/>
      <c r="N28" s="16">
        <v>0</v>
      </c>
      <c r="O28" s="218">
        <v>100.95</v>
      </c>
      <c r="P28" s="219"/>
      <c r="Q28" s="218">
        <v>125.45</v>
      </c>
      <c r="R28" s="219"/>
      <c r="S28" s="6"/>
    </row>
    <row r="29" spans="1:19" ht="12" customHeight="1">
      <c r="A29" s="6"/>
      <c r="B29" s="15">
        <v>15</v>
      </c>
      <c r="C29" s="217" t="s">
        <v>21</v>
      </c>
      <c r="D29" s="217"/>
      <c r="E29" s="217"/>
      <c r="F29" s="218">
        <v>750</v>
      </c>
      <c r="G29" s="219"/>
      <c r="H29" s="218">
        <v>1253.5999999999999</v>
      </c>
      <c r="I29" s="219"/>
      <c r="J29" s="16">
        <v>0</v>
      </c>
      <c r="K29" s="16">
        <v>2003.6</v>
      </c>
      <c r="L29" s="218">
        <v>0</v>
      </c>
      <c r="M29" s="219"/>
      <c r="N29" s="16">
        <v>1305</v>
      </c>
      <c r="O29" s="218">
        <v>30</v>
      </c>
      <c r="P29" s="219"/>
      <c r="Q29" s="218">
        <v>3338.6</v>
      </c>
      <c r="R29" s="219"/>
      <c r="S29" s="6"/>
    </row>
    <row r="30" spans="1:19" ht="14.1" customHeight="1">
      <c r="A30" s="6"/>
      <c r="B30" s="220" t="s">
        <v>548</v>
      </c>
      <c r="C30" s="220"/>
      <c r="D30" s="220"/>
      <c r="E30" s="220"/>
      <c r="F30" s="218">
        <v>750</v>
      </c>
      <c r="G30" s="219"/>
      <c r="H30" s="218">
        <v>1775.81</v>
      </c>
      <c r="I30" s="219"/>
      <c r="J30" s="16">
        <v>36</v>
      </c>
      <c r="K30" s="16">
        <v>2561.81</v>
      </c>
      <c r="L30" s="218">
        <v>0</v>
      </c>
      <c r="M30" s="219"/>
      <c r="N30" s="16">
        <v>1727</v>
      </c>
      <c r="O30" s="218">
        <v>364.19</v>
      </c>
      <c r="P30" s="219"/>
      <c r="Q30" s="218">
        <v>4653</v>
      </c>
      <c r="R30" s="219"/>
      <c r="S30" s="6"/>
    </row>
    <row r="31" spans="1:19" ht="15" customHeight="1">
      <c r="A31" s="6"/>
      <c r="B31" s="216" t="s">
        <v>707</v>
      </c>
      <c r="C31" s="216"/>
      <c r="D31" s="216"/>
      <c r="E31" s="216"/>
      <c r="F31" s="216"/>
      <c r="G31" s="216"/>
      <c r="H31" s="216"/>
      <c r="I31" s="216"/>
      <c r="J31" s="216"/>
      <c r="K31" s="216"/>
      <c r="L31" s="216"/>
      <c r="M31" s="216"/>
      <c r="N31" s="216"/>
      <c r="O31" s="216"/>
      <c r="P31" s="216"/>
      <c r="Q31" s="216"/>
      <c r="R31" s="216"/>
      <c r="S31" s="6"/>
    </row>
    <row r="32" spans="1:19" ht="12" customHeight="1">
      <c r="A32" s="6"/>
      <c r="B32" s="15">
        <v>16</v>
      </c>
      <c r="C32" s="217" t="s">
        <v>15</v>
      </c>
      <c r="D32" s="217"/>
      <c r="E32" s="217"/>
      <c r="F32" s="218">
        <v>66651.5</v>
      </c>
      <c r="G32" s="219"/>
      <c r="H32" s="218">
        <v>7118.7</v>
      </c>
      <c r="I32" s="219"/>
      <c r="J32" s="16">
        <v>236.01</v>
      </c>
      <c r="K32" s="16">
        <v>74006.210000000006</v>
      </c>
      <c r="L32" s="218">
        <v>0</v>
      </c>
      <c r="M32" s="219"/>
      <c r="N32" s="16">
        <v>26958.5</v>
      </c>
      <c r="O32" s="218">
        <v>2357.0300000000002</v>
      </c>
      <c r="P32" s="219"/>
      <c r="Q32" s="218">
        <v>103321.74</v>
      </c>
      <c r="R32" s="219"/>
      <c r="S32" s="6"/>
    </row>
    <row r="33" spans="1:21" ht="12" customHeight="1">
      <c r="A33" s="6"/>
      <c r="B33" s="15">
        <v>17</v>
      </c>
      <c r="C33" s="217" t="s">
        <v>18</v>
      </c>
      <c r="D33" s="217"/>
      <c r="E33" s="217"/>
      <c r="F33" s="218">
        <v>76003</v>
      </c>
      <c r="G33" s="219"/>
      <c r="H33" s="218">
        <v>10598.74</v>
      </c>
      <c r="I33" s="219"/>
      <c r="J33" s="16">
        <v>273.7</v>
      </c>
      <c r="K33" s="16">
        <v>86875.45</v>
      </c>
      <c r="L33" s="218">
        <v>0</v>
      </c>
      <c r="M33" s="219"/>
      <c r="N33" s="16">
        <v>3394</v>
      </c>
      <c r="O33" s="218">
        <v>83038.350000000006</v>
      </c>
      <c r="P33" s="219"/>
      <c r="Q33" s="218">
        <v>173307.79</v>
      </c>
      <c r="R33" s="219"/>
      <c r="S33" s="6"/>
    </row>
    <row r="34" spans="1:21" ht="12" customHeight="1">
      <c r="A34" s="6"/>
      <c r="B34" s="15">
        <v>18</v>
      </c>
      <c r="C34" s="217" t="s">
        <v>21</v>
      </c>
      <c r="D34" s="217"/>
      <c r="E34" s="217"/>
      <c r="F34" s="218">
        <v>62480</v>
      </c>
      <c r="G34" s="219"/>
      <c r="H34" s="218">
        <v>7237.91</v>
      </c>
      <c r="I34" s="219"/>
      <c r="J34" s="16">
        <v>0</v>
      </c>
      <c r="K34" s="16">
        <v>69717.91</v>
      </c>
      <c r="L34" s="218">
        <v>6780</v>
      </c>
      <c r="M34" s="219"/>
      <c r="N34" s="16">
        <v>15346.72</v>
      </c>
      <c r="O34" s="218">
        <v>1632.3</v>
      </c>
      <c r="P34" s="219"/>
      <c r="Q34" s="218">
        <v>93476.93</v>
      </c>
      <c r="R34" s="219"/>
      <c r="S34" s="6"/>
    </row>
    <row r="35" spans="1:21" ht="14.1" customHeight="1">
      <c r="A35" s="6"/>
      <c r="B35" s="220" t="s">
        <v>706</v>
      </c>
      <c r="C35" s="220"/>
      <c r="D35" s="220"/>
      <c r="E35" s="220"/>
      <c r="F35" s="221">
        <v>205134.5</v>
      </c>
      <c r="G35" s="221"/>
      <c r="H35" s="221">
        <v>24955.360000000001</v>
      </c>
      <c r="I35" s="221"/>
      <c r="J35" s="148">
        <v>509.71</v>
      </c>
      <c r="K35" s="148">
        <v>230599.57</v>
      </c>
      <c r="L35" s="221">
        <v>6780</v>
      </c>
      <c r="M35" s="221"/>
      <c r="N35" s="148">
        <v>45699.22</v>
      </c>
      <c r="O35" s="221">
        <v>87027.68</v>
      </c>
      <c r="P35" s="221"/>
      <c r="Q35" s="221">
        <v>370106.46</v>
      </c>
      <c r="R35" s="221"/>
      <c r="S35" s="6"/>
      <c r="U35" s="5" t="e">
        <f>((Q35-NonRES!R31)/1000)-(SUM(#REF!)+'RES '!V33)</f>
        <v>#REF!</v>
      </c>
    </row>
    <row r="36" spans="1:21" ht="33" customHeight="1">
      <c r="A36" s="6"/>
      <c r="B36" s="6"/>
      <c r="C36" s="6"/>
      <c r="D36" s="6"/>
      <c r="E36" s="6"/>
      <c r="F36" s="6"/>
      <c r="G36" s="6">
        <f>F35-SUM(NonRES!D5:D38)</f>
        <v>0</v>
      </c>
      <c r="H36" s="6"/>
      <c r="I36" s="6">
        <f>H35-SUM(NonRES!E5:E38)</f>
        <v>9.9999999983992893E-3</v>
      </c>
      <c r="J36" s="6"/>
      <c r="K36" s="6"/>
      <c r="L36" s="6"/>
      <c r="M36" s="6">
        <f>L35-SUM(NonRES!F5:F38)</f>
        <v>0</v>
      </c>
      <c r="N36" s="6">
        <f>N35-SUM(NonRES!G5:G38)</f>
        <v>89.000000000007276</v>
      </c>
      <c r="O36" s="6"/>
      <c r="P36" s="6"/>
      <c r="Q36" s="6"/>
      <c r="R36" s="6"/>
      <c r="S36" s="6"/>
    </row>
    <row r="37" spans="1:21" ht="14.1" customHeight="1">
      <c r="A37" s="6"/>
      <c r="B37" s="222" t="s">
        <v>705</v>
      </c>
      <c r="C37" s="222"/>
      <c r="D37" s="222"/>
      <c r="E37" s="222"/>
      <c r="F37" s="222"/>
      <c r="G37" s="222"/>
      <c r="H37" s="222"/>
      <c r="I37" s="222"/>
      <c r="J37" s="222"/>
      <c r="K37" s="222"/>
      <c r="L37" s="222"/>
      <c r="M37" s="222"/>
      <c r="N37" s="222"/>
      <c r="O37" s="6"/>
      <c r="P37" s="6"/>
      <c r="Q37" s="6"/>
      <c r="R37" s="6"/>
      <c r="S37" s="6"/>
    </row>
    <row r="38" spans="1:21" ht="20.100000000000001" customHeight="1">
      <c r="A38" s="6"/>
      <c r="B38" s="223" t="s">
        <v>704</v>
      </c>
      <c r="C38" s="223" t="s">
        <v>703</v>
      </c>
      <c r="D38" s="223"/>
      <c r="E38" s="223" t="s">
        <v>702</v>
      </c>
      <c r="F38" s="223"/>
      <c r="G38" s="223"/>
      <c r="H38" s="223"/>
      <c r="I38" s="223"/>
      <c r="J38" s="223"/>
      <c r="K38" s="223" t="s">
        <v>701</v>
      </c>
      <c r="L38" s="223"/>
      <c r="M38" s="223" t="s">
        <v>700</v>
      </c>
      <c r="N38" s="223"/>
      <c r="O38" s="6"/>
      <c r="P38" s="6"/>
      <c r="Q38" s="6"/>
      <c r="R38" s="6"/>
      <c r="S38" s="6"/>
    </row>
    <row r="39" spans="1:21" ht="20.100000000000001" customHeight="1">
      <c r="A39" s="6"/>
      <c r="B39" s="223"/>
      <c r="C39" s="223"/>
      <c r="D39" s="223"/>
      <c r="E39" s="223" t="s">
        <v>699</v>
      </c>
      <c r="F39" s="223"/>
      <c r="G39" s="223"/>
      <c r="H39" s="223"/>
      <c r="I39" s="223" t="s">
        <v>698</v>
      </c>
      <c r="J39" s="223"/>
      <c r="K39" s="223"/>
      <c r="L39" s="223"/>
      <c r="M39" s="223"/>
      <c r="N39" s="223"/>
      <c r="O39" s="6"/>
      <c r="P39" s="6"/>
      <c r="Q39" s="6"/>
      <c r="R39" s="6"/>
      <c r="S39" s="6"/>
    </row>
    <row r="40" spans="1:21" ht="15" customHeight="1">
      <c r="A40" s="6"/>
      <c r="B40" s="14" t="s">
        <v>697</v>
      </c>
      <c r="C40" s="225" t="s">
        <v>696</v>
      </c>
      <c r="D40" s="225"/>
      <c r="E40" s="225" t="s">
        <v>695</v>
      </c>
      <c r="F40" s="225"/>
      <c r="G40" s="225"/>
      <c r="H40" s="225"/>
      <c r="I40" s="225" t="s">
        <v>694</v>
      </c>
      <c r="J40" s="225"/>
      <c r="K40" s="225" t="s">
        <v>693</v>
      </c>
      <c r="L40" s="225"/>
      <c r="M40" s="225" t="s">
        <v>692</v>
      </c>
      <c r="N40" s="225"/>
      <c r="O40" s="6"/>
      <c r="P40" s="6"/>
      <c r="Q40" s="6"/>
      <c r="R40" s="6"/>
      <c r="S40" s="6"/>
    </row>
    <row r="41" spans="1:21" ht="233.1" customHeight="1">
      <c r="A41" s="6"/>
      <c r="B41" s="6"/>
      <c r="C41" s="6"/>
      <c r="D41" s="6"/>
      <c r="E41" s="6"/>
      <c r="F41" s="6"/>
      <c r="G41" s="6"/>
      <c r="H41" s="6"/>
      <c r="I41" s="6"/>
      <c r="J41" s="6"/>
      <c r="K41" s="6"/>
      <c r="L41" s="6"/>
      <c r="M41" s="6"/>
      <c r="N41" s="6"/>
      <c r="O41" s="6"/>
      <c r="P41" s="6"/>
      <c r="Q41" s="6"/>
      <c r="R41" s="6"/>
      <c r="S41" s="6"/>
    </row>
    <row r="42" spans="1:21" ht="11.1" customHeight="1">
      <c r="A42" s="6"/>
      <c r="B42" s="226" t="s">
        <v>691</v>
      </c>
      <c r="C42" s="224"/>
      <c r="D42" s="224" t="s">
        <v>690</v>
      </c>
      <c r="E42" s="224"/>
      <c r="F42" s="224"/>
      <c r="G42" s="6"/>
      <c r="H42" s="6"/>
      <c r="I42" s="6"/>
      <c r="J42" s="6"/>
      <c r="K42" s="6"/>
      <c r="L42" s="6"/>
      <c r="M42" s="6"/>
      <c r="N42" s="227" t="s">
        <v>181</v>
      </c>
      <c r="O42" s="227"/>
      <c r="P42" s="224" t="s">
        <v>200</v>
      </c>
      <c r="Q42" s="224"/>
      <c r="R42" s="6"/>
      <c r="S42" s="6"/>
    </row>
    <row r="43" spans="1:21" ht="20.100000000000001" customHeight="1">
      <c r="A43" s="6"/>
      <c r="B43" s="6"/>
      <c r="C43" s="6"/>
      <c r="D43" s="6"/>
      <c r="E43" s="6"/>
      <c r="F43" s="6"/>
      <c r="G43" s="6"/>
      <c r="H43" s="6"/>
      <c r="I43" s="6"/>
      <c r="J43" s="6"/>
      <c r="K43" s="6"/>
      <c r="L43" s="6"/>
      <c r="M43" s="6"/>
      <c r="N43" s="6"/>
      <c r="O43" s="6"/>
      <c r="P43" s="6"/>
      <c r="Q43" s="6"/>
      <c r="R43" s="6"/>
      <c r="S43" s="6"/>
    </row>
  </sheetData>
  <mergeCells count="178">
    <mergeCell ref="B37:N37"/>
    <mergeCell ref="B38:B39"/>
    <mergeCell ref="C38:D39"/>
    <mergeCell ref="E38:J38"/>
    <mergeCell ref="K38:L39"/>
    <mergeCell ref="M38:N39"/>
    <mergeCell ref="E39:H39"/>
    <mergeCell ref="I39:J39"/>
    <mergeCell ref="P42:Q42"/>
    <mergeCell ref="C40:D40"/>
    <mergeCell ref="E40:H40"/>
    <mergeCell ref="I40:J40"/>
    <mergeCell ref="K40:L40"/>
    <mergeCell ref="M40:N40"/>
    <mergeCell ref="B42:C42"/>
    <mergeCell ref="D42:F42"/>
    <mergeCell ref="N42:O42"/>
    <mergeCell ref="C34:E34"/>
    <mergeCell ref="F34:G34"/>
    <mergeCell ref="H34:I34"/>
    <mergeCell ref="L34:M34"/>
    <mergeCell ref="O34:P34"/>
    <mergeCell ref="Q34:R34"/>
    <mergeCell ref="B35:E35"/>
    <mergeCell ref="F35:G35"/>
    <mergeCell ref="H35:I35"/>
    <mergeCell ref="L35:M35"/>
    <mergeCell ref="O35:P35"/>
    <mergeCell ref="Q35:R35"/>
    <mergeCell ref="B31:R31"/>
    <mergeCell ref="C32:E32"/>
    <mergeCell ref="F32:G32"/>
    <mergeCell ref="H32:I32"/>
    <mergeCell ref="L32:M32"/>
    <mergeCell ref="O32:P32"/>
    <mergeCell ref="Q32:R32"/>
    <mergeCell ref="C33:E33"/>
    <mergeCell ref="F33:G33"/>
    <mergeCell ref="H33:I33"/>
    <mergeCell ref="L33:M33"/>
    <mergeCell ref="O33:P33"/>
    <mergeCell ref="Q33:R33"/>
    <mergeCell ref="C29:E29"/>
    <mergeCell ref="F29:G29"/>
    <mergeCell ref="H29:I29"/>
    <mergeCell ref="L29:M29"/>
    <mergeCell ref="O29:P29"/>
    <mergeCell ref="Q29:R29"/>
    <mergeCell ref="B30:E30"/>
    <mergeCell ref="F30:G30"/>
    <mergeCell ref="H30:I30"/>
    <mergeCell ref="L30:M30"/>
    <mergeCell ref="O30:P30"/>
    <mergeCell ref="Q30:R30"/>
    <mergeCell ref="B26:R26"/>
    <mergeCell ref="C27:E27"/>
    <mergeCell ref="F27:G27"/>
    <mergeCell ref="H27:I27"/>
    <mergeCell ref="L27:M27"/>
    <mergeCell ref="O27:P27"/>
    <mergeCell ref="Q27:R27"/>
    <mergeCell ref="C28:E28"/>
    <mergeCell ref="F28:G28"/>
    <mergeCell ref="H28:I28"/>
    <mergeCell ref="L28:M28"/>
    <mergeCell ref="O28:P28"/>
    <mergeCell ref="Q28:R28"/>
    <mergeCell ref="C24:E24"/>
    <mergeCell ref="F24:G24"/>
    <mergeCell ref="H24:I24"/>
    <mergeCell ref="L24:M24"/>
    <mergeCell ref="O24:P24"/>
    <mergeCell ref="Q24:R24"/>
    <mergeCell ref="B25:E25"/>
    <mergeCell ref="F25:G25"/>
    <mergeCell ref="H25:I25"/>
    <mergeCell ref="L25:M25"/>
    <mergeCell ref="O25:P25"/>
    <mergeCell ref="Q25:R25"/>
    <mergeCell ref="B21:R21"/>
    <mergeCell ref="C22:E22"/>
    <mergeCell ref="F22:G22"/>
    <mergeCell ref="H22:I22"/>
    <mergeCell ref="L22:M22"/>
    <mergeCell ref="O22:P22"/>
    <mergeCell ref="Q22:R22"/>
    <mergeCell ref="C23:E23"/>
    <mergeCell ref="F23:G23"/>
    <mergeCell ref="H23:I23"/>
    <mergeCell ref="L23:M23"/>
    <mergeCell ref="O23:P23"/>
    <mergeCell ref="Q23:R23"/>
    <mergeCell ref="C19:E19"/>
    <mergeCell ref="F19:G19"/>
    <mergeCell ref="H19:I19"/>
    <mergeCell ref="L19:M19"/>
    <mergeCell ref="O19:P19"/>
    <mergeCell ref="Q19:R19"/>
    <mergeCell ref="B20:E20"/>
    <mergeCell ref="F20:G20"/>
    <mergeCell ref="H20:I20"/>
    <mergeCell ref="L20:M20"/>
    <mergeCell ref="O20:P20"/>
    <mergeCell ref="Q20:R20"/>
    <mergeCell ref="B16:R16"/>
    <mergeCell ref="C17:E17"/>
    <mergeCell ref="F17:G17"/>
    <mergeCell ref="H17:I17"/>
    <mergeCell ref="L17:M17"/>
    <mergeCell ref="O17:P17"/>
    <mergeCell ref="Q17:R17"/>
    <mergeCell ref="C18:E18"/>
    <mergeCell ref="F18:G18"/>
    <mergeCell ref="H18:I18"/>
    <mergeCell ref="L18:M18"/>
    <mergeCell ref="O18:P18"/>
    <mergeCell ref="Q18:R18"/>
    <mergeCell ref="C14:E14"/>
    <mergeCell ref="F14:G14"/>
    <mergeCell ref="H14:I14"/>
    <mergeCell ref="L14:M14"/>
    <mergeCell ref="O14:P14"/>
    <mergeCell ref="Q14:R14"/>
    <mergeCell ref="B15:E15"/>
    <mergeCell ref="F15:G15"/>
    <mergeCell ref="H15:I15"/>
    <mergeCell ref="L15:M15"/>
    <mergeCell ref="O15:P15"/>
    <mergeCell ref="Q15:R15"/>
    <mergeCell ref="B11:R11"/>
    <mergeCell ref="C12:E12"/>
    <mergeCell ref="F12:G12"/>
    <mergeCell ref="H12:I12"/>
    <mergeCell ref="L12:M12"/>
    <mergeCell ref="O12:P12"/>
    <mergeCell ref="Q12:R12"/>
    <mergeCell ref="C13:E13"/>
    <mergeCell ref="F13:G13"/>
    <mergeCell ref="H13:I13"/>
    <mergeCell ref="L13:M13"/>
    <mergeCell ref="O13:P13"/>
    <mergeCell ref="Q13:R13"/>
    <mergeCell ref="C9:E9"/>
    <mergeCell ref="F9:G9"/>
    <mergeCell ref="H9:I9"/>
    <mergeCell ref="L9:M9"/>
    <mergeCell ref="O9:P9"/>
    <mergeCell ref="Q9:R9"/>
    <mergeCell ref="B10:E10"/>
    <mergeCell ref="F10:G10"/>
    <mergeCell ref="H10:I10"/>
    <mergeCell ref="L10:M10"/>
    <mergeCell ref="O10:P10"/>
    <mergeCell ref="Q10:R10"/>
    <mergeCell ref="B6:R6"/>
    <mergeCell ref="C7:E7"/>
    <mergeCell ref="F7:G7"/>
    <mergeCell ref="H7:I7"/>
    <mergeCell ref="L7:M7"/>
    <mergeCell ref="O7:P7"/>
    <mergeCell ref="Q7:R7"/>
    <mergeCell ref="C8:E8"/>
    <mergeCell ref="F8:G8"/>
    <mergeCell ref="H8:I8"/>
    <mergeCell ref="L8:M8"/>
    <mergeCell ref="O8:P8"/>
    <mergeCell ref="Q8:R8"/>
    <mergeCell ref="B2:R2"/>
    <mergeCell ref="B3:B5"/>
    <mergeCell ref="C3:E5"/>
    <mergeCell ref="F3:P3"/>
    <mergeCell ref="Q3:R5"/>
    <mergeCell ref="F4:K4"/>
    <mergeCell ref="L4:M5"/>
    <mergeCell ref="N4:N5"/>
    <mergeCell ref="O4:P5"/>
    <mergeCell ref="F5:G5"/>
    <mergeCell ref="H5:I5"/>
  </mergeCells>
  <hyperlinks>
    <hyperlink ref="B42" r:id="rId1"/>
  </hyperlinks>
  <pageMargins left="0" right="0" top="0" bottom="0"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71"/>
  <sheetViews>
    <sheetView workbookViewId="0">
      <selection activeCell="O1" sqref="O1"/>
    </sheetView>
  </sheetViews>
  <sheetFormatPr defaultRowHeight="12.75"/>
  <cols>
    <col min="1" max="1" width="3.42578125" customWidth="1"/>
    <col min="2" max="2" width="10.85546875" customWidth="1"/>
    <col min="3" max="3" width="2" customWidth="1"/>
    <col min="4" max="4" width="14.7109375" customWidth="1"/>
    <col min="5" max="5" width="2" customWidth="1"/>
    <col min="6" max="6" width="7.7109375" customWidth="1"/>
    <col min="7" max="8" width="9.7109375" customWidth="1"/>
    <col min="9" max="9" width="9" customWidth="1"/>
    <col min="10" max="10" width="8.42578125" customWidth="1"/>
    <col min="11" max="11" width="7.42578125" customWidth="1"/>
    <col min="12" max="12" width="7.5703125" customWidth="1"/>
    <col min="13" max="13" width="8.85546875" customWidth="1"/>
    <col min="14" max="14" width="3.42578125" customWidth="1"/>
  </cols>
  <sheetData>
    <row r="1" spans="1:15" ht="20.100000000000001" customHeight="1">
      <c r="A1" s="1"/>
      <c r="B1" s="1"/>
      <c r="C1" s="1"/>
      <c r="D1" s="1"/>
      <c r="E1" s="1"/>
      <c r="F1" s="1"/>
      <c r="G1" s="1"/>
      <c r="H1" s="1"/>
      <c r="I1" s="1"/>
      <c r="J1" s="1"/>
      <c r="K1" s="1"/>
      <c r="L1" s="1"/>
      <c r="M1" s="1"/>
      <c r="N1" s="1"/>
      <c r="O1" s="75" t="s">
        <v>748</v>
      </c>
    </row>
    <row r="2" spans="1:15" ht="15.95" customHeight="1">
      <c r="A2" s="1">
        <v>1</v>
      </c>
      <c r="B2" s="236" t="s">
        <v>0</v>
      </c>
      <c r="C2" s="236"/>
      <c r="D2" s="236"/>
      <c r="E2" s="236"/>
      <c r="F2" s="236"/>
      <c r="G2" s="236"/>
      <c r="H2" s="236"/>
      <c r="I2" s="236"/>
      <c r="J2" s="236"/>
      <c r="K2" s="236"/>
      <c r="L2" s="236"/>
      <c r="M2" s="236"/>
      <c r="N2" s="1"/>
    </row>
    <row r="3" spans="1:15" ht="20.100000000000001" customHeight="1">
      <c r="A3" s="1">
        <v>1</v>
      </c>
      <c r="B3" s="231" t="s">
        <v>1</v>
      </c>
      <c r="C3" s="231" t="s">
        <v>2</v>
      </c>
      <c r="D3" s="231"/>
      <c r="E3" s="231" t="s">
        <v>3</v>
      </c>
      <c r="F3" s="231"/>
      <c r="G3" s="231"/>
      <c r="H3" s="231"/>
      <c r="I3" s="231"/>
      <c r="J3" s="231"/>
      <c r="K3" s="231"/>
      <c r="L3" s="231"/>
      <c r="M3" s="231" t="s">
        <v>4</v>
      </c>
      <c r="N3" s="1"/>
    </row>
    <row r="4" spans="1:15" ht="15" customHeight="1">
      <c r="A4" s="1">
        <v>1</v>
      </c>
      <c r="B4" s="231"/>
      <c r="C4" s="231"/>
      <c r="D4" s="231"/>
      <c r="E4" s="231" t="s">
        <v>5</v>
      </c>
      <c r="F4" s="231"/>
      <c r="G4" s="231"/>
      <c r="H4" s="231"/>
      <c r="I4" s="231"/>
      <c r="J4" s="231" t="s">
        <v>6</v>
      </c>
      <c r="K4" s="231" t="s">
        <v>7</v>
      </c>
      <c r="L4" s="231" t="s">
        <v>8</v>
      </c>
      <c r="M4" s="231"/>
      <c r="N4" s="1"/>
    </row>
    <row r="5" spans="1:15" ht="15" customHeight="1">
      <c r="A5" s="1">
        <v>1</v>
      </c>
      <c r="B5" s="231"/>
      <c r="C5" s="231"/>
      <c r="D5" s="231"/>
      <c r="E5" s="231" t="s">
        <v>9</v>
      </c>
      <c r="F5" s="231"/>
      <c r="G5" s="2" t="s">
        <v>10</v>
      </c>
      <c r="H5" s="2" t="s">
        <v>11</v>
      </c>
      <c r="I5" s="2" t="s">
        <v>12</v>
      </c>
      <c r="J5" s="231"/>
      <c r="K5" s="231"/>
      <c r="L5" s="231"/>
      <c r="M5" s="231"/>
      <c r="N5" s="1"/>
    </row>
    <row r="6" spans="1:15" ht="15" hidden="1" customHeight="1">
      <c r="A6" s="1"/>
      <c r="B6" s="235" t="s">
        <v>13</v>
      </c>
      <c r="C6" s="235"/>
      <c r="D6" s="235"/>
      <c r="E6" s="235"/>
      <c r="F6" s="235"/>
      <c r="G6" s="235"/>
      <c r="H6" s="235"/>
      <c r="I6" s="235"/>
      <c r="J6" s="235"/>
      <c r="K6" s="235"/>
      <c r="L6" s="235"/>
      <c r="M6" s="235"/>
      <c r="N6" s="1"/>
    </row>
    <row r="7" spans="1:15" ht="12" hidden="1" customHeight="1">
      <c r="A7" s="1"/>
      <c r="B7" s="3" t="s">
        <v>14</v>
      </c>
      <c r="C7" s="232" t="s">
        <v>15</v>
      </c>
      <c r="D7" s="232"/>
      <c r="E7" s="233" t="s">
        <v>16</v>
      </c>
      <c r="F7" s="233"/>
      <c r="G7" s="4" t="s">
        <v>16</v>
      </c>
      <c r="H7" s="4" t="s">
        <v>16</v>
      </c>
      <c r="I7" s="4" t="s">
        <v>16</v>
      </c>
      <c r="J7" s="4" t="s">
        <v>16</v>
      </c>
      <c r="K7" s="4" t="s">
        <v>16</v>
      </c>
      <c r="L7" s="4" t="s">
        <v>16</v>
      </c>
      <c r="M7" s="4" t="s">
        <v>16</v>
      </c>
      <c r="N7" s="1"/>
    </row>
    <row r="8" spans="1:15" ht="12" hidden="1" customHeight="1">
      <c r="A8" s="1"/>
      <c r="B8" s="3" t="s">
        <v>17</v>
      </c>
      <c r="C8" s="232" t="s">
        <v>18</v>
      </c>
      <c r="D8" s="232"/>
      <c r="E8" s="233" t="s">
        <v>16</v>
      </c>
      <c r="F8" s="233"/>
      <c r="G8" s="4" t="s">
        <v>16</v>
      </c>
      <c r="H8" s="4" t="s">
        <v>16</v>
      </c>
      <c r="I8" s="4" t="s">
        <v>16</v>
      </c>
      <c r="J8" s="4" t="s">
        <v>16</v>
      </c>
      <c r="K8" s="4" t="s">
        <v>16</v>
      </c>
      <c r="L8" s="4" t="s">
        <v>19</v>
      </c>
      <c r="M8" s="4" t="s">
        <v>19</v>
      </c>
      <c r="N8" s="1"/>
    </row>
    <row r="9" spans="1:15" ht="12" hidden="1" customHeight="1">
      <c r="A9" s="1"/>
      <c r="B9" s="3" t="s">
        <v>20</v>
      </c>
      <c r="C9" s="232" t="s">
        <v>21</v>
      </c>
      <c r="D9" s="232"/>
      <c r="E9" s="233" t="s">
        <v>16</v>
      </c>
      <c r="F9" s="233"/>
      <c r="G9" s="4" t="s">
        <v>16</v>
      </c>
      <c r="H9" s="4" t="s">
        <v>16</v>
      </c>
      <c r="I9" s="4" t="s">
        <v>16</v>
      </c>
      <c r="J9" s="4" t="s">
        <v>16</v>
      </c>
      <c r="K9" s="4" t="s">
        <v>16</v>
      </c>
      <c r="L9" s="4" t="s">
        <v>16</v>
      </c>
      <c r="M9" s="4" t="s">
        <v>16</v>
      </c>
      <c r="N9" s="1"/>
    </row>
    <row r="10" spans="1:15" ht="20.100000000000001" customHeight="1">
      <c r="A10" s="1">
        <v>1</v>
      </c>
      <c r="B10" s="234" t="s">
        <v>22</v>
      </c>
      <c r="C10" s="234"/>
      <c r="D10" s="234"/>
      <c r="E10" s="233" t="s">
        <v>16</v>
      </c>
      <c r="F10" s="233"/>
      <c r="G10" s="4" t="s">
        <v>16</v>
      </c>
      <c r="H10" s="4" t="s">
        <v>16</v>
      </c>
      <c r="I10" s="4" t="s">
        <v>16</v>
      </c>
      <c r="J10" s="4" t="s">
        <v>16</v>
      </c>
      <c r="K10" s="4" t="s">
        <v>16</v>
      </c>
      <c r="L10" s="4" t="s">
        <v>19</v>
      </c>
      <c r="M10" s="4" t="s">
        <v>19</v>
      </c>
      <c r="N10" s="1"/>
    </row>
    <row r="11" spans="1:15" ht="15" hidden="1" customHeight="1">
      <c r="A11" s="1"/>
      <c r="B11" s="235" t="s">
        <v>23</v>
      </c>
      <c r="C11" s="235"/>
      <c r="D11" s="235"/>
      <c r="E11" s="235"/>
      <c r="F11" s="235"/>
      <c r="G11" s="235"/>
      <c r="H11" s="235"/>
      <c r="I11" s="235"/>
      <c r="J11" s="235"/>
      <c r="K11" s="235"/>
      <c r="L11" s="235"/>
      <c r="M11" s="235"/>
      <c r="N11" s="1"/>
    </row>
    <row r="12" spans="1:15" ht="12" hidden="1" customHeight="1">
      <c r="A12" s="1"/>
      <c r="B12" s="3" t="s">
        <v>24</v>
      </c>
      <c r="C12" s="232" t="s">
        <v>15</v>
      </c>
      <c r="D12" s="232"/>
      <c r="E12" s="233" t="s">
        <v>16</v>
      </c>
      <c r="F12" s="233"/>
      <c r="G12" s="4" t="s">
        <v>25</v>
      </c>
      <c r="H12" s="4" t="s">
        <v>16</v>
      </c>
      <c r="I12" s="13">
        <v>2100.4</v>
      </c>
      <c r="J12" s="4" t="s">
        <v>16</v>
      </c>
      <c r="K12" s="4" t="s">
        <v>16</v>
      </c>
      <c r="L12" s="4" t="s">
        <v>16</v>
      </c>
      <c r="M12" s="4" t="s">
        <v>25</v>
      </c>
      <c r="N12" s="1"/>
    </row>
    <row r="13" spans="1:15" ht="12" hidden="1" customHeight="1">
      <c r="A13" s="1"/>
      <c r="B13" s="3" t="s">
        <v>26</v>
      </c>
      <c r="C13" s="232" t="s">
        <v>18</v>
      </c>
      <c r="D13" s="232"/>
      <c r="E13" s="233" t="s">
        <v>16</v>
      </c>
      <c r="F13" s="233"/>
      <c r="G13" s="4" t="s">
        <v>27</v>
      </c>
      <c r="H13" s="4" t="s">
        <v>16</v>
      </c>
      <c r="I13" s="4" t="s">
        <v>27</v>
      </c>
      <c r="J13" s="4" t="s">
        <v>16</v>
      </c>
      <c r="K13" s="4" t="s">
        <v>16</v>
      </c>
      <c r="L13" s="4" t="s">
        <v>28</v>
      </c>
      <c r="M13" s="4" t="s">
        <v>29</v>
      </c>
      <c r="N13" s="1"/>
    </row>
    <row r="14" spans="1:15" ht="20.100000000000001" customHeight="1">
      <c r="A14" s="1">
        <v>1</v>
      </c>
      <c r="B14" s="234" t="s">
        <v>30</v>
      </c>
      <c r="C14" s="234"/>
      <c r="D14" s="234"/>
      <c r="E14" s="233" t="s">
        <v>16</v>
      </c>
      <c r="F14" s="233"/>
      <c r="G14" s="4" t="s">
        <v>31</v>
      </c>
      <c r="H14" s="4" t="s">
        <v>16</v>
      </c>
      <c r="I14" s="13">
        <v>2208.4</v>
      </c>
      <c r="J14" s="4" t="s">
        <v>16</v>
      </c>
      <c r="K14" s="4" t="s">
        <v>16</v>
      </c>
      <c r="L14" s="4" t="s">
        <v>28</v>
      </c>
      <c r="M14" s="4" t="s">
        <v>32</v>
      </c>
      <c r="N14" s="1"/>
    </row>
    <row r="15" spans="1:15" ht="15" hidden="1" customHeight="1">
      <c r="A15" s="1"/>
      <c r="B15" s="235" t="s">
        <v>33</v>
      </c>
      <c r="C15" s="235"/>
      <c r="D15" s="235"/>
      <c r="E15" s="235"/>
      <c r="F15" s="235"/>
      <c r="G15" s="235"/>
      <c r="H15" s="235"/>
      <c r="I15" s="235"/>
      <c r="J15" s="235"/>
      <c r="K15" s="235"/>
      <c r="L15" s="235"/>
      <c r="M15" s="235"/>
      <c r="N15" s="1"/>
    </row>
    <row r="16" spans="1:15" ht="12" hidden="1" customHeight="1">
      <c r="A16" s="1"/>
      <c r="B16" s="3" t="s">
        <v>34</v>
      </c>
      <c r="C16" s="232" t="s">
        <v>15</v>
      </c>
      <c r="D16" s="232"/>
      <c r="E16" s="233" t="s">
        <v>35</v>
      </c>
      <c r="F16" s="233"/>
      <c r="G16" s="4" t="s">
        <v>16</v>
      </c>
      <c r="H16" s="4" t="s">
        <v>16</v>
      </c>
      <c r="I16" s="4" t="s">
        <v>35</v>
      </c>
      <c r="J16" s="4" t="s">
        <v>16</v>
      </c>
      <c r="K16" s="4" t="s">
        <v>16</v>
      </c>
      <c r="L16" s="4" t="s">
        <v>36</v>
      </c>
      <c r="M16" s="4" t="s">
        <v>37</v>
      </c>
      <c r="N16" s="1"/>
    </row>
    <row r="17" spans="1:14" ht="12" hidden="1" customHeight="1">
      <c r="A17" s="1"/>
      <c r="B17" s="3" t="s">
        <v>38</v>
      </c>
      <c r="C17" s="232" t="s">
        <v>18</v>
      </c>
      <c r="D17" s="232"/>
      <c r="E17" s="233" t="s">
        <v>39</v>
      </c>
      <c r="F17" s="233"/>
      <c r="G17" s="4" t="s">
        <v>16</v>
      </c>
      <c r="H17" s="4" t="s">
        <v>16</v>
      </c>
      <c r="I17" s="4" t="s">
        <v>39</v>
      </c>
      <c r="J17" s="4" t="s">
        <v>16</v>
      </c>
      <c r="K17" s="4" t="s">
        <v>16</v>
      </c>
      <c r="L17" s="4" t="s">
        <v>40</v>
      </c>
      <c r="M17" s="4" t="s">
        <v>41</v>
      </c>
      <c r="N17" s="1"/>
    </row>
    <row r="18" spans="1:14" ht="12" hidden="1" customHeight="1">
      <c r="A18" s="1"/>
      <c r="B18" s="3" t="s">
        <v>42</v>
      </c>
      <c r="C18" s="232" t="s">
        <v>21</v>
      </c>
      <c r="D18" s="232"/>
      <c r="E18" s="233" t="s">
        <v>43</v>
      </c>
      <c r="F18" s="233"/>
      <c r="G18" s="4" t="s">
        <v>44</v>
      </c>
      <c r="H18" s="4" t="s">
        <v>16</v>
      </c>
      <c r="I18" s="4" t="s">
        <v>45</v>
      </c>
      <c r="J18" s="4" t="s">
        <v>16</v>
      </c>
      <c r="K18" s="4" t="s">
        <v>16</v>
      </c>
      <c r="L18" s="4" t="s">
        <v>46</v>
      </c>
      <c r="M18" s="4" t="s">
        <v>47</v>
      </c>
      <c r="N18" s="1"/>
    </row>
    <row r="19" spans="1:14" ht="20.100000000000001" customHeight="1">
      <c r="A19" s="1">
        <v>1</v>
      </c>
      <c r="B19" s="234" t="s">
        <v>48</v>
      </c>
      <c r="C19" s="234"/>
      <c r="D19" s="234"/>
      <c r="E19" s="233" t="s">
        <v>49</v>
      </c>
      <c r="F19" s="233"/>
      <c r="G19" s="4" t="s">
        <v>44</v>
      </c>
      <c r="H19" s="4" t="s">
        <v>16</v>
      </c>
      <c r="I19" s="4" t="s">
        <v>50</v>
      </c>
      <c r="J19" s="4" t="s">
        <v>16</v>
      </c>
      <c r="K19" s="4" t="s">
        <v>16</v>
      </c>
      <c r="L19" s="4" t="s">
        <v>51</v>
      </c>
      <c r="M19" s="4" t="s">
        <v>52</v>
      </c>
      <c r="N19" s="1"/>
    </row>
    <row r="20" spans="1:14" ht="15" hidden="1" customHeight="1">
      <c r="A20" s="1"/>
      <c r="B20" s="235" t="s">
        <v>53</v>
      </c>
      <c r="C20" s="235"/>
      <c r="D20" s="235"/>
      <c r="E20" s="235"/>
      <c r="F20" s="235"/>
      <c r="G20" s="235"/>
      <c r="H20" s="235"/>
      <c r="I20" s="235"/>
      <c r="J20" s="235"/>
      <c r="K20" s="235"/>
      <c r="L20" s="235"/>
      <c r="M20" s="235"/>
      <c r="N20" s="1"/>
    </row>
    <row r="21" spans="1:14" ht="12" hidden="1" customHeight="1">
      <c r="A21" s="1"/>
      <c r="B21" s="3" t="s">
        <v>54</v>
      </c>
      <c r="C21" s="232" t="s">
        <v>15</v>
      </c>
      <c r="D21" s="232"/>
      <c r="E21" s="233" t="s">
        <v>16</v>
      </c>
      <c r="F21" s="233"/>
      <c r="G21" s="4" t="s">
        <v>16</v>
      </c>
      <c r="H21" s="4" t="s">
        <v>16</v>
      </c>
      <c r="I21" s="4" t="s">
        <v>16</v>
      </c>
      <c r="J21" s="4" t="s">
        <v>16</v>
      </c>
      <c r="K21" s="4" t="s">
        <v>55</v>
      </c>
      <c r="L21" s="4" t="s">
        <v>56</v>
      </c>
      <c r="M21" s="4" t="s">
        <v>57</v>
      </c>
      <c r="N21" s="1"/>
    </row>
    <row r="22" spans="1:14" ht="12" hidden="1" customHeight="1">
      <c r="A22" s="1"/>
      <c r="B22" s="3" t="s">
        <v>58</v>
      </c>
      <c r="C22" s="232" t="s">
        <v>18</v>
      </c>
      <c r="D22" s="232"/>
      <c r="E22" s="233" t="s">
        <v>16</v>
      </c>
      <c r="F22" s="233"/>
      <c r="G22" s="4" t="s">
        <v>16</v>
      </c>
      <c r="H22" s="4" t="s">
        <v>16</v>
      </c>
      <c r="I22" s="4" t="s">
        <v>16</v>
      </c>
      <c r="J22" s="4" t="s">
        <v>16</v>
      </c>
      <c r="K22" s="4" t="s">
        <v>59</v>
      </c>
      <c r="L22" s="4" t="s">
        <v>60</v>
      </c>
      <c r="M22" s="4" t="s">
        <v>61</v>
      </c>
      <c r="N22" s="1"/>
    </row>
    <row r="23" spans="1:14" ht="12" hidden="1" customHeight="1">
      <c r="A23" s="1"/>
      <c r="B23" s="3" t="s">
        <v>62</v>
      </c>
      <c r="C23" s="232" t="s">
        <v>21</v>
      </c>
      <c r="D23" s="232"/>
      <c r="E23" s="233" t="s">
        <v>16</v>
      </c>
      <c r="F23" s="233"/>
      <c r="G23" s="4" t="s">
        <v>16</v>
      </c>
      <c r="H23" s="4" t="s">
        <v>16</v>
      </c>
      <c r="I23" s="4" t="s">
        <v>16</v>
      </c>
      <c r="J23" s="4" t="s">
        <v>16</v>
      </c>
      <c r="K23" s="4" t="s">
        <v>63</v>
      </c>
      <c r="L23" s="4" t="s">
        <v>16</v>
      </c>
      <c r="M23" s="4" t="s">
        <v>63</v>
      </c>
      <c r="N23" s="1"/>
    </row>
    <row r="24" spans="1:14" ht="20.100000000000001" customHeight="1">
      <c r="A24" s="1">
        <v>1</v>
      </c>
      <c r="B24" s="234" t="s">
        <v>64</v>
      </c>
      <c r="C24" s="234"/>
      <c r="D24" s="234"/>
      <c r="E24" s="233" t="s">
        <v>16</v>
      </c>
      <c r="F24" s="233"/>
      <c r="G24" s="4" t="s">
        <v>16</v>
      </c>
      <c r="H24" s="4" t="s">
        <v>16</v>
      </c>
      <c r="I24" s="4" t="s">
        <v>16</v>
      </c>
      <c r="J24" s="4" t="s">
        <v>16</v>
      </c>
      <c r="K24" s="4" t="s">
        <v>65</v>
      </c>
      <c r="L24" s="4" t="s">
        <v>66</v>
      </c>
      <c r="M24" s="4" t="s">
        <v>67</v>
      </c>
      <c r="N24" s="1"/>
    </row>
    <row r="25" spans="1:14" ht="15" hidden="1" customHeight="1">
      <c r="A25" s="1"/>
      <c r="B25" s="235" t="s">
        <v>68</v>
      </c>
      <c r="C25" s="235"/>
      <c r="D25" s="235"/>
      <c r="E25" s="235"/>
      <c r="F25" s="235"/>
      <c r="G25" s="235"/>
      <c r="H25" s="235"/>
      <c r="I25" s="235"/>
      <c r="J25" s="235"/>
      <c r="K25" s="235"/>
      <c r="L25" s="235"/>
      <c r="M25" s="235"/>
      <c r="N25" s="1"/>
    </row>
    <row r="26" spans="1:14" ht="12" hidden="1" customHeight="1">
      <c r="A26" s="1"/>
      <c r="B26" s="3" t="s">
        <v>69</v>
      </c>
      <c r="C26" s="232" t="s">
        <v>15</v>
      </c>
      <c r="D26" s="232"/>
      <c r="E26" s="233" t="s">
        <v>16</v>
      </c>
      <c r="F26" s="233"/>
      <c r="G26" s="4" t="s">
        <v>70</v>
      </c>
      <c r="H26" s="4" t="s">
        <v>16</v>
      </c>
      <c r="I26" s="4" t="s">
        <v>70</v>
      </c>
      <c r="J26" s="4" t="s">
        <v>16</v>
      </c>
      <c r="K26" s="4" t="s">
        <v>71</v>
      </c>
      <c r="L26" s="4" t="s">
        <v>72</v>
      </c>
      <c r="M26" s="4" t="s">
        <v>73</v>
      </c>
      <c r="N26" s="1"/>
    </row>
    <row r="27" spans="1:14" ht="12" hidden="1" customHeight="1">
      <c r="A27" s="1"/>
      <c r="B27" s="3" t="s">
        <v>74</v>
      </c>
      <c r="C27" s="232" t="s">
        <v>18</v>
      </c>
      <c r="D27" s="232"/>
      <c r="E27" s="233" t="s">
        <v>16</v>
      </c>
      <c r="F27" s="233"/>
      <c r="G27" s="4" t="s">
        <v>16</v>
      </c>
      <c r="H27" s="4" t="s">
        <v>16</v>
      </c>
      <c r="I27" s="4" t="s">
        <v>16</v>
      </c>
      <c r="J27" s="4" t="s">
        <v>16</v>
      </c>
      <c r="K27" s="4" t="s">
        <v>16</v>
      </c>
      <c r="L27" s="4" t="s">
        <v>36</v>
      </c>
      <c r="M27" s="4" t="s">
        <v>36</v>
      </c>
      <c r="N27" s="1"/>
    </row>
    <row r="28" spans="1:14" ht="12" hidden="1" customHeight="1">
      <c r="A28" s="1"/>
      <c r="B28" s="3" t="s">
        <v>75</v>
      </c>
      <c r="C28" s="232" t="s">
        <v>21</v>
      </c>
      <c r="D28" s="232"/>
      <c r="E28" s="233" t="s">
        <v>16</v>
      </c>
      <c r="F28" s="233"/>
      <c r="G28" s="4" t="s">
        <v>16</v>
      </c>
      <c r="H28" s="4" t="s">
        <v>16</v>
      </c>
      <c r="I28" s="4" t="s">
        <v>16</v>
      </c>
      <c r="J28" s="4" t="s">
        <v>16</v>
      </c>
      <c r="K28" s="4" t="s">
        <v>76</v>
      </c>
      <c r="L28" s="4" t="s">
        <v>16</v>
      </c>
      <c r="M28" s="4" t="s">
        <v>76</v>
      </c>
      <c r="N28" s="1"/>
    </row>
    <row r="29" spans="1:14" ht="20.100000000000001" customHeight="1">
      <c r="A29" s="1">
        <v>1</v>
      </c>
      <c r="B29" s="234" t="s">
        <v>77</v>
      </c>
      <c r="C29" s="234"/>
      <c r="D29" s="234"/>
      <c r="E29" s="233" t="s">
        <v>16</v>
      </c>
      <c r="F29" s="233"/>
      <c r="G29" s="4" t="s">
        <v>70</v>
      </c>
      <c r="H29" s="4" t="s">
        <v>16</v>
      </c>
      <c r="I29" s="4" t="s">
        <v>70</v>
      </c>
      <c r="J29" s="4" t="s">
        <v>16</v>
      </c>
      <c r="K29" s="4" t="s">
        <v>78</v>
      </c>
      <c r="L29" s="4" t="s">
        <v>79</v>
      </c>
      <c r="M29" s="4" t="s">
        <v>80</v>
      </c>
      <c r="N29" s="1"/>
    </row>
    <row r="30" spans="1:14" ht="15" hidden="1" customHeight="1">
      <c r="A30" s="1"/>
      <c r="B30" s="235" t="s">
        <v>81</v>
      </c>
      <c r="C30" s="235"/>
      <c r="D30" s="235"/>
      <c r="E30" s="235"/>
      <c r="F30" s="235"/>
      <c r="G30" s="235"/>
      <c r="H30" s="235"/>
      <c r="I30" s="235"/>
      <c r="J30" s="235"/>
      <c r="K30" s="235"/>
      <c r="L30" s="235"/>
      <c r="M30" s="235"/>
      <c r="N30" s="1"/>
    </row>
    <row r="31" spans="1:14" ht="12" hidden="1" customHeight="1">
      <c r="A31" s="1"/>
      <c r="B31" s="3" t="s">
        <v>82</v>
      </c>
      <c r="C31" s="232" t="s">
        <v>21</v>
      </c>
      <c r="D31" s="232"/>
      <c r="E31" s="233" t="s">
        <v>16</v>
      </c>
      <c r="F31" s="233"/>
      <c r="G31" s="4" t="s">
        <v>16</v>
      </c>
      <c r="H31" s="4" t="s">
        <v>16</v>
      </c>
      <c r="I31" s="4" t="s">
        <v>16</v>
      </c>
      <c r="J31" s="4" t="s">
        <v>16</v>
      </c>
      <c r="K31" s="4" t="s">
        <v>83</v>
      </c>
      <c r="L31" s="4" t="s">
        <v>16</v>
      </c>
      <c r="M31" s="4" t="s">
        <v>83</v>
      </c>
      <c r="N31" s="1"/>
    </row>
    <row r="32" spans="1:14" ht="20.100000000000001" hidden="1" customHeight="1">
      <c r="A32" s="1"/>
      <c r="B32" s="234" t="s">
        <v>84</v>
      </c>
      <c r="C32" s="234"/>
      <c r="D32" s="234"/>
      <c r="E32" s="233" t="s">
        <v>16</v>
      </c>
      <c r="F32" s="233"/>
      <c r="G32" s="4" t="s">
        <v>16</v>
      </c>
      <c r="H32" s="4" t="s">
        <v>16</v>
      </c>
      <c r="I32" s="4" t="s">
        <v>16</v>
      </c>
      <c r="J32" s="4" t="s">
        <v>16</v>
      </c>
      <c r="K32" s="4" t="s">
        <v>83</v>
      </c>
      <c r="L32" s="4" t="s">
        <v>16</v>
      </c>
      <c r="M32" s="4" t="s">
        <v>83</v>
      </c>
      <c r="N32" s="1"/>
    </row>
    <row r="33" spans="1:14" ht="15" hidden="1" customHeight="1">
      <c r="A33" s="1"/>
      <c r="B33" s="235" t="s">
        <v>85</v>
      </c>
      <c r="C33" s="235"/>
      <c r="D33" s="235"/>
      <c r="E33" s="235"/>
      <c r="F33" s="235"/>
      <c r="G33" s="235"/>
      <c r="H33" s="235"/>
      <c r="I33" s="235"/>
      <c r="J33" s="235"/>
      <c r="K33" s="235"/>
      <c r="L33" s="235"/>
      <c r="M33" s="235"/>
      <c r="N33" s="1"/>
    </row>
    <row r="34" spans="1:14" ht="12" hidden="1" customHeight="1">
      <c r="A34" s="1"/>
      <c r="B34" s="3" t="s">
        <v>86</v>
      </c>
      <c r="C34" s="232" t="s">
        <v>15</v>
      </c>
      <c r="D34" s="232"/>
      <c r="E34" s="233" t="s">
        <v>87</v>
      </c>
      <c r="F34" s="233"/>
      <c r="G34" s="4" t="s">
        <v>16</v>
      </c>
      <c r="H34" s="4" t="s">
        <v>16</v>
      </c>
      <c r="I34" s="4" t="s">
        <v>87</v>
      </c>
      <c r="J34" s="4" t="s">
        <v>16</v>
      </c>
      <c r="K34" s="4" t="s">
        <v>88</v>
      </c>
      <c r="L34" s="4" t="s">
        <v>89</v>
      </c>
      <c r="M34" s="4" t="s">
        <v>90</v>
      </c>
      <c r="N34" s="1"/>
    </row>
    <row r="35" spans="1:14" ht="12" hidden="1" customHeight="1">
      <c r="A35" s="1"/>
      <c r="B35" s="3" t="s">
        <v>91</v>
      </c>
      <c r="C35" s="232" t="s">
        <v>18</v>
      </c>
      <c r="D35" s="232"/>
      <c r="E35" s="233" t="s">
        <v>92</v>
      </c>
      <c r="F35" s="233"/>
      <c r="G35" s="4" t="s">
        <v>16</v>
      </c>
      <c r="H35" s="4" t="s">
        <v>16</v>
      </c>
      <c r="I35" s="4" t="s">
        <v>92</v>
      </c>
      <c r="J35" s="4" t="s">
        <v>16</v>
      </c>
      <c r="K35" s="4" t="s">
        <v>16</v>
      </c>
      <c r="L35" s="4" t="s">
        <v>93</v>
      </c>
      <c r="M35" s="4" t="s">
        <v>94</v>
      </c>
      <c r="N35" s="1"/>
    </row>
    <row r="36" spans="1:14" ht="12" hidden="1" customHeight="1">
      <c r="A36" s="1"/>
      <c r="B36" s="3" t="s">
        <v>95</v>
      </c>
      <c r="C36" s="232" t="s">
        <v>21</v>
      </c>
      <c r="D36" s="232"/>
      <c r="E36" s="233" t="s">
        <v>16</v>
      </c>
      <c r="F36" s="233"/>
      <c r="G36" s="4" t="s">
        <v>16</v>
      </c>
      <c r="H36" s="4" t="s">
        <v>16</v>
      </c>
      <c r="I36" s="4" t="s">
        <v>16</v>
      </c>
      <c r="J36" s="4" t="s">
        <v>16</v>
      </c>
      <c r="K36" s="4" t="s">
        <v>96</v>
      </c>
      <c r="L36" s="4" t="s">
        <v>16</v>
      </c>
      <c r="M36" s="4" t="s">
        <v>96</v>
      </c>
      <c r="N36" s="1"/>
    </row>
    <row r="37" spans="1:14" ht="20.100000000000001" customHeight="1">
      <c r="A37" s="1">
        <v>1</v>
      </c>
      <c r="B37" s="234" t="s">
        <v>97</v>
      </c>
      <c r="C37" s="234"/>
      <c r="D37" s="234"/>
      <c r="E37" s="233" t="s">
        <v>98</v>
      </c>
      <c r="F37" s="233"/>
      <c r="G37" s="4" t="s">
        <v>16</v>
      </c>
      <c r="H37" s="4" t="s">
        <v>16</v>
      </c>
      <c r="I37" s="4" t="s">
        <v>98</v>
      </c>
      <c r="J37" s="4" t="s">
        <v>16</v>
      </c>
      <c r="K37" s="4" t="s">
        <v>99</v>
      </c>
      <c r="L37" s="4" t="s">
        <v>100</v>
      </c>
      <c r="M37" s="4" t="s">
        <v>101</v>
      </c>
      <c r="N37" s="1"/>
    </row>
    <row r="38" spans="1:14" ht="15" hidden="1" customHeight="1">
      <c r="A38" s="1"/>
      <c r="B38" s="235" t="s">
        <v>102</v>
      </c>
      <c r="C38" s="235"/>
      <c r="D38" s="235"/>
      <c r="E38" s="235"/>
      <c r="F38" s="235"/>
      <c r="G38" s="235"/>
      <c r="H38" s="235"/>
      <c r="I38" s="235"/>
      <c r="J38" s="235"/>
      <c r="K38" s="235"/>
      <c r="L38" s="235"/>
      <c r="M38" s="235"/>
      <c r="N38" s="1"/>
    </row>
    <row r="39" spans="1:14" ht="12" hidden="1" customHeight="1">
      <c r="A39" s="1"/>
      <c r="B39" s="3" t="s">
        <v>103</v>
      </c>
      <c r="C39" s="232" t="s">
        <v>15</v>
      </c>
      <c r="D39" s="232"/>
      <c r="E39" s="233" t="s">
        <v>104</v>
      </c>
      <c r="F39" s="233"/>
      <c r="G39" s="4" t="s">
        <v>105</v>
      </c>
      <c r="H39" s="4" t="s">
        <v>16</v>
      </c>
      <c r="I39" s="4" t="s">
        <v>106</v>
      </c>
      <c r="J39" s="4" t="s">
        <v>16</v>
      </c>
      <c r="K39" s="4" t="s">
        <v>107</v>
      </c>
      <c r="L39" s="4" t="s">
        <v>108</v>
      </c>
      <c r="M39" s="4" t="s">
        <v>109</v>
      </c>
      <c r="N39" s="1"/>
    </row>
    <row r="40" spans="1:14" ht="12" hidden="1" customHeight="1">
      <c r="A40" s="1"/>
      <c r="B40" s="3" t="s">
        <v>110</v>
      </c>
      <c r="C40" s="232" t="s">
        <v>18</v>
      </c>
      <c r="D40" s="232"/>
      <c r="E40" s="233" t="s">
        <v>111</v>
      </c>
      <c r="F40" s="233"/>
      <c r="G40" s="4" t="s">
        <v>16</v>
      </c>
      <c r="H40" s="4" t="s">
        <v>16</v>
      </c>
      <c r="I40" s="4" t="s">
        <v>111</v>
      </c>
      <c r="J40" s="4" t="s">
        <v>16</v>
      </c>
      <c r="K40" s="4" t="s">
        <v>16</v>
      </c>
      <c r="L40" s="4" t="s">
        <v>112</v>
      </c>
      <c r="M40" s="4" t="s">
        <v>113</v>
      </c>
      <c r="N40" s="1"/>
    </row>
    <row r="41" spans="1:14" ht="12" hidden="1" customHeight="1">
      <c r="A41" s="1"/>
      <c r="B41" s="3" t="s">
        <v>114</v>
      </c>
      <c r="C41" s="232" t="s">
        <v>21</v>
      </c>
      <c r="D41" s="232"/>
      <c r="E41" s="233" t="s">
        <v>115</v>
      </c>
      <c r="F41" s="233"/>
      <c r="G41" s="4" t="s">
        <v>116</v>
      </c>
      <c r="H41" s="4" t="s">
        <v>16</v>
      </c>
      <c r="I41" s="4" t="s">
        <v>117</v>
      </c>
      <c r="J41" s="4" t="s">
        <v>118</v>
      </c>
      <c r="K41" s="4" t="s">
        <v>16</v>
      </c>
      <c r="L41" s="4" t="s">
        <v>119</v>
      </c>
      <c r="M41" s="4" t="s">
        <v>120</v>
      </c>
      <c r="N41" s="1"/>
    </row>
    <row r="42" spans="1:14" ht="20.100000000000001" customHeight="1">
      <c r="A42" s="1">
        <v>1</v>
      </c>
      <c r="B42" s="234" t="s">
        <v>121</v>
      </c>
      <c r="C42" s="234"/>
      <c r="D42" s="234"/>
      <c r="E42" s="233" t="s">
        <v>122</v>
      </c>
      <c r="F42" s="233"/>
      <c r="G42" s="4" t="s">
        <v>123</v>
      </c>
      <c r="H42" s="4" t="s">
        <v>16</v>
      </c>
      <c r="I42" s="4" t="s">
        <v>124</v>
      </c>
      <c r="J42" s="4" t="s">
        <v>118</v>
      </c>
      <c r="K42" s="4" t="s">
        <v>107</v>
      </c>
      <c r="L42" s="4" t="s">
        <v>125</v>
      </c>
      <c r="M42" s="4" t="s">
        <v>126</v>
      </c>
      <c r="N42" s="1"/>
    </row>
    <row r="43" spans="1:14" ht="15" hidden="1" customHeight="1">
      <c r="A43" s="1"/>
      <c r="B43" s="235" t="s">
        <v>127</v>
      </c>
      <c r="C43" s="235"/>
      <c r="D43" s="235"/>
      <c r="E43" s="235"/>
      <c r="F43" s="235"/>
      <c r="G43" s="235"/>
      <c r="H43" s="235"/>
      <c r="I43" s="235"/>
      <c r="J43" s="235"/>
      <c r="K43" s="235"/>
      <c r="L43" s="235"/>
      <c r="M43" s="235"/>
      <c r="N43" s="1"/>
    </row>
    <row r="44" spans="1:14" ht="12" hidden="1" customHeight="1">
      <c r="A44" s="1"/>
      <c r="B44" s="3" t="s">
        <v>128</v>
      </c>
      <c r="C44" s="232" t="s">
        <v>15</v>
      </c>
      <c r="D44" s="232"/>
      <c r="E44" s="233" t="s">
        <v>129</v>
      </c>
      <c r="F44" s="233"/>
      <c r="G44" s="4" t="s">
        <v>16</v>
      </c>
      <c r="H44" s="4" t="s">
        <v>16</v>
      </c>
      <c r="I44" s="4" t="s">
        <v>129</v>
      </c>
      <c r="J44" s="4" t="s">
        <v>16</v>
      </c>
      <c r="K44" s="4" t="s">
        <v>130</v>
      </c>
      <c r="L44" s="4" t="s">
        <v>131</v>
      </c>
      <c r="M44" s="4" t="s">
        <v>132</v>
      </c>
      <c r="N44" s="1"/>
    </row>
    <row r="45" spans="1:14" ht="12" hidden="1" customHeight="1">
      <c r="A45" s="1"/>
      <c r="B45" s="3" t="s">
        <v>133</v>
      </c>
      <c r="C45" s="232" t="s">
        <v>18</v>
      </c>
      <c r="D45" s="232"/>
      <c r="E45" s="233" t="s">
        <v>134</v>
      </c>
      <c r="F45" s="233"/>
      <c r="G45" s="4" t="s">
        <v>16</v>
      </c>
      <c r="H45" s="4" t="s">
        <v>16</v>
      </c>
      <c r="I45" s="4" t="s">
        <v>134</v>
      </c>
      <c r="J45" s="4" t="s">
        <v>16</v>
      </c>
      <c r="K45" s="4" t="s">
        <v>16</v>
      </c>
      <c r="L45" s="4" t="s">
        <v>135</v>
      </c>
      <c r="M45" s="4" t="s">
        <v>136</v>
      </c>
      <c r="N45" s="1"/>
    </row>
    <row r="46" spans="1:14" ht="12" hidden="1" customHeight="1">
      <c r="A46" s="1"/>
      <c r="B46" s="3" t="s">
        <v>137</v>
      </c>
      <c r="C46" s="232" t="s">
        <v>21</v>
      </c>
      <c r="D46" s="232"/>
      <c r="E46" s="233" t="s">
        <v>138</v>
      </c>
      <c r="F46" s="233"/>
      <c r="G46" s="4" t="s">
        <v>139</v>
      </c>
      <c r="H46" s="4" t="s">
        <v>16</v>
      </c>
      <c r="I46" s="4" t="s">
        <v>140</v>
      </c>
      <c r="J46" s="4" t="s">
        <v>141</v>
      </c>
      <c r="K46" s="4" t="s">
        <v>16</v>
      </c>
      <c r="L46" s="4" t="s">
        <v>142</v>
      </c>
      <c r="M46" s="4" t="s">
        <v>143</v>
      </c>
      <c r="N46" s="1"/>
    </row>
    <row r="47" spans="1:14" ht="20.100000000000001" customHeight="1">
      <c r="A47" s="1">
        <v>1</v>
      </c>
      <c r="B47" s="234" t="s">
        <v>144</v>
      </c>
      <c r="C47" s="234"/>
      <c r="D47" s="234"/>
      <c r="E47" s="233" t="s">
        <v>145</v>
      </c>
      <c r="F47" s="233"/>
      <c r="G47" s="4" t="s">
        <v>139</v>
      </c>
      <c r="H47" s="4" t="s">
        <v>16</v>
      </c>
      <c r="I47" s="4" t="s">
        <v>146</v>
      </c>
      <c r="J47" s="4" t="s">
        <v>141</v>
      </c>
      <c r="K47" s="4" t="s">
        <v>130</v>
      </c>
      <c r="L47" s="4" t="s">
        <v>147</v>
      </c>
      <c r="M47" s="4" t="s">
        <v>148</v>
      </c>
      <c r="N47" s="1"/>
    </row>
    <row r="48" spans="1:14" ht="15" hidden="1" customHeight="1">
      <c r="A48" s="1"/>
      <c r="B48" s="235" t="s">
        <v>149</v>
      </c>
      <c r="C48" s="235"/>
      <c r="D48" s="235"/>
      <c r="E48" s="235"/>
      <c r="F48" s="235"/>
      <c r="G48" s="235"/>
      <c r="H48" s="235"/>
      <c r="I48" s="235"/>
      <c r="J48" s="235"/>
      <c r="K48" s="235"/>
      <c r="L48" s="235"/>
      <c r="M48" s="235"/>
      <c r="N48" s="1"/>
    </row>
    <row r="49" spans="1:14" ht="12" hidden="1" customHeight="1">
      <c r="A49" s="1"/>
      <c r="B49" s="3" t="s">
        <v>150</v>
      </c>
      <c r="C49" s="232" t="s">
        <v>15</v>
      </c>
      <c r="D49" s="232"/>
      <c r="E49" s="233" t="s">
        <v>16</v>
      </c>
      <c r="F49" s="233"/>
      <c r="G49" s="4" t="s">
        <v>16</v>
      </c>
      <c r="H49" s="4" t="s">
        <v>16</v>
      </c>
      <c r="I49" s="4" t="s">
        <v>16</v>
      </c>
      <c r="J49" s="4" t="s">
        <v>16</v>
      </c>
      <c r="K49" s="4" t="s">
        <v>151</v>
      </c>
      <c r="L49" s="4" t="s">
        <v>152</v>
      </c>
      <c r="M49" s="4" t="s">
        <v>153</v>
      </c>
      <c r="N49" s="1"/>
    </row>
    <row r="50" spans="1:14" ht="12" hidden="1" customHeight="1">
      <c r="A50" s="1"/>
      <c r="B50" s="3" t="s">
        <v>154</v>
      </c>
      <c r="C50" s="232" t="s">
        <v>18</v>
      </c>
      <c r="D50" s="232"/>
      <c r="E50" s="233" t="s">
        <v>16</v>
      </c>
      <c r="F50" s="233"/>
      <c r="G50" s="4" t="s">
        <v>155</v>
      </c>
      <c r="H50" s="4" t="s">
        <v>16</v>
      </c>
      <c r="I50" s="4" t="s">
        <v>155</v>
      </c>
      <c r="J50" s="4" t="s">
        <v>16</v>
      </c>
      <c r="K50" s="4" t="s">
        <v>156</v>
      </c>
      <c r="L50" s="4" t="s">
        <v>157</v>
      </c>
      <c r="M50" s="4" t="s">
        <v>158</v>
      </c>
      <c r="N50" s="1"/>
    </row>
    <row r="51" spans="1:14" ht="12" hidden="1" customHeight="1">
      <c r="A51" s="1"/>
      <c r="B51" s="3" t="s">
        <v>159</v>
      </c>
      <c r="C51" s="232" t="s">
        <v>21</v>
      </c>
      <c r="D51" s="232"/>
      <c r="E51" s="233" t="s">
        <v>16</v>
      </c>
      <c r="F51" s="233"/>
      <c r="G51" s="4" t="s">
        <v>16</v>
      </c>
      <c r="H51" s="4" t="s">
        <v>16</v>
      </c>
      <c r="I51" s="4" t="s">
        <v>16</v>
      </c>
      <c r="J51" s="4" t="s">
        <v>16</v>
      </c>
      <c r="K51" s="4" t="s">
        <v>160</v>
      </c>
      <c r="L51" s="4" t="s">
        <v>16</v>
      </c>
      <c r="M51" s="4" t="s">
        <v>160</v>
      </c>
      <c r="N51" s="1"/>
    </row>
    <row r="52" spans="1:14" ht="20.100000000000001" customHeight="1">
      <c r="A52" s="1">
        <v>1</v>
      </c>
      <c r="B52" s="234" t="s">
        <v>161</v>
      </c>
      <c r="C52" s="234"/>
      <c r="D52" s="234"/>
      <c r="E52" s="233" t="s">
        <v>16</v>
      </c>
      <c r="F52" s="233"/>
      <c r="G52" s="4" t="s">
        <v>155</v>
      </c>
      <c r="H52" s="4" t="s">
        <v>16</v>
      </c>
      <c r="I52" s="4" t="s">
        <v>155</v>
      </c>
      <c r="J52" s="4" t="s">
        <v>16</v>
      </c>
      <c r="K52" s="4" t="s">
        <v>162</v>
      </c>
      <c r="L52" s="4" t="s">
        <v>163</v>
      </c>
      <c r="M52" s="4" t="s">
        <v>164</v>
      </c>
      <c r="N52" s="1"/>
    </row>
    <row r="53" spans="1:14" ht="15" hidden="1" customHeight="1">
      <c r="A53" s="1"/>
      <c r="B53" s="235" t="s">
        <v>165</v>
      </c>
      <c r="C53" s="235"/>
      <c r="D53" s="235"/>
      <c r="E53" s="235"/>
      <c r="F53" s="235"/>
      <c r="G53" s="235"/>
      <c r="H53" s="235"/>
      <c r="I53" s="235"/>
      <c r="J53" s="235"/>
      <c r="K53" s="235"/>
      <c r="L53" s="235"/>
      <c r="M53" s="235"/>
      <c r="N53" s="1"/>
    </row>
    <row r="54" spans="1:14" ht="12" hidden="1" customHeight="1">
      <c r="A54" s="1"/>
      <c r="B54" s="3" t="s">
        <v>166</v>
      </c>
      <c r="C54" s="232" t="s">
        <v>15</v>
      </c>
      <c r="D54" s="232"/>
      <c r="E54" s="233" t="s">
        <v>167</v>
      </c>
      <c r="F54" s="233"/>
      <c r="G54" s="4" t="s">
        <v>168</v>
      </c>
      <c r="H54" s="4" t="s">
        <v>16</v>
      </c>
      <c r="I54" s="4" t="s">
        <v>169</v>
      </c>
      <c r="J54" s="4" t="s">
        <v>16</v>
      </c>
      <c r="K54" s="4" t="s">
        <v>170</v>
      </c>
      <c r="L54" s="4" t="s">
        <v>171</v>
      </c>
      <c r="M54" s="4" t="s">
        <v>172</v>
      </c>
      <c r="N54" s="1"/>
    </row>
    <row r="55" spans="1:14" ht="12" hidden="1" customHeight="1">
      <c r="A55" s="1"/>
      <c r="B55" s="3" t="s">
        <v>173</v>
      </c>
      <c r="C55" s="232" t="s">
        <v>18</v>
      </c>
      <c r="D55" s="232"/>
      <c r="E55" s="233" t="s">
        <v>174</v>
      </c>
      <c r="F55" s="233"/>
      <c r="G55" s="4" t="s">
        <v>175</v>
      </c>
      <c r="H55" s="4" t="s">
        <v>16</v>
      </c>
      <c r="I55" s="4" t="s">
        <v>176</v>
      </c>
      <c r="J55" s="4" t="s">
        <v>16</v>
      </c>
      <c r="K55" s="4" t="s">
        <v>177</v>
      </c>
      <c r="L55" s="4" t="s">
        <v>178</v>
      </c>
      <c r="M55" s="4" t="s">
        <v>179</v>
      </c>
      <c r="N55" s="1"/>
    </row>
    <row r="56" spans="1:14" ht="2.1" customHeight="1">
      <c r="A56" s="1"/>
      <c r="B56" s="1"/>
      <c r="C56" s="1"/>
      <c r="D56" s="1"/>
      <c r="E56" s="1"/>
      <c r="F56" s="1"/>
      <c r="G56" s="1"/>
      <c r="H56" s="1"/>
      <c r="I56" s="1"/>
      <c r="J56" s="1"/>
      <c r="K56" s="1"/>
      <c r="L56" s="1"/>
      <c r="M56" s="1"/>
      <c r="N56" s="1"/>
    </row>
    <row r="57" spans="1:14" ht="0.95" customHeight="1">
      <c r="A57" s="1"/>
      <c r="B57" s="1"/>
      <c r="C57" s="1"/>
      <c r="D57" s="228" t="s">
        <v>180</v>
      </c>
      <c r="E57" s="228"/>
      <c r="F57" s="1"/>
      <c r="G57" s="1"/>
      <c r="H57" s="1"/>
      <c r="I57" s="1"/>
      <c r="J57" s="1"/>
      <c r="K57" s="1"/>
      <c r="L57" s="229" t="s">
        <v>181</v>
      </c>
      <c r="M57" s="230" t="s">
        <v>182</v>
      </c>
      <c r="N57" s="1"/>
    </row>
    <row r="58" spans="1:14" ht="9.9499999999999993" customHeight="1">
      <c r="A58" s="1"/>
      <c r="B58" s="228" t="s">
        <v>183</v>
      </c>
      <c r="C58" s="228"/>
      <c r="D58" s="228"/>
      <c r="E58" s="228"/>
      <c r="F58" s="1"/>
      <c r="G58" s="1"/>
      <c r="H58" s="1"/>
      <c r="I58" s="1"/>
      <c r="J58" s="1"/>
      <c r="K58" s="1"/>
      <c r="L58" s="229"/>
      <c r="M58" s="230"/>
      <c r="N58" s="1"/>
    </row>
    <row r="59" spans="1:14" ht="9" customHeight="1">
      <c r="A59" s="1"/>
      <c r="B59" s="228"/>
      <c r="C59" s="228"/>
      <c r="D59" s="228"/>
      <c r="E59" s="228"/>
      <c r="F59" s="1"/>
      <c r="G59" s="1"/>
      <c r="H59" s="1"/>
      <c r="I59" s="1"/>
      <c r="J59" s="1"/>
      <c r="K59" s="1"/>
      <c r="L59" s="1"/>
      <c r="M59" s="1"/>
      <c r="N59" s="1"/>
    </row>
    <row r="60" spans="1:14" ht="21" customHeight="1">
      <c r="A60" s="1"/>
      <c r="B60" s="1"/>
      <c r="C60" s="1"/>
      <c r="D60" s="1"/>
      <c r="E60" s="1"/>
      <c r="F60" s="1"/>
      <c r="G60" s="1"/>
      <c r="H60" s="1"/>
      <c r="I60" s="1"/>
      <c r="J60" s="1"/>
      <c r="K60" s="1"/>
      <c r="L60" s="1"/>
      <c r="M60" s="1"/>
      <c r="N60" s="1"/>
    </row>
    <row r="61" spans="1:14" ht="20.100000000000001" customHeight="1">
      <c r="A61" s="1"/>
      <c r="B61" s="1"/>
      <c r="C61" s="1"/>
      <c r="D61" s="1"/>
      <c r="E61" s="1"/>
      <c r="F61" s="1"/>
      <c r="G61" s="1"/>
      <c r="H61" s="1"/>
      <c r="I61" s="1"/>
      <c r="J61" s="1"/>
      <c r="K61" s="1"/>
      <c r="L61" s="1"/>
      <c r="M61" s="1"/>
      <c r="N61" s="1"/>
    </row>
    <row r="62" spans="1:14" ht="20.100000000000001" customHeight="1">
      <c r="A62" s="1"/>
      <c r="B62" s="231" t="s">
        <v>1</v>
      </c>
      <c r="C62" s="231" t="s">
        <v>2</v>
      </c>
      <c r="D62" s="231"/>
      <c r="E62" s="231" t="s">
        <v>3</v>
      </c>
      <c r="F62" s="231"/>
      <c r="G62" s="231"/>
      <c r="H62" s="231"/>
      <c r="I62" s="231"/>
      <c r="J62" s="231"/>
      <c r="K62" s="231"/>
      <c r="L62" s="231"/>
      <c r="M62" s="231" t="s">
        <v>4</v>
      </c>
      <c r="N62" s="1"/>
    </row>
    <row r="63" spans="1:14" ht="15" customHeight="1">
      <c r="A63" s="1"/>
      <c r="B63" s="231"/>
      <c r="C63" s="231"/>
      <c r="D63" s="231"/>
      <c r="E63" s="231" t="s">
        <v>5</v>
      </c>
      <c r="F63" s="231"/>
      <c r="G63" s="231"/>
      <c r="H63" s="231"/>
      <c r="I63" s="231"/>
      <c r="J63" s="231" t="s">
        <v>6</v>
      </c>
      <c r="K63" s="231" t="s">
        <v>7</v>
      </c>
      <c r="L63" s="231" t="s">
        <v>8</v>
      </c>
      <c r="M63" s="231"/>
      <c r="N63" s="1"/>
    </row>
    <row r="64" spans="1:14" ht="15" customHeight="1">
      <c r="A64" s="1"/>
      <c r="B64" s="231"/>
      <c r="C64" s="231"/>
      <c r="D64" s="231"/>
      <c r="E64" s="231" t="s">
        <v>9</v>
      </c>
      <c r="F64" s="231"/>
      <c r="G64" s="2" t="s">
        <v>10</v>
      </c>
      <c r="H64" s="2" t="s">
        <v>11</v>
      </c>
      <c r="I64" s="2" t="s">
        <v>12</v>
      </c>
      <c r="J64" s="231"/>
      <c r="K64" s="231"/>
      <c r="L64" s="231"/>
      <c r="M64" s="231"/>
      <c r="N64" s="1"/>
    </row>
    <row r="65" spans="1:14" ht="12" customHeight="1">
      <c r="A65" s="1"/>
      <c r="B65" s="3" t="s">
        <v>184</v>
      </c>
      <c r="C65" s="232" t="s">
        <v>21</v>
      </c>
      <c r="D65" s="232"/>
      <c r="E65" s="233" t="s">
        <v>185</v>
      </c>
      <c r="F65" s="233"/>
      <c r="G65" s="4" t="s">
        <v>186</v>
      </c>
      <c r="H65" s="4" t="s">
        <v>16</v>
      </c>
      <c r="I65" s="4" t="s">
        <v>187</v>
      </c>
      <c r="J65" s="4" t="s">
        <v>188</v>
      </c>
      <c r="K65" s="4" t="s">
        <v>189</v>
      </c>
      <c r="L65" s="4" t="s">
        <v>190</v>
      </c>
      <c r="M65" s="4" t="s">
        <v>191</v>
      </c>
      <c r="N65" s="1"/>
    </row>
    <row r="66" spans="1:14" ht="20.100000000000001" customHeight="1">
      <c r="A66" s="1"/>
      <c r="B66" s="234" t="s">
        <v>192</v>
      </c>
      <c r="C66" s="234"/>
      <c r="D66" s="234"/>
      <c r="E66" s="233" t="s">
        <v>193</v>
      </c>
      <c r="F66" s="233"/>
      <c r="G66" s="4" t="s">
        <v>194</v>
      </c>
      <c r="H66" s="4" t="s">
        <v>16</v>
      </c>
      <c r="I66" s="4" t="s">
        <v>195</v>
      </c>
      <c r="J66" s="4" t="s">
        <v>188</v>
      </c>
      <c r="K66" s="4" t="s">
        <v>196</v>
      </c>
      <c r="L66" s="4" t="s">
        <v>197</v>
      </c>
      <c r="M66" s="4" t="s">
        <v>198</v>
      </c>
      <c r="N66" s="1"/>
    </row>
    <row r="67" spans="1:14" ht="409.6" customHeight="1">
      <c r="A67" s="1"/>
      <c r="B67" s="1"/>
      <c r="C67" s="1"/>
      <c r="D67" s="1"/>
      <c r="E67" s="1"/>
      <c r="F67" s="1"/>
      <c r="G67" s="1"/>
      <c r="H67" s="1"/>
      <c r="I67" s="1"/>
      <c r="J67" s="1"/>
      <c r="K67" s="1"/>
      <c r="L67" s="1"/>
      <c r="M67" s="1"/>
      <c r="N67" s="1"/>
    </row>
    <row r="68" spans="1:14" ht="0.95" customHeight="1">
      <c r="A68" s="1"/>
      <c r="B68" s="1"/>
      <c r="C68" s="1"/>
      <c r="D68" s="228" t="s">
        <v>180</v>
      </c>
      <c r="E68" s="228"/>
      <c r="F68" s="1"/>
      <c r="G68" s="1"/>
      <c r="H68" s="1"/>
      <c r="I68" s="1"/>
      <c r="J68" s="1"/>
      <c r="K68" s="1"/>
      <c r="L68" s="229" t="s">
        <v>199</v>
      </c>
      <c r="M68" s="230" t="s">
        <v>182</v>
      </c>
      <c r="N68" s="1"/>
    </row>
    <row r="69" spans="1:14" ht="9.9499999999999993" customHeight="1">
      <c r="A69" s="1"/>
      <c r="B69" s="228" t="s">
        <v>183</v>
      </c>
      <c r="C69" s="228"/>
      <c r="D69" s="228"/>
      <c r="E69" s="228"/>
      <c r="F69" s="1"/>
      <c r="G69" s="1"/>
      <c r="H69" s="1"/>
      <c r="I69" s="1"/>
      <c r="J69" s="1"/>
      <c r="K69" s="1"/>
      <c r="L69" s="229"/>
      <c r="M69" s="230"/>
      <c r="N69" s="1"/>
    </row>
    <row r="70" spans="1:14" ht="9" customHeight="1">
      <c r="A70" s="1"/>
      <c r="B70" s="228"/>
      <c r="C70" s="228"/>
      <c r="D70" s="228"/>
      <c r="E70" s="228"/>
      <c r="F70" s="1"/>
      <c r="G70" s="1"/>
      <c r="H70" s="1"/>
      <c r="I70" s="1"/>
      <c r="J70" s="1"/>
      <c r="K70" s="1"/>
      <c r="L70" s="1"/>
      <c r="M70" s="1"/>
      <c r="N70" s="1"/>
    </row>
    <row r="71" spans="1:14" ht="21" customHeight="1">
      <c r="A71" s="1"/>
      <c r="B71" s="1"/>
      <c r="C71" s="1"/>
      <c r="D71" s="1"/>
      <c r="E71" s="1"/>
      <c r="F71" s="1"/>
      <c r="G71" s="1"/>
      <c r="H71" s="1"/>
      <c r="I71" s="1"/>
      <c r="J71" s="1"/>
      <c r="K71" s="1"/>
      <c r="L71" s="1"/>
      <c r="M71" s="1"/>
      <c r="N71" s="1"/>
    </row>
  </sheetData>
  <autoFilter ref="A1:N55">
    <filterColumn colId="0">
      <customFilters>
        <customFilter operator="notEqual" val=" "/>
      </customFilters>
    </filterColumn>
  </autoFilter>
  <mergeCells count="120">
    <mergeCell ref="B6:M6"/>
    <mergeCell ref="C7:D7"/>
    <mergeCell ref="E7:F7"/>
    <mergeCell ref="C8:D8"/>
    <mergeCell ref="E8:F8"/>
    <mergeCell ref="C9:D9"/>
    <mergeCell ref="E9:F9"/>
    <mergeCell ref="B2:M2"/>
    <mergeCell ref="B3:B5"/>
    <mergeCell ref="C3:D5"/>
    <mergeCell ref="E3:L3"/>
    <mergeCell ref="M3:M5"/>
    <mergeCell ref="E4:I4"/>
    <mergeCell ref="J4:J5"/>
    <mergeCell ref="K4:K5"/>
    <mergeCell ref="L4:L5"/>
    <mergeCell ref="E5:F5"/>
    <mergeCell ref="B14:D14"/>
    <mergeCell ref="E14:F14"/>
    <mergeCell ref="B15:M15"/>
    <mergeCell ref="C16:D16"/>
    <mergeCell ref="E16:F16"/>
    <mergeCell ref="C17:D17"/>
    <mergeCell ref="E17:F17"/>
    <mergeCell ref="B10:D10"/>
    <mergeCell ref="E10:F10"/>
    <mergeCell ref="B11:M11"/>
    <mergeCell ref="C12:D12"/>
    <mergeCell ref="E12:F12"/>
    <mergeCell ref="C13:D13"/>
    <mergeCell ref="E13:F13"/>
    <mergeCell ref="C22:D22"/>
    <mergeCell ref="E22:F22"/>
    <mergeCell ref="C23:D23"/>
    <mergeCell ref="E23:F23"/>
    <mergeCell ref="B24:D24"/>
    <mergeCell ref="E24:F24"/>
    <mergeCell ref="C18:D18"/>
    <mergeCell ref="E18:F18"/>
    <mergeCell ref="B19:D19"/>
    <mergeCell ref="E19:F19"/>
    <mergeCell ref="B20:M20"/>
    <mergeCell ref="C21:D21"/>
    <mergeCell ref="E21:F21"/>
    <mergeCell ref="B29:D29"/>
    <mergeCell ref="E29:F29"/>
    <mergeCell ref="B30:M30"/>
    <mergeCell ref="C31:D31"/>
    <mergeCell ref="E31:F31"/>
    <mergeCell ref="B32:D32"/>
    <mergeCell ref="E32:F32"/>
    <mergeCell ref="B25:M25"/>
    <mergeCell ref="C26:D26"/>
    <mergeCell ref="E26:F26"/>
    <mergeCell ref="C27:D27"/>
    <mergeCell ref="E27:F27"/>
    <mergeCell ref="C28:D28"/>
    <mergeCell ref="E28:F28"/>
    <mergeCell ref="B37:D37"/>
    <mergeCell ref="E37:F37"/>
    <mergeCell ref="B38:M38"/>
    <mergeCell ref="C39:D39"/>
    <mergeCell ref="E39:F39"/>
    <mergeCell ref="C40:D40"/>
    <mergeCell ref="E40:F40"/>
    <mergeCell ref="B33:M33"/>
    <mergeCell ref="C34:D34"/>
    <mergeCell ref="E34:F34"/>
    <mergeCell ref="C35:D35"/>
    <mergeCell ref="E35:F35"/>
    <mergeCell ref="C36:D36"/>
    <mergeCell ref="E36:F36"/>
    <mergeCell ref="C45:D45"/>
    <mergeCell ref="E45:F45"/>
    <mergeCell ref="C46:D46"/>
    <mergeCell ref="E46:F46"/>
    <mergeCell ref="B47:D47"/>
    <mergeCell ref="E47:F47"/>
    <mergeCell ref="C41:D41"/>
    <mergeCell ref="E41:F41"/>
    <mergeCell ref="B42:D42"/>
    <mergeCell ref="E42:F42"/>
    <mergeCell ref="B43:M43"/>
    <mergeCell ref="C44:D44"/>
    <mergeCell ref="E44:F44"/>
    <mergeCell ref="B52:D52"/>
    <mergeCell ref="E52:F52"/>
    <mergeCell ref="B53:M53"/>
    <mergeCell ref="C54:D54"/>
    <mergeCell ref="E54:F54"/>
    <mergeCell ref="C55:D55"/>
    <mergeCell ref="E55:F55"/>
    <mergeCell ref="B48:M48"/>
    <mergeCell ref="C49:D49"/>
    <mergeCell ref="E49:F49"/>
    <mergeCell ref="C50:D50"/>
    <mergeCell ref="E50:F50"/>
    <mergeCell ref="C51:D51"/>
    <mergeCell ref="E51:F51"/>
    <mergeCell ref="D57:E59"/>
    <mergeCell ref="L57:L58"/>
    <mergeCell ref="M57:M58"/>
    <mergeCell ref="B58:C59"/>
    <mergeCell ref="B62:B64"/>
    <mergeCell ref="C62:D64"/>
    <mergeCell ref="E62:L62"/>
    <mergeCell ref="M62:M64"/>
    <mergeCell ref="E63:I63"/>
    <mergeCell ref="J63:J64"/>
    <mergeCell ref="D68:E70"/>
    <mergeCell ref="L68:L69"/>
    <mergeCell ref="M68:M69"/>
    <mergeCell ref="B69:C70"/>
    <mergeCell ref="K63:K64"/>
    <mergeCell ref="L63:L64"/>
    <mergeCell ref="E64:F64"/>
    <mergeCell ref="C65:D65"/>
    <mergeCell ref="E65:F65"/>
    <mergeCell ref="B66:D66"/>
    <mergeCell ref="E66:F66"/>
  </mergeCells>
  <pageMargins left="0" right="0" top="0" bottom="0" header="0.5" footer="0.5"/>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45"/>
  <sheetViews>
    <sheetView workbookViewId="0">
      <selection activeCell="O1" sqref="O1"/>
    </sheetView>
  </sheetViews>
  <sheetFormatPr defaultRowHeight="12.75"/>
  <cols>
    <col min="1" max="1" width="3.42578125" style="5" customWidth="1"/>
    <col min="2" max="2" width="10.85546875" style="5" customWidth="1"/>
    <col min="3" max="3" width="2" style="5" customWidth="1"/>
    <col min="4" max="4" width="14.7109375" style="5" customWidth="1"/>
    <col min="5" max="5" width="2" style="5" customWidth="1"/>
    <col min="6" max="6" width="7.7109375" style="5" customWidth="1"/>
    <col min="7" max="8" width="9.7109375" style="5" customWidth="1"/>
    <col min="9" max="9" width="9" style="5" customWidth="1"/>
    <col min="10" max="10" width="8.42578125" style="5" customWidth="1"/>
    <col min="11" max="11" width="7.42578125" style="5" customWidth="1"/>
    <col min="12" max="12" width="7.5703125" style="5" customWidth="1"/>
    <col min="13" max="13" width="8.85546875" style="5" customWidth="1"/>
    <col min="14" max="14" width="3.42578125" style="5" customWidth="1"/>
    <col min="15" max="16384" width="9.140625" style="5"/>
  </cols>
  <sheetData>
    <row r="1" spans="1:15" ht="20.100000000000001" customHeight="1">
      <c r="A1" s="6"/>
      <c r="B1" s="6"/>
      <c r="C1" s="6"/>
      <c r="D1" s="6"/>
      <c r="E1" s="6"/>
      <c r="F1" s="6"/>
      <c r="G1" s="6"/>
      <c r="H1" s="6"/>
      <c r="I1" s="6"/>
      <c r="J1" s="6"/>
      <c r="K1" s="6"/>
      <c r="L1" s="6"/>
      <c r="M1" s="6"/>
      <c r="N1" s="6"/>
      <c r="O1" s="75" t="s">
        <v>748</v>
      </c>
    </row>
    <row r="2" spans="1:15" ht="15.95" customHeight="1">
      <c r="A2" s="6">
        <v>1</v>
      </c>
      <c r="B2" s="237" t="s">
        <v>299</v>
      </c>
      <c r="C2" s="237"/>
      <c r="D2" s="237"/>
      <c r="E2" s="237"/>
      <c r="F2" s="237"/>
      <c r="G2" s="237"/>
      <c r="H2" s="237"/>
      <c r="I2" s="237"/>
      <c r="J2" s="237"/>
      <c r="K2" s="237"/>
      <c r="L2" s="237"/>
      <c r="M2" s="237"/>
      <c r="N2" s="6"/>
    </row>
    <row r="3" spans="1:15" ht="20.100000000000001" customHeight="1">
      <c r="A3" s="6">
        <v>1</v>
      </c>
      <c r="B3" s="215" t="s">
        <v>1</v>
      </c>
      <c r="C3" s="215" t="s">
        <v>2</v>
      </c>
      <c r="D3" s="215"/>
      <c r="E3" s="215" t="s">
        <v>3</v>
      </c>
      <c r="F3" s="215"/>
      <c r="G3" s="215"/>
      <c r="H3" s="215"/>
      <c r="I3" s="215"/>
      <c r="J3" s="215"/>
      <c r="K3" s="215"/>
      <c r="L3" s="215"/>
      <c r="M3" s="215" t="s">
        <v>4</v>
      </c>
      <c r="N3" s="6"/>
    </row>
    <row r="4" spans="1:15" ht="15" customHeight="1">
      <c r="A4" s="6">
        <v>1</v>
      </c>
      <c r="B4" s="215"/>
      <c r="C4" s="215"/>
      <c r="D4" s="215"/>
      <c r="E4" s="215" t="s">
        <v>5</v>
      </c>
      <c r="F4" s="215"/>
      <c r="G4" s="215"/>
      <c r="H4" s="215"/>
      <c r="I4" s="215"/>
      <c r="J4" s="215" t="s">
        <v>6</v>
      </c>
      <c r="K4" s="215" t="s">
        <v>7</v>
      </c>
      <c r="L4" s="215" t="s">
        <v>8</v>
      </c>
      <c r="M4" s="215"/>
      <c r="N4" s="6"/>
    </row>
    <row r="5" spans="1:15" ht="15" customHeight="1">
      <c r="A5" s="6">
        <v>1</v>
      </c>
      <c r="B5" s="215"/>
      <c r="C5" s="215"/>
      <c r="D5" s="215"/>
      <c r="E5" s="215" t="s">
        <v>9</v>
      </c>
      <c r="F5" s="215"/>
      <c r="G5" s="9" t="s">
        <v>10</v>
      </c>
      <c r="H5" s="9" t="s">
        <v>11</v>
      </c>
      <c r="I5" s="9" t="s">
        <v>12</v>
      </c>
      <c r="J5" s="215"/>
      <c r="K5" s="215"/>
      <c r="L5" s="215"/>
      <c r="M5" s="215"/>
      <c r="N5" s="6"/>
    </row>
    <row r="6" spans="1:15" ht="15" hidden="1" customHeight="1">
      <c r="A6" s="6"/>
      <c r="B6" s="216" t="s">
        <v>298</v>
      </c>
      <c r="C6" s="216"/>
      <c r="D6" s="216"/>
      <c r="E6" s="216"/>
      <c r="F6" s="216"/>
      <c r="G6" s="216"/>
      <c r="H6" s="216"/>
      <c r="I6" s="216"/>
      <c r="J6" s="216"/>
      <c r="K6" s="216"/>
      <c r="L6" s="216"/>
      <c r="M6" s="216"/>
      <c r="N6" s="6"/>
    </row>
    <row r="7" spans="1:15" ht="12" hidden="1" customHeight="1">
      <c r="A7" s="6"/>
      <c r="B7" s="8" t="s">
        <v>14</v>
      </c>
      <c r="C7" s="217" t="s">
        <v>15</v>
      </c>
      <c r="D7" s="217"/>
      <c r="E7" s="219" t="s">
        <v>16</v>
      </c>
      <c r="F7" s="219"/>
      <c r="G7" s="7" t="s">
        <v>16</v>
      </c>
      <c r="H7" s="7" t="s">
        <v>206</v>
      </c>
      <c r="I7" s="7" t="s">
        <v>206</v>
      </c>
      <c r="J7" s="7" t="s">
        <v>16</v>
      </c>
      <c r="K7" s="7" t="s">
        <v>16</v>
      </c>
      <c r="L7" s="7" t="s">
        <v>297</v>
      </c>
      <c r="M7" s="7" t="s">
        <v>296</v>
      </c>
      <c r="N7" s="6"/>
    </row>
    <row r="8" spans="1:15" ht="12" hidden="1" customHeight="1">
      <c r="A8" s="6"/>
      <c r="B8" s="8" t="s">
        <v>17</v>
      </c>
      <c r="C8" s="217" t="s">
        <v>18</v>
      </c>
      <c r="D8" s="217"/>
      <c r="E8" s="219" t="s">
        <v>16</v>
      </c>
      <c r="F8" s="219"/>
      <c r="G8" s="7" t="s">
        <v>16</v>
      </c>
      <c r="H8" s="7" t="s">
        <v>16</v>
      </c>
      <c r="I8" s="7" t="s">
        <v>16</v>
      </c>
      <c r="J8" s="7" t="s">
        <v>16</v>
      </c>
      <c r="K8" s="7" t="s">
        <v>16</v>
      </c>
      <c r="L8" s="7" t="s">
        <v>295</v>
      </c>
      <c r="M8" s="7" t="s">
        <v>295</v>
      </c>
      <c r="N8" s="6"/>
    </row>
    <row r="9" spans="1:15" ht="12" hidden="1" customHeight="1">
      <c r="A9" s="6"/>
      <c r="B9" s="8" t="s">
        <v>20</v>
      </c>
      <c r="C9" s="217" t="s">
        <v>21</v>
      </c>
      <c r="D9" s="217"/>
      <c r="E9" s="219" t="s">
        <v>16</v>
      </c>
      <c r="F9" s="219"/>
      <c r="G9" s="7" t="s">
        <v>16</v>
      </c>
      <c r="H9" s="7" t="s">
        <v>16</v>
      </c>
      <c r="I9" s="7" t="s">
        <v>16</v>
      </c>
      <c r="J9" s="7" t="s">
        <v>16</v>
      </c>
      <c r="K9" s="7" t="s">
        <v>16</v>
      </c>
      <c r="L9" s="7" t="s">
        <v>294</v>
      </c>
      <c r="M9" s="7" t="s">
        <v>294</v>
      </c>
      <c r="N9" s="6"/>
    </row>
    <row r="10" spans="1:15" ht="20.100000000000001" hidden="1" customHeight="1">
      <c r="A10" s="6"/>
      <c r="B10" s="220" t="s">
        <v>293</v>
      </c>
      <c r="C10" s="220"/>
      <c r="D10" s="220"/>
      <c r="E10" s="219" t="s">
        <v>16</v>
      </c>
      <c r="F10" s="219"/>
      <c r="G10" s="7" t="s">
        <v>16</v>
      </c>
      <c r="H10" s="7" t="s">
        <v>206</v>
      </c>
      <c r="I10" s="7" t="s">
        <v>206</v>
      </c>
      <c r="J10" s="7" t="s">
        <v>16</v>
      </c>
      <c r="K10" s="7" t="s">
        <v>16</v>
      </c>
      <c r="L10" s="7" t="s">
        <v>292</v>
      </c>
      <c r="M10" s="7" t="s">
        <v>291</v>
      </c>
      <c r="N10" s="6"/>
    </row>
    <row r="11" spans="1:15" ht="15" hidden="1" customHeight="1">
      <c r="A11" s="6"/>
      <c r="B11" s="216" t="s">
        <v>290</v>
      </c>
      <c r="C11" s="216"/>
      <c r="D11" s="216"/>
      <c r="E11" s="216"/>
      <c r="F11" s="216"/>
      <c r="G11" s="216"/>
      <c r="H11" s="216"/>
      <c r="I11" s="216"/>
      <c r="J11" s="216"/>
      <c r="K11" s="216"/>
      <c r="L11" s="216"/>
      <c r="M11" s="216"/>
      <c r="N11" s="6"/>
    </row>
    <row r="12" spans="1:15" ht="12" hidden="1" customHeight="1">
      <c r="A12" s="6"/>
      <c r="B12" s="8" t="s">
        <v>24</v>
      </c>
      <c r="C12" s="217" t="s">
        <v>15</v>
      </c>
      <c r="D12" s="217"/>
      <c r="E12" s="219" t="s">
        <v>16</v>
      </c>
      <c r="F12" s="219"/>
      <c r="G12" s="7" t="s">
        <v>16</v>
      </c>
      <c r="H12" s="7" t="s">
        <v>16</v>
      </c>
      <c r="I12" s="7" t="s">
        <v>16</v>
      </c>
      <c r="J12" s="7" t="s">
        <v>16</v>
      </c>
      <c r="K12" s="7" t="s">
        <v>16</v>
      </c>
      <c r="L12" s="7" t="s">
        <v>289</v>
      </c>
      <c r="M12" s="7" t="s">
        <v>289</v>
      </c>
      <c r="N12" s="6"/>
    </row>
    <row r="13" spans="1:15" ht="12" hidden="1" customHeight="1">
      <c r="A13" s="6"/>
      <c r="B13" s="8" t="s">
        <v>26</v>
      </c>
      <c r="C13" s="217" t="s">
        <v>18</v>
      </c>
      <c r="D13" s="217"/>
      <c r="E13" s="219" t="s">
        <v>16</v>
      </c>
      <c r="F13" s="219"/>
      <c r="G13" s="7" t="s">
        <v>16</v>
      </c>
      <c r="H13" s="7" t="s">
        <v>16</v>
      </c>
      <c r="I13" s="7" t="s">
        <v>16</v>
      </c>
      <c r="J13" s="7" t="s">
        <v>16</v>
      </c>
      <c r="K13" s="7" t="s">
        <v>16</v>
      </c>
      <c r="L13" s="7" t="s">
        <v>288</v>
      </c>
      <c r="M13" s="7" t="s">
        <v>288</v>
      </c>
      <c r="N13" s="6"/>
    </row>
    <row r="14" spans="1:15" ht="12" hidden="1" customHeight="1">
      <c r="A14" s="6"/>
      <c r="B14" s="8" t="s">
        <v>34</v>
      </c>
      <c r="C14" s="217" t="s">
        <v>21</v>
      </c>
      <c r="D14" s="217"/>
      <c r="E14" s="219" t="s">
        <v>286</v>
      </c>
      <c r="F14" s="219"/>
      <c r="G14" s="7" t="s">
        <v>16</v>
      </c>
      <c r="H14" s="7" t="s">
        <v>16</v>
      </c>
      <c r="I14" s="7" t="s">
        <v>286</v>
      </c>
      <c r="J14" s="7" t="s">
        <v>16</v>
      </c>
      <c r="K14" s="7" t="s">
        <v>16</v>
      </c>
      <c r="L14" s="7" t="s">
        <v>16</v>
      </c>
      <c r="M14" s="7" t="s">
        <v>286</v>
      </c>
      <c r="N14" s="6"/>
    </row>
    <row r="15" spans="1:15" ht="20.100000000000001" customHeight="1">
      <c r="A15" s="6">
        <v>1</v>
      </c>
      <c r="B15" s="220" t="s">
        <v>287</v>
      </c>
      <c r="C15" s="220"/>
      <c r="D15" s="220"/>
      <c r="E15" s="219" t="s">
        <v>286</v>
      </c>
      <c r="F15" s="219"/>
      <c r="G15" s="7" t="s">
        <v>16</v>
      </c>
      <c r="H15" s="7" t="s">
        <v>16</v>
      </c>
      <c r="I15" s="7" t="s">
        <v>286</v>
      </c>
      <c r="J15" s="7" t="s">
        <v>16</v>
      </c>
      <c r="K15" s="7" t="s">
        <v>16</v>
      </c>
      <c r="L15" s="7" t="s">
        <v>285</v>
      </c>
      <c r="M15" s="7" t="s">
        <v>284</v>
      </c>
      <c r="N15" s="6"/>
    </row>
    <row r="16" spans="1:15" ht="15" hidden="1" customHeight="1">
      <c r="A16" s="6"/>
      <c r="B16" s="216" t="s">
        <v>283</v>
      </c>
      <c r="C16" s="216"/>
      <c r="D16" s="216"/>
      <c r="E16" s="216"/>
      <c r="F16" s="216"/>
      <c r="G16" s="216"/>
      <c r="H16" s="216"/>
      <c r="I16" s="216"/>
      <c r="J16" s="216"/>
      <c r="K16" s="216"/>
      <c r="L16" s="216"/>
      <c r="M16" s="216"/>
      <c r="N16" s="6"/>
    </row>
    <row r="17" spans="1:14" ht="12" hidden="1" customHeight="1">
      <c r="A17" s="6"/>
      <c r="B17" s="8" t="s">
        <v>38</v>
      </c>
      <c r="C17" s="217" t="s">
        <v>15</v>
      </c>
      <c r="D17" s="217"/>
      <c r="E17" s="219" t="s">
        <v>282</v>
      </c>
      <c r="F17" s="219"/>
      <c r="G17" s="7" t="s">
        <v>16</v>
      </c>
      <c r="H17" s="7" t="s">
        <v>16</v>
      </c>
      <c r="I17" s="7" t="s">
        <v>282</v>
      </c>
      <c r="J17" s="7" t="s">
        <v>16</v>
      </c>
      <c r="K17" s="7" t="s">
        <v>281</v>
      </c>
      <c r="L17" s="7" t="s">
        <v>280</v>
      </c>
      <c r="M17" s="7" t="s">
        <v>279</v>
      </c>
      <c r="N17" s="6"/>
    </row>
    <row r="18" spans="1:14" ht="12" hidden="1" customHeight="1">
      <c r="A18" s="6"/>
      <c r="B18" s="8" t="s">
        <v>42</v>
      </c>
      <c r="C18" s="217" t="s">
        <v>18</v>
      </c>
      <c r="D18" s="217"/>
      <c r="E18" s="219" t="s">
        <v>278</v>
      </c>
      <c r="F18" s="219"/>
      <c r="G18" s="7" t="s">
        <v>16</v>
      </c>
      <c r="H18" s="7" t="s">
        <v>16</v>
      </c>
      <c r="I18" s="7" t="s">
        <v>278</v>
      </c>
      <c r="J18" s="7" t="s">
        <v>16</v>
      </c>
      <c r="K18" s="7" t="s">
        <v>16</v>
      </c>
      <c r="L18" s="7" t="s">
        <v>277</v>
      </c>
      <c r="M18" s="7" t="s">
        <v>276</v>
      </c>
      <c r="N18" s="6"/>
    </row>
    <row r="19" spans="1:14" ht="12" hidden="1" customHeight="1">
      <c r="A19" s="6"/>
      <c r="B19" s="8" t="s">
        <v>54</v>
      </c>
      <c r="C19" s="217" t="s">
        <v>21</v>
      </c>
      <c r="D19" s="217"/>
      <c r="E19" s="219" t="s">
        <v>275</v>
      </c>
      <c r="F19" s="219"/>
      <c r="G19" s="7" t="s">
        <v>16</v>
      </c>
      <c r="H19" s="7" t="s">
        <v>16</v>
      </c>
      <c r="I19" s="7" t="s">
        <v>275</v>
      </c>
      <c r="J19" s="7" t="s">
        <v>16</v>
      </c>
      <c r="K19" s="7" t="s">
        <v>274</v>
      </c>
      <c r="L19" s="7" t="s">
        <v>16</v>
      </c>
      <c r="M19" s="7" t="s">
        <v>273</v>
      </c>
      <c r="N19" s="6"/>
    </row>
    <row r="20" spans="1:14" ht="20.100000000000001" customHeight="1">
      <c r="A20" s="6">
        <v>1</v>
      </c>
      <c r="B20" s="220" t="s">
        <v>272</v>
      </c>
      <c r="C20" s="220"/>
      <c r="D20" s="220"/>
      <c r="E20" s="219" t="s">
        <v>271</v>
      </c>
      <c r="F20" s="219"/>
      <c r="G20" s="7" t="s">
        <v>16</v>
      </c>
      <c r="H20" s="7" t="s">
        <v>16</v>
      </c>
      <c r="I20" s="7" t="s">
        <v>271</v>
      </c>
      <c r="J20" s="7" t="s">
        <v>16</v>
      </c>
      <c r="K20" s="7" t="s">
        <v>270</v>
      </c>
      <c r="L20" s="7" t="s">
        <v>269</v>
      </c>
      <c r="M20" s="7" t="s">
        <v>268</v>
      </c>
      <c r="N20" s="6"/>
    </row>
    <row r="21" spans="1:14" ht="15" hidden="1" customHeight="1">
      <c r="A21" s="6"/>
      <c r="B21" s="216" t="s">
        <v>267</v>
      </c>
      <c r="C21" s="216"/>
      <c r="D21" s="216"/>
      <c r="E21" s="216"/>
      <c r="F21" s="216"/>
      <c r="G21" s="216"/>
      <c r="H21" s="216"/>
      <c r="I21" s="216"/>
      <c r="J21" s="216"/>
      <c r="K21" s="216"/>
      <c r="L21" s="216"/>
      <c r="M21" s="216"/>
      <c r="N21" s="6"/>
    </row>
    <row r="22" spans="1:14" ht="12" hidden="1" customHeight="1">
      <c r="A22" s="6"/>
      <c r="B22" s="8" t="s">
        <v>58</v>
      </c>
      <c r="C22" s="217" t="s">
        <v>15</v>
      </c>
      <c r="D22" s="217"/>
      <c r="E22" s="219" t="s">
        <v>266</v>
      </c>
      <c r="F22" s="219"/>
      <c r="G22" s="7" t="s">
        <v>16</v>
      </c>
      <c r="H22" s="7" t="s">
        <v>16</v>
      </c>
      <c r="I22" s="7" t="s">
        <v>266</v>
      </c>
      <c r="J22" s="7" t="s">
        <v>16</v>
      </c>
      <c r="K22" s="7" t="s">
        <v>255</v>
      </c>
      <c r="L22" s="7" t="s">
        <v>265</v>
      </c>
      <c r="M22" s="7" t="s">
        <v>264</v>
      </c>
      <c r="N22" s="6"/>
    </row>
    <row r="23" spans="1:14" ht="12" hidden="1" customHeight="1">
      <c r="A23" s="6"/>
      <c r="B23" s="8" t="s">
        <v>62</v>
      </c>
      <c r="C23" s="217" t="s">
        <v>18</v>
      </c>
      <c r="D23" s="217"/>
      <c r="E23" s="219" t="s">
        <v>263</v>
      </c>
      <c r="F23" s="219"/>
      <c r="G23" s="7" t="s">
        <v>16</v>
      </c>
      <c r="H23" s="7" t="s">
        <v>16</v>
      </c>
      <c r="I23" s="7" t="s">
        <v>263</v>
      </c>
      <c r="J23" s="7" t="s">
        <v>16</v>
      </c>
      <c r="K23" s="7" t="s">
        <v>16</v>
      </c>
      <c r="L23" s="7" t="s">
        <v>262</v>
      </c>
      <c r="M23" s="7" t="s">
        <v>261</v>
      </c>
      <c r="N23" s="6"/>
    </row>
    <row r="24" spans="1:14" ht="12" hidden="1" customHeight="1">
      <c r="A24" s="6"/>
      <c r="B24" s="8" t="s">
        <v>69</v>
      </c>
      <c r="C24" s="217" t="s">
        <v>21</v>
      </c>
      <c r="D24" s="217"/>
      <c r="E24" s="219" t="s">
        <v>260</v>
      </c>
      <c r="F24" s="219"/>
      <c r="G24" s="7" t="s">
        <v>16</v>
      </c>
      <c r="H24" s="7" t="s">
        <v>16</v>
      </c>
      <c r="I24" s="7" t="s">
        <v>260</v>
      </c>
      <c r="J24" s="7" t="s">
        <v>16</v>
      </c>
      <c r="K24" s="7" t="s">
        <v>16</v>
      </c>
      <c r="L24" s="7" t="s">
        <v>259</v>
      </c>
      <c r="M24" s="7" t="s">
        <v>258</v>
      </c>
      <c r="N24" s="6"/>
    </row>
    <row r="25" spans="1:14" ht="20.100000000000001" customHeight="1">
      <c r="A25" s="6">
        <v>1</v>
      </c>
      <c r="B25" s="220" t="s">
        <v>257</v>
      </c>
      <c r="C25" s="220"/>
      <c r="D25" s="220"/>
      <c r="E25" s="219" t="s">
        <v>256</v>
      </c>
      <c r="F25" s="219"/>
      <c r="G25" s="7" t="s">
        <v>16</v>
      </c>
      <c r="H25" s="7" t="s">
        <v>16</v>
      </c>
      <c r="I25" s="7" t="s">
        <v>256</v>
      </c>
      <c r="J25" s="7" t="s">
        <v>16</v>
      </c>
      <c r="K25" s="7" t="s">
        <v>255</v>
      </c>
      <c r="L25" s="7" t="s">
        <v>254</v>
      </c>
      <c r="M25" s="7" t="s">
        <v>253</v>
      </c>
      <c r="N25" s="6"/>
    </row>
    <row r="26" spans="1:14" ht="15" hidden="1" customHeight="1">
      <c r="A26" s="6"/>
      <c r="B26" s="216" t="s">
        <v>252</v>
      </c>
      <c r="C26" s="216"/>
      <c r="D26" s="216"/>
      <c r="E26" s="216"/>
      <c r="F26" s="216"/>
      <c r="G26" s="216"/>
      <c r="H26" s="216"/>
      <c r="I26" s="216"/>
      <c r="J26" s="216"/>
      <c r="K26" s="216"/>
      <c r="L26" s="216"/>
      <c r="M26" s="216"/>
      <c r="N26" s="6"/>
    </row>
    <row r="27" spans="1:14" ht="12" hidden="1" customHeight="1">
      <c r="A27" s="6"/>
      <c r="B27" s="8" t="s">
        <v>74</v>
      </c>
      <c r="C27" s="217" t="s">
        <v>15</v>
      </c>
      <c r="D27" s="217"/>
      <c r="E27" s="219" t="s">
        <v>16</v>
      </c>
      <c r="F27" s="219"/>
      <c r="G27" s="7" t="s">
        <v>16</v>
      </c>
      <c r="H27" s="7" t="s">
        <v>16</v>
      </c>
      <c r="I27" s="7" t="s">
        <v>16</v>
      </c>
      <c r="J27" s="7" t="s">
        <v>16</v>
      </c>
      <c r="K27" s="7" t="s">
        <v>251</v>
      </c>
      <c r="L27" s="7" t="s">
        <v>250</v>
      </c>
      <c r="M27" s="7" t="s">
        <v>249</v>
      </c>
      <c r="N27" s="6"/>
    </row>
    <row r="28" spans="1:14" ht="12" hidden="1" customHeight="1">
      <c r="A28" s="6"/>
      <c r="B28" s="8" t="s">
        <v>75</v>
      </c>
      <c r="C28" s="217" t="s">
        <v>18</v>
      </c>
      <c r="D28" s="217"/>
      <c r="E28" s="219" t="s">
        <v>16</v>
      </c>
      <c r="F28" s="219"/>
      <c r="G28" s="7" t="s">
        <v>16</v>
      </c>
      <c r="H28" s="7" t="s">
        <v>16</v>
      </c>
      <c r="I28" s="7" t="s">
        <v>16</v>
      </c>
      <c r="J28" s="7" t="s">
        <v>16</v>
      </c>
      <c r="K28" s="7" t="s">
        <v>216</v>
      </c>
      <c r="L28" s="7" t="s">
        <v>248</v>
      </c>
      <c r="M28" s="7" t="s">
        <v>247</v>
      </c>
      <c r="N28" s="6"/>
    </row>
    <row r="29" spans="1:14" ht="12" hidden="1" customHeight="1">
      <c r="A29" s="6"/>
      <c r="B29" s="8" t="s">
        <v>82</v>
      </c>
      <c r="C29" s="217" t="s">
        <v>21</v>
      </c>
      <c r="D29" s="217"/>
      <c r="E29" s="219" t="s">
        <v>16</v>
      </c>
      <c r="F29" s="219"/>
      <c r="G29" s="7" t="s">
        <v>16</v>
      </c>
      <c r="H29" s="7" t="s">
        <v>16</v>
      </c>
      <c r="I29" s="7" t="s">
        <v>16</v>
      </c>
      <c r="J29" s="7" t="s">
        <v>16</v>
      </c>
      <c r="K29" s="7" t="s">
        <v>246</v>
      </c>
      <c r="L29" s="7" t="s">
        <v>16</v>
      </c>
      <c r="M29" s="7" t="s">
        <v>246</v>
      </c>
      <c r="N29" s="6"/>
    </row>
    <row r="30" spans="1:14" ht="20.100000000000001" customHeight="1">
      <c r="A30" s="6">
        <v>1</v>
      </c>
      <c r="B30" s="220" t="s">
        <v>245</v>
      </c>
      <c r="C30" s="220"/>
      <c r="D30" s="220"/>
      <c r="E30" s="219" t="s">
        <v>16</v>
      </c>
      <c r="F30" s="219"/>
      <c r="G30" s="7" t="s">
        <v>16</v>
      </c>
      <c r="H30" s="7" t="s">
        <v>16</v>
      </c>
      <c r="I30" s="7" t="s">
        <v>16</v>
      </c>
      <c r="J30" s="7" t="s">
        <v>16</v>
      </c>
      <c r="K30" s="7" t="s">
        <v>244</v>
      </c>
      <c r="L30" s="7" t="s">
        <v>243</v>
      </c>
      <c r="M30" s="7" t="s">
        <v>242</v>
      </c>
      <c r="N30" s="6"/>
    </row>
    <row r="31" spans="1:14" ht="15" hidden="1" customHeight="1">
      <c r="A31" s="6"/>
      <c r="B31" s="216" t="s">
        <v>241</v>
      </c>
      <c r="C31" s="216"/>
      <c r="D31" s="216"/>
      <c r="E31" s="216"/>
      <c r="F31" s="216"/>
      <c r="G31" s="216"/>
      <c r="H31" s="216"/>
      <c r="I31" s="216"/>
      <c r="J31" s="216"/>
      <c r="K31" s="216"/>
      <c r="L31" s="216"/>
      <c r="M31" s="216"/>
      <c r="N31" s="6"/>
    </row>
    <row r="32" spans="1:14" ht="12" hidden="1" customHeight="1">
      <c r="A32" s="6"/>
      <c r="B32" s="8" t="s">
        <v>86</v>
      </c>
      <c r="C32" s="217" t="s">
        <v>15</v>
      </c>
      <c r="D32" s="217"/>
      <c r="E32" s="219" t="s">
        <v>240</v>
      </c>
      <c r="F32" s="219"/>
      <c r="G32" s="7" t="s">
        <v>207</v>
      </c>
      <c r="H32" s="7" t="s">
        <v>16</v>
      </c>
      <c r="I32" s="7" t="s">
        <v>239</v>
      </c>
      <c r="J32" s="7" t="s">
        <v>16</v>
      </c>
      <c r="K32" s="7" t="s">
        <v>238</v>
      </c>
      <c r="L32" s="7" t="s">
        <v>237</v>
      </c>
      <c r="M32" s="7" t="s">
        <v>236</v>
      </c>
      <c r="N32" s="6"/>
    </row>
    <row r="33" spans="1:14" ht="12" hidden="1" customHeight="1">
      <c r="A33" s="6"/>
      <c r="B33" s="8" t="s">
        <v>91</v>
      </c>
      <c r="C33" s="217" t="s">
        <v>18</v>
      </c>
      <c r="D33" s="217"/>
      <c r="E33" s="219" t="s">
        <v>235</v>
      </c>
      <c r="F33" s="219"/>
      <c r="G33" s="7" t="s">
        <v>16</v>
      </c>
      <c r="H33" s="7" t="s">
        <v>16</v>
      </c>
      <c r="I33" s="7" t="s">
        <v>235</v>
      </c>
      <c r="J33" s="7" t="s">
        <v>16</v>
      </c>
      <c r="K33" s="7" t="s">
        <v>16</v>
      </c>
      <c r="L33" s="7" t="s">
        <v>234</v>
      </c>
      <c r="M33" s="7" t="s">
        <v>233</v>
      </c>
      <c r="N33" s="6"/>
    </row>
    <row r="34" spans="1:14" ht="12" hidden="1" customHeight="1">
      <c r="A34" s="6"/>
      <c r="B34" s="8" t="s">
        <v>95</v>
      </c>
      <c r="C34" s="217" t="s">
        <v>21</v>
      </c>
      <c r="D34" s="217"/>
      <c r="E34" s="219" t="s">
        <v>232</v>
      </c>
      <c r="F34" s="219"/>
      <c r="G34" s="7" t="s">
        <v>16</v>
      </c>
      <c r="H34" s="7" t="s">
        <v>16</v>
      </c>
      <c r="I34" s="7" t="s">
        <v>232</v>
      </c>
      <c r="J34" s="7" t="s">
        <v>16</v>
      </c>
      <c r="K34" s="7" t="s">
        <v>231</v>
      </c>
      <c r="L34" s="7" t="s">
        <v>16</v>
      </c>
      <c r="M34" s="7" t="s">
        <v>230</v>
      </c>
      <c r="N34" s="6"/>
    </row>
    <row r="35" spans="1:14" ht="20.100000000000001" customHeight="1">
      <c r="A35" s="6">
        <v>1</v>
      </c>
      <c r="B35" s="220" t="s">
        <v>229</v>
      </c>
      <c r="C35" s="220"/>
      <c r="D35" s="220"/>
      <c r="E35" s="219" t="s">
        <v>228</v>
      </c>
      <c r="F35" s="219"/>
      <c r="G35" s="7" t="s">
        <v>207</v>
      </c>
      <c r="H35" s="7" t="s">
        <v>16</v>
      </c>
      <c r="I35" s="7" t="s">
        <v>227</v>
      </c>
      <c r="J35" s="7" t="s">
        <v>16</v>
      </c>
      <c r="K35" s="7" t="s">
        <v>226</v>
      </c>
      <c r="L35" s="7" t="s">
        <v>225</v>
      </c>
      <c r="M35" s="7" t="s">
        <v>224</v>
      </c>
      <c r="N35" s="6"/>
    </row>
    <row r="36" spans="1:14" ht="15" hidden="1" customHeight="1">
      <c r="A36" s="6"/>
      <c r="B36" s="216" t="s">
        <v>223</v>
      </c>
      <c r="C36" s="216"/>
      <c r="D36" s="216"/>
      <c r="E36" s="216"/>
      <c r="F36" s="216"/>
      <c r="G36" s="216"/>
      <c r="H36" s="216"/>
      <c r="I36" s="216"/>
      <c r="J36" s="216"/>
      <c r="K36" s="216"/>
      <c r="L36" s="216"/>
      <c r="M36" s="216"/>
      <c r="N36" s="6"/>
    </row>
    <row r="37" spans="1:14" ht="12" hidden="1" customHeight="1">
      <c r="A37" s="6"/>
      <c r="B37" s="8" t="s">
        <v>103</v>
      </c>
      <c r="C37" s="217" t="s">
        <v>15</v>
      </c>
      <c r="D37" s="217"/>
      <c r="E37" s="219" t="s">
        <v>222</v>
      </c>
      <c r="F37" s="219"/>
      <c r="G37" s="7" t="s">
        <v>207</v>
      </c>
      <c r="H37" s="7" t="s">
        <v>206</v>
      </c>
      <c r="I37" s="7" t="s">
        <v>221</v>
      </c>
      <c r="J37" s="7" t="s">
        <v>16</v>
      </c>
      <c r="K37" s="7" t="s">
        <v>220</v>
      </c>
      <c r="L37" s="7" t="s">
        <v>219</v>
      </c>
      <c r="M37" s="7" t="s">
        <v>218</v>
      </c>
      <c r="N37" s="6"/>
    </row>
    <row r="38" spans="1:14" ht="12" hidden="1" customHeight="1">
      <c r="A38" s="6"/>
      <c r="B38" s="8" t="s">
        <v>110</v>
      </c>
      <c r="C38" s="217" t="s">
        <v>18</v>
      </c>
      <c r="D38" s="217"/>
      <c r="E38" s="219" t="s">
        <v>217</v>
      </c>
      <c r="F38" s="219"/>
      <c r="G38" s="7" t="s">
        <v>16</v>
      </c>
      <c r="H38" s="7" t="s">
        <v>16</v>
      </c>
      <c r="I38" s="7" t="s">
        <v>217</v>
      </c>
      <c r="J38" s="7" t="s">
        <v>16</v>
      </c>
      <c r="K38" s="7" t="s">
        <v>216</v>
      </c>
      <c r="L38" s="7" t="s">
        <v>215</v>
      </c>
      <c r="M38" s="7" t="s">
        <v>214</v>
      </c>
      <c r="N38" s="6"/>
    </row>
    <row r="39" spans="1:14" ht="12" hidden="1" customHeight="1">
      <c r="A39" s="6"/>
      <c r="B39" s="8" t="s">
        <v>114</v>
      </c>
      <c r="C39" s="217" t="s">
        <v>21</v>
      </c>
      <c r="D39" s="217"/>
      <c r="E39" s="219" t="s">
        <v>213</v>
      </c>
      <c r="F39" s="219"/>
      <c r="G39" s="7" t="s">
        <v>16</v>
      </c>
      <c r="H39" s="7" t="s">
        <v>16</v>
      </c>
      <c r="I39" s="7" t="s">
        <v>213</v>
      </c>
      <c r="J39" s="7" t="s">
        <v>16</v>
      </c>
      <c r="K39" s="7" t="s">
        <v>212</v>
      </c>
      <c r="L39" s="7" t="s">
        <v>211</v>
      </c>
      <c r="M39" s="7" t="s">
        <v>210</v>
      </c>
      <c r="N39" s="6"/>
    </row>
    <row r="40" spans="1:14" ht="20.100000000000001" hidden="1" customHeight="1">
      <c r="A40" s="6"/>
      <c r="B40" s="220" t="s">
        <v>209</v>
      </c>
      <c r="C40" s="220"/>
      <c r="D40" s="220"/>
      <c r="E40" s="219" t="s">
        <v>208</v>
      </c>
      <c r="F40" s="219"/>
      <c r="G40" s="7" t="s">
        <v>207</v>
      </c>
      <c r="H40" s="7" t="s">
        <v>206</v>
      </c>
      <c r="I40" s="7" t="s">
        <v>205</v>
      </c>
      <c r="J40" s="7" t="s">
        <v>16</v>
      </c>
      <c r="K40" s="7" t="s">
        <v>204</v>
      </c>
      <c r="L40" s="7" t="s">
        <v>203</v>
      </c>
      <c r="M40" s="7" t="s">
        <v>202</v>
      </c>
      <c r="N40" s="6"/>
    </row>
    <row r="41" spans="1:14" ht="218.1" customHeight="1">
      <c r="A41" s="6"/>
      <c r="B41" s="6"/>
      <c r="C41" s="6"/>
      <c r="D41" s="6"/>
      <c r="E41" s="6"/>
      <c r="F41" s="6"/>
      <c r="G41" s="6"/>
      <c r="H41" s="6"/>
      <c r="I41" s="6"/>
      <c r="J41" s="6"/>
      <c r="K41" s="6"/>
      <c r="L41" s="6"/>
      <c r="M41" s="6"/>
      <c r="N41" s="6"/>
    </row>
    <row r="42" spans="1:14" ht="0.95" customHeight="1">
      <c r="A42" s="6"/>
      <c r="B42" s="6"/>
      <c r="C42" s="6"/>
      <c r="D42" s="238" t="s">
        <v>201</v>
      </c>
      <c r="E42" s="238"/>
      <c r="F42" s="6"/>
      <c r="G42" s="6"/>
      <c r="H42" s="6"/>
      <c r="I42" s="6"/>
      <c r="J42" s="6"/>
      <c r="K42" s="6"/>
      <c r="L42" s="227" t="s">
        <v>181</v>
      </c>
      <c r="M42" s="224" t="s">
        <v>200</v>
      </c>
      <c r="N42" s="6"/>
    </row>
    <row r="43" spans="1:14" ht="9.9499999999999993" customHeight="1">
      <c r="A43" s="6"/>
      <c r="B43" s="238" t="s">
        <v>183</v>
      </c>
      <c r="C43" s="238"/>
      <c r="D43" s="238"/>
      <c r="E43" s="238"/>
      <c r="F43" s="6"/>
      <c r="G43" s="6"/>
      <c r="H43" s="6"/>
      <c r="I43" s="6"/>
      <c r="J43" s="6"/>
      <c r="K43" s="6"/>
      <c r="L43" s="227"/>
      <c r="M43" s="224"/>
      <c r="N43" s="6"/>
    </row>
    <row r="44" spans="1:14" ht="9" customHeight="1">
      <c r="A44" s="6"/>
      <c r="B44" s="238"/>
      <c r="C44" s="238"/>
      <c r="D44" s="238"/>
      <c r="E44" s="238"/>
      <c r="F44" s="6"/>
      <c r="G44" s="6"/>
      <c r="H44" s="6"/>
      <c r="I44" s="6"/>
      <c r="J44" s="6"/>
      <c r="K44" s="6"/>
      <c r="L44" s="6"/>
      <c r="M44" s="6"/>
      <c r="N44" s="6"/>
    </row>
    <row r="45" spans="1:14" ht="21" customHeight="1">
      <c r="A45" s="6"/>
      <c r="B45" s="6"/>
      <c r="C45" s="6"/>
      <c r="D45" s="6"/>
      <c r="E45" s="6"/>
      <c r="F45" s="6"/>
      <c r="G45" s="6"/>
      <c r="H45" s="6"/>
      <c r="I45" s="6"/>
      <c r="J45" s="6"/>
      <c r="K45" s="6"/>
      <c r="L45" s="6"/>
      <c r="M45" s="6"/>
      <c r="N45" s="6"/>
    </row>
  </sheetData>
  <autoFilter ref="A1:M40">
    <filterColumn colId="0">
      <customFilters>
        <customFilter operator="notEqual" val=" "/>
      </customFilters>
    </filterColumn>
  </autoFilter>
  <mergeCells count="77">
    <mergeCell ref="L42:L43"/>
    <mergeCell ref="M42:M43"/>
    <mergeCell ref="B43:C44"/>
    <mergeCell ref="C39:D39"/>
    <mergeCell ref="E39:F39"/>
    <mergeCell ref="B40:D40"/>
    <mergeCell ref="E40:F40"/>
    <mergeCell ref="D42:E44"/>
    <mergeCell ref="B36:M36"/>
    <mergeCell ref="C37:D37"/>
    <mergeCell ref="E37:F37"/>
    <mergeCell ref="C38:D38"/>
    <mergeCell ref="E38:F38"/>
    <mergeCell ref="C33:D33"/>
    <mergeCell ref="E33:F33"/>
    <mergeCell ref="C34:D34"/>
    <mergeCell ref="E34:F34"/>
    <mergeCell ref="B35:D35"/>
    <mergeCell ref="E35:F35"/>
    <mergeCell ref="B30:D30"/>
    <mergeCell ref="E30:F30"/>
    <mergeCell ref="B31:M31"/>
    <mergeCell ref="C32:D32"/>
    <mergeCell ref="E32:F32"/>
    <mergeCell ref="C27:D27"/>
    <mergeCell ref="E27:F27"/>
    <mergeCell ref="C28:D28"/>
    <mergeCell ref="E28:F28"/>
    <mergeCell ref="C29:D29"/>
    <mergeCell ref="E29:F29"/>
    <mergeCell ref="C24:D24"/>
    <mergeCell ref="E24:F24"/>
    <mergeCell ref="B25:D25"/>
    <mergeCell ref="E25:F25"/>
    <mergeCell ref="B26:M26"/>
    <mergeCell ref="B21:M21"/>
    <mergeCell ref="C22:D22"/>
    <mergeCell ref="E22:F22"/>
    <mergeCell ref="C23:D23"/>
    <mergeCell ref="E23:F23"/>
    <mergeCell ref="C18:D18"/>
    <mergeCell ref="E18:F18"/>
    <mergeCell ref="C19:D19"/>
    <mergeCell ref="E19:F19"/>
    <mergeCell ref="B20:D20"/>
    <mergeCell ref="E20:F20"/>
    <mergeCell ref="B15:D15"/>
    <mergeCell ref="E15:F15"/>
    <mergeCell ref="B16:M16"/>
    <mergeCell ref="C17:D17"/>
    <mergeCell ref="E17:F17"/>
    <mergeCell ref="C12:D12"/>
    <mergeCell ref="E12:F12"/>
    <mergeCell ref="C13:D13"/>
    <mergeCell ref="E13:F13"/>
    <mergeCell ref="C14:D14"/>
    <mergeCell ref="E14:F14"/>
    <mergeCell ref="C9:D9"/>
    <mergeCell ref="E9:F9"/>
    <mergeCell ref="B10:D10"/>
    <mergeCell ref="E10:F10"/>
    <mergeCell ref="B11:M11"/>
    <mergeCell ref="B6:M6"/>
    <mergeCell ref="C7:D7"/>
    <mergeCell ref="E7:F7"/>
    <mergeCell ref="C8:D8"/>
    <mergeCell ref="E8:F8"/>
    <mergeCell ref="B2:M2"/>
    <mergeCell ref="B3:B5"/>
    <mergeCell ref="C3:D5"/>
    <mergeCell ref="E3:L3"/>
    <mergeCell ref="M3:M5"/>
    <mergeCell ref="E4:I4"/>
    <mergeCell ref="J4:J5"/>
    <mergeCell ref="K4:K5"/>
    <mergeCell ref="L4:L5"/>
    <mergeCell ref="E5:F5"/>
  </mergeCells>
  <pageMargins left="0" right="0" top="0" bottom="0" header="0.5" footer="0.5"/>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50"/>
  <sheetViews>
    <sheetView workbookViewId="0">
      <selection activeCell="O1" sqref="O1"/>
    </sheetView>
  </sheetViews>
  <sheetFormatPr defaultRowHeight="12.75"/>
  <cols>
    <col min="1" max="1" width="3.42578125" style="5" customWidth="1"/>
    <col min="2" max="2" width="10.85546875" style="5" customWidth="1"/>
    <col min="3" max="3" width="2" style="5" customWidth="1"/>
    <col min="4" max="4" width="14.7109375" style="5" customWidth="1"/>
    <col min="5" max="5" width="2" style="5" customWidth="1"/>
    <col min="6" max="6" width="7.7109375" style="5" customWidth="1"/>
    <col min="7" max="8" width="9.7109375" style="5" customWidth="1"/>
    <col min="9" max="9" width="9" style="5" customWidth="1"/>
    <col min="10" max="10" width="8.42578125" style="5" customWidth="1"/>
    <col min="11" max="11" width="7.42578125" style="5" customWidth="1"/>
    <col min="12" max="12" width="7.5703125" style="5" customWidth="1"/>
    <col min="13" max="13" width="8.85546875" style="5" customWidth="1"/>
    <col min="14" max="14" width="3.42578125" style="5" customWidth="1"/>
    <col min="15" max="16384" width="9.140625" style="5"/>
  </cols>
  <sheetData>
    <row r="1" spans="1:15" ht="20.100000000000001" customHeight="1">
      <c r="A1" s="6"/>
      <c r="B1" s="6"/>
      <c r="C1" s="6"/>
      <c r="D1" s="6"/>
      <c r="E1" s="6"/>
      <c r="F1" s="6"/>
      <c r="G1" s="6"/>
      <c r="H1" s="6"/>
      <c r="I1" s="6"/>
      <c r="J1" s="6"/>
      <c r="K1" s="6"/>
      <c r="L1" s="6"/>
      <c r="M1" s="6"/>
      <c r="N1" s="6"/>
      <c r="O1" s="75" t="s">
        <v>748</v>
      </c>
    </row>
    <row r="2" spans="1:15" ht="15.95" customHeight="1">
      <c r="A2" s="6">
        <v>1</v>
      </c>
      <c r="B2" s="237" t="s">
        <v>416</v>
      </c>
      <c r="C2" s="237"/>
      <c r="D2" s="237"/>
      <c r="E2" s="237"/>
      <c r="F2" s="237"/>
      <c r="G2" s="237"/>
      <c r="H2" s="237"/>
      <c r="I2" s="237"/>
      <c r="J2" s="237"/>
      <c r="K2" s="237"/>
      <c r="L2" s="237"/>
      <c r="M2" s="237"/>
      <c r="N2" s="6"/>
    </row>
    <row r="3" spans="1:15" ht="20.100000000000001" customHeight="1">
      <c r="A3" s="6">
        <v>1</v>
      </c>
      <c r="B3" s="215" t="s">
        <v>1</v>
      </c>
      <c r="C3" s="215" t="s">
        <v>2</v>
      </c>
      <c r="D3" s="215"/>
      <c r="E3" s="215" t="s">
        <v>3</v>
      </c>
      <c r="F3" s="215"/>
      <c r="G3" s="215"/>
      <c r="H3" s="215"/>
      <c r="I3" s="215"/>
      <c r="J3" s="215"/>
      <c r="K3" s="215"/>
      <c r="L3" s="215"/>
      <c r="M3" s="215" t="s">
        <v>4</v>
      </c>
      <c r="N3" s="6"/>
    </row>
    <row r="4" spans="1:15" ht="15" customHeight="1">
      <c r="A4" s="6">
        <v>1</v>
      </c>
      <c r="B4" s="215"/>
      <c r="C4" s="215"/>
      <c r="D4" s="215"/>
      <c r="E4" s="215" t="s">
        <v>5</v>
      </c>
      <c r="F4" s="215"/>
      <c r="G4" s="215"/>
      <c r="H4" s="215"/>
      <c r="I4" s="215"/>
      <c r="J4" s="215" t="s">
        <v>6</v>
      </c>
      <c r="K4" s="215" t="s">
        <v>7</v>
      </c>
      <c r="L4" s="215" t="s">
        <v>8</v>
      </c>
      <c r="M4" s="215"/>
      <c r="N4" s="6"/>
    </row>
    <row r="5" spans="1:15" ht="15" customHeight="1">
      <c r="A5" s="6">
        <v>1</v>
      </c>
      <c r="B5" s="215"/>
      <c r="C5" s="215"/>
      <c r="D5" s="215"/>
      <c r="E5" s="215" t="s">
        <v>9</v>
      </c>
      <c r="F5" s="215"/>
      <c r="G5" s="9" t="s">
        <v>10</v>
      </c>
      <c r="H5" s="9" t="s">
        <v>11</v>
      </c>
      <c r="I5" s="9" t="s">
        <v>12</v>
      </c>
      <c r="J5" s="215"/>
      <c r="K5" s="215"/>
      <c r="L5" s="215"/>
      <c r="M5" s="215"/>
      <c r="N5" s="6"/>
    </row>
    <row r="6" spans="1:15" ht="15" hidden="1" customHeight="1">
      <c r="A6" s="6"/>
      <c r="B6" s="216" t="s">
        <v>415</v>
      </c>
      <c r="C6" s="216"/>
      <c r="D6" s="216"/>
      <c r="E6" s="216"/>
      <c r="F6" s="216"/>
      <c r="G6" s="216"/>
      <c r="H6" s="216"/>
      <c r="I6" s="216"/>
      <c r="J6" s="216"/>
      <c r="K6" s="216"/>
      <c r="L6" s="216"/>
      <c r="M6" s="216"/>
      <c r="N6" s="6"/>
    </row>
    <row r="7" spans="1:15" ht="12" hidden="1" customHeight="1">
      <c r="A7" s="6"/>
      <c r="B7" s="8" t="s">
        <v>14</v>
      </c>
      <c r="C7" s="217" t="s">
        <v>15</v>
      </c>
      <c r="D7" s="217"/>
      <c r="E7" s="219" t="s">
        <v>414</v>
      </c>
      <c r="F7" s="219"/>
      <c r="G7" s="7" t="s">
        <v>16</v>
      </c>
      <c r="H7" s="7" t="s">
        <v>16</v>
      </c>
      <c r="I7" s="7" t="s">
        <v>414</v>
      </c>
      <c r="J7" s="7" t="s">
        <v>16</v>
      </c>
      <c r="K7" s="7" t="s">
        <v>406</v>
      </c>
      <c r="L7" s="7" t="s">
        <v>413</v>
      </c>
      <c r="M7" s="7" t="s">
        <v>412</v>
      </c>
      <c r="N7" s="6"/>
    </row>
    <row r="8" spans="1:15" ht="12" hidden="1" customHeight="1">
      <c r="A8" s="6"/>
      <c r="B8" s="8" t="s">
        <v>17</v>
      </c>
      <c r="C8" s="217" t="s">
        <v>18</v>
      </c>
      <c r="D8" s="217"/>
      <c r="E8" s="219" t="s">
        <v>411</v>
      </c>
      <c r="F8" s="219"/>
      <c r="G8" s="7" t="s">
        <v>16</v>
      </c>
      <c r="H8" s="7" t="s">
        <v>16</v>
      </c>
      <c r="I8" s="7" t="s">
        <v>411</v>
      </c>
      <c r="J8" s="7" t="s">
        <v>16</v>
      </c>
      <c r="K8" s="7" t="s">
        <v>16</v>
      </c>
      <c r="L8" s="7" t="s">
        <v>410</v>
      </c>
      <c r="M8" s="7" t="s">
        <v>409</v>
      </c>
      <c r="N8" s="6"/>
    </row>
    <row r="9" spans="1:15" ht="12" hidden="1" customHeight="1">
      <c r="A9" s="6"/>
      <c r="B9" s="8" t="s">
        <v>20</v>
      </c>
      <c r="C9" s="217" t="s">
        <v>21</v>
      </c>
      <c r="D9" s="217"/>
      <c r="E9" s="219" t="s">
        <v>360</v>
      </c>
      <c r="F9" s="219"/>
      <c r="G9" s="7" t="s">
        <v>16</v>
      </c>
      <c r="H9" s="7" t="s">
        <v>16</v>
      </c>
      <c r="I9" s="7" t="s">
        <v>360</v>
      </c>
      <c r="J9" s="7" t="s">
        <v>16</v>
      </c>
      <c r="K9" s="7" t="s">
        <v>16</v>
      </c>
      <c r="L9" s="7" t="s">
        <v>16</v>
      </c>
      <c r="M9" s="7" t="s">
        <v>360</v>
      </c>
      <c r="N9" s="6"/>
    </row>
    <row r="10" spans="1:15" ht="20.100000000000001" customHeight="1">
      <c r="A10" s="6">
        <v>1</v>
      </c>
      <c r="B10" s="220" t="s">
        <v>408</v>
      </c>
      <c r="C10" s="220"/>
      <c r="D10" s="220"/>
      <c r="E10" s="219" t="s">
        <v>407</v>
      </c>
      <c r="F10" s="219"/>
      <c r="G10" s="7" t="s">
        <v>16</v>
      </c>
      <c r="H10" s="7" t="s">
        <v>16</v>
      </c>
      <c r="I10" s="7" t="s">
        <v>407</v>
      </c>
      <c r="J10" s="7" t="s">
        <v>16</v>
      </c>
      <c r="K10" s="7" t="s">
        <v>406</v>
      </c>
      <c r="L10" s="7" t="s">
        <v>405</v>
      </c>
      <c r="M10" s="7" t="s">
        <v>404</v>
      </c>
      <c r="N10" s="6"/>
    </row>
    <row r="11" spans="1:15" ht="15" hidden="1" customHeight="1">
      <c r="A11" s="6"/>
      <c r="B11" s="216" t="s">
        <v>403</v>
      </c>
      <c r="C11" s="216"/>
      <c r="D11" s="216"/>
      <c r="E11" s="216"/>
      <c r="F11" s="216"/>
      <c r="G11" s="216"/>
      <c r="H11" s="216"/>
      <c r="I11" s="216"/>
      <c r="J11" s="216"/>
      <c r="K11" s="216"/>
      <c r="L11" s="216"/>
      <c r="M11" s="216"/>
      <c r="N11" s="6"/>
    </row>
    <row r="12" spans="1:15" ht="12" hidden="1" customHeight="1">
      <c r="A12" s="6"/>
      <c r="B12" s="8" t="s">
        <v>24</v>
      </c>
      <c r="C12" s="217" t="s">
        <v>15</v>
      </c>
      <c r="D12" s="217"/>
      <c r="E12" s="219" t="s">
        <v>16</v>
      </c>
      <c r="F12" s="219"/>
      <c r="G12" s="7" t="s">
        <v>16</v>
      </c>
      <c r="H12" s="7" t="s">
        <v>16</v>
      </c>
      <c r="I12" s="7" t="s">
        <v>16</v>
      </c>
      <c r="J12" s="7" t="s">
        <v>16</v>
      </c>
      <c r="K12" s="7" t="s">
        <v>16</v>
      </c>
      <c r="L12" s="7" t="s">
        <v>16</v>
      </c>
      <c r="M12" s="7" t="s">
        <v>16</v>
      </c>
      <c r="N12" s="6"/>
    </row>
    <row r="13" spans="1:15" ht="12" hidden="1" customHeight="1">
      <c r="A13" s="6"/>
      <c r="B13" s="8" t="s">
        <v>26</v>
      </c>
      <c r="C13" s="217" t="s">
        <v>18</v>
      </c>
      <c r="D13" s="217"/>
      <c r="E13" s="219" t="s">
        <v>16</v>
      </c>
      <c r="F13" s="219"/>
      <c r="G13" s="7" t="s">
        <v>16</v>
      </c>
      <c r="H13" s="7" t="s">
        <v>16</v>
      </c>
      <c r="I13" s="7" t="s">
        <v>16</v>
      </c>
      <c r="J13" s="7" t="s">
        <v>16</v>
      </c>
      <c r="K13" s="7" t="s">
        <v>16</v>
      </c>
      <c r="L13" s="7" t="s">
        <v>401</v>
      </c>
      <c r="M13" s="7" t="s">
        <v>401</v>
      </c>
      <c r="N13" s="6"/>
    </row>
    <row r="14" spans="1:15" ht="12" hidden="1" customHeight="1">
      <c r="A14" s="6"/>
      <c r="B14" s="8" t="s">
        <v>34</v>
      </c>
      <c r="C14" s="217" t="s">
        <v>21</v>
      </c>
      <c r="D14" s="217"/>
      <c r="E14" s="219" t="s">
        <v>16</v>
      </c>
      <c r="F14" s="219"/>
      <c r="G14" s="7" t="s">
        <v>16</v>
      </c>
      <c r="H14" s="7" t="s">
        <v>16</v>
      </c>
      <c r="I14" s="7" t="s">
        <v>16</v>
      </c>
      <c r="J14" s="7" t="s">
        <v>16</v>
      </c>
      <c r="K14" s="7" t="s">
        <v>16</v>
      </c>
      <c r="L14" s="7" t="s">
        <v>16</v>
      </c>
      <c r="M14" s="7" t="s">
        <v>16</v>
      </c>
      <c r="N14" s="6"/>
    </row>
    <row r="15" spans="1:15" ht="20.100000000000001" customHeight="1">
      <c r="A15" s="6">
        <v>1</v>
      </c>
      <c r="B15" s="220" t="s">
        <v>402</v>
      </c>
      <c r="C15" s="220"/>
      <c r="D15" s="220"/>
      <c r="E15" s="219" t="s">
        <v>16</v>
      </c>
      <c r="F15" s="219"/>
      <c r="G15" s="7" t="s">
        <v>16</v>
      </c>
      <c r="H15" s="7" t="s">
        <v>16</v>
      </c>
      <c r="I15" s="7" t="s">
        <v>16</v>
      </c>
      <c r="J15" s="7" t="s">
        <v>16</v>
      </c>
      <c r="K15" s="7" t="s">
        <v>16</v>
      </c>
      <c r="L15" s="7" t="s">
        <v>401</v>
      </c>
      <c r="M15" s="7" t="s">
        <v>401</v>
      </c>
      <c r="N15" s="6"/>
    </row>
    <row r="16" spans="1:15" ht="15" hidden="1" customHeight="1">
      <c r="A16" s="6"/>
      <c r="B16" s="216" t="s">
        <v>400</v>
      </c>
      <c r="C16" s="216"/>
      <c r="D16" s="216"/>
      <c r="E16" s="216"/>
      <c r="F16" s="216"/>
      <c r="G16" s="216"/>
      <c r="H16" s="216"/>
      <c r="I16" s="216"/>
      <c r="J16" s="216"/>
      <c r="K16" s="216"/>
      <c r="L16" s="216"/>
      <c r="M16" s="216"/>
      <c r="N16" s="6"/>
    </row>
    <row r="17" spans="1:14" ht="12" hidden="1" customHeight="1">
      <c r="A17" s="6"/>
      <c r="B17" s="8" t="s">
        <v>38</v>
      </c>
      <c r="C17" s="217" t="s">
        <v>15</v>
      </c>
      <c r="D17" s="217"/>
      <c r="E17" s="219" t="s">
        <v>16</v>
      </c>
      <c r="F17" s="219"/>
      <c r="G17" s="7" t="s">
        <v>16</v>
      </c>
      <c r="H17" s="7" t="s">
        <v>16</v>
      </c>
      <c r="I17" s="7" t="s">
        <v>16</v>
      </c>
      <c r="J17" s="7" t="s">
        <v>16</v>
      </c>
      <c r="K17" s="7" t="s">
        <v>16</v>
      </c>
      <c r="L17" s="7" t="s">
        <v>16</v>
      </c>
      <c r="M17" s="7" t="s">
        <v>16</v>
      </c>
      <c r="N17" s="6"/>
    </row>
    <row r="18" spans="1:14" ht="12" hidden="1" customHeight="1">
      <c r="A18" s="6"/>
      <c r="B18" s="8" t="s">
        <v>42</v>
      </c>
      <c r="C18" s="217" t="s">
        <v>18</v>
      </c>
      <c r="D18" s="217"/>
      <c r="E18" s="219" t="s">
        <v>16</v>
      </c>
      <c r="F18" s="219"/>
      <c r="G18" s="7" t="s">
        <v>16</v>
      </c>
      <c r="H18" s="7" t="s">
        <v>16</v>
      </c>
      <c r="I18" s="7" t="s">
        <v>16</v>
      </c>
      <c r="J18" s="7" t="s">
        <v>16</v>
      </c>
      <c r="K18" s="7" t="s">
        <v>16</v>
      </c>
      <c r="L18" s="7" t="s">
        <v>398</v>
      </c>
      <c r="M18" s="7" t="s">
        <v>398</v>
      </c>
      <c r="N18" s="6"/>
    </row>
    <row r="19" spans="1:14" ht="12" hidden="1" customHeight="1">
      <c r="A19" s="6"/>
      <c r="B19" s="8" t="s">
        <v>54</v>
      </c>
      <c r="C19" s="217" t="s">
        <v>21</v>
      </c>
      <c r="D19" s="217"/>
      <c r="E19" s="219" t="s">
        <v>16</v>
      </c>
      <c r="F19" s="219"/>
      <c r="G19" s="7" t="s">
        <v>16</v>
      </c>
      <c r="H19" s="7" t="s">
        <v>16</v>
      </c>
      <c r="I19" s="7" t="s">
        <v>16</v>
      </c>
      <c r="J19" s="7" t="s">
        <v>16</v>
      </c>
      <c r="K19" s="7" t="s">
        <v>16</v>
      </c>
      <c r="L19" s="7" t="s">
        <v>16</v>
      </c>
      <c r="M19" s="7" t="s">
        <v>16</v>
      </c>
      <c r="N19" s="6"/>
    </row>
    <row r="20" spans="1:14" ht="20.100000000000001" customHeight="1">
      <c r="A20" s="6">
        <v>1</v>
      </c>
      <c r="B20" s="220" t="s">
        <v>399</v>
      </c>
      <c r="C20" s="220"/>
      <c r="D20" s="220"/>
      <c r="E20" s="219" t="s">
        <v>16</v>
      </c>
      <c r="F20" s="219"/>
      <c r="G20" s="7" t="s">
        <v>16</v>
      </c>
      <c r="H20" s="7" t="s">
        <v>16</v>
      </c>
      <c r="I20" s="7" t="s">
        <v>16</v>
      </c>
      <c r="J20" s="7" t="s">
        <v>16</v>
      </c>
      <c r="K20" s="7" t="s">
        <v>16</v>
      </c>
      <c r="L20" s="7" t="s">
        <v>398</v>
      </c>
      <c r="M20" s="7" t="s">
        <v>398</v>
      </c>
      <c r="N20" s="6"/>
    </row>
    <row r="21" spans="1:14" ht="15" hidden="1" customHeight="1">
      <c r="A21" s="6"/>
      <c r="B21" s="216" t="s">
        <v>397</v>
      </c>
      <c r="C21" s="216"/>
      <c r="D21" s="216"/>
      <c r="E21" s="216"/>
      <c r="F21" s="216"/>
      <c r="G21" s="216"/>
      <c r="H21" s="216"/>
      <c r="I21" s="216"/>
      <c r="J21" s="216"/>
      <c r="K21" s="216"/>
      <c r="L21" s="216"/>
      <c r="M21" s="216"/>
      <c r="N21" s="6"/>
    </row>
    <row r="22" spans="1:14" ht="12" hidden="1" customHeight="1">
      <c r="A22" s="6"/>
      <c r="B22" s="8" t="s">
        <v>58</v>
      </c>
      <c r="C22" s="217" t="s">
        <v>15</v>
      </c>
      <c r="D22" s="217"/>
      <c r="E22" s="219" t="s">
        <v>16</v>
      </c>
      <c r="F22" s="219"/>
      <c r="G22" s="7" t="s">
        <v>16</v>
      </c>
      <c r="H22" s="7" t="s">
        <v>16</v>
      </c>
      <c r="I22" s="7" t="s">
        <v>16</v>
      </c>
      <c r="J22" s="7" t="s">
        <v>16</v>
      </c>
      <c r="K22" s="7" t="s">
        <v>16</v>
      </c>
      <c r="L22" s="7" t="s">
        <v>396</v>
      </c>
      <c r="M22" s="7" t="s">
        <v>396</v>
      </c>
      <c r="N22" s="6"/>
    </row>
    <row r="23" spans="1:14" ht="12" hidden="1" customHeight="1">
      <c r="A23" s="6"/>
      <c r="B23" s="8" t="s">
        <v>62</v>
      </c>
      <c r="C23" s="217" t="s">
        <v>18</v>
      </c>
      <c r="D23" s="217"/>
      <c r="E23" s="219" t="s">
        <v>16</v>
      </c>
      <c r="F23" s="219"/>
      <c r="G23" s="7" t="s">
        <v>392</v>
      </c>
      <c r="H23" s="7" t="s">
        <v>16</v>
      </c>
      <c r="I23" s="7" t="s">
        <v>392</v>
      </c>
      <c r="J23" s="7" t="s">
        <v>16</v>
      </c>
      <c r="K23" s="7" t="s">
        <v>16</v>
      </c>
      <c r="L23" s="7" t="s">
        <v>395</v>
      </c>
      <c r="M23" s="7" t="s">
        <v>394</v>
      </c>
      <c r="N23" s="6"/>
    </row>
    <row r="24" spans="1:14" ht="12" hidden="1" customHeight="1">
      <c r="A24" s="6"/>
      <c r="B24" s="8" t="s">
        <v>69</v>
      </c>
      <c r="C24" s="217" t="s">
        <v>21</v>
      </c>
      <c r="D24" s="217"/>
      <c r="E24" s="219" t="s">
        <v>16</v>
      </c>
      <c r="F24" s="219"/>
      <c r="G24" s="7" t="s">
        <v>16</v>
      </c>
      <c r="H24" s="7" t="s">
        <v>16</v>
      </c>
      <c r="I24" s="7" t="s">
        <v>16</v>
      </c>
      <c r="J24" s="7" t="s">
        <v>16</v>
      </c>
      <c r="K24" s="7" t="s">
        <v>16</v>
      </c>
      <c r="L24" s="7" t="s">
        <v>16</v>
      </c>
      <c r="M24" s="7" t="s">
        <v>16</v>
      </c>
      <c r="N24" s="6"/>
    </row>
    <row r="25" spans="1:14" ht="20.100000000000001" customHeight="1">
      <c r="A25" s="6">
        <v>1</v>
      </c>
      <c r="B25" s="220" t="s">
        <v>393</v>
      </c>
      <c r="C25" s="220"/>
      <c r="D25" s="220"/>
      <c r="E25" s="219" t="s">
        <v>16</v>
      </c>
      <c r="F25" s="219"/>
      <c r="G25" s="7" t="s">
        <v>392</v>
      </c>
      <c r="H25" s="7" t="s">
        <v>16</v>
      </c>
      <c r="I25" s="7" t="s">
        <v>392</v>
      </c>
      <c r="J25" s="7" t="s">
        <v>16</v>
      </c>
      <c r="K25" s="7" t="s">
        <v>16</v>
      </c>
      <c r="L25" s="7" t="s">
        <v>391</v>
      </c>
      <c r="M25" s="7" t="s">
        <v>390</v>
      </c>
      <c r="N25" s="6"/>
    </row>
    <row r="26" spans="1:14" ht="15" hidden="1" customHeight="1">
      <c r="A26" s="6"/>
      <c r="B26" s="216" t="s">
        <v>389</v>
      </c>
      <c r="C26" s="216"/>
      <c r="D26" s="216"/>
      <c r="E26" s="216"/>
      <c r="F26" s="216"/>
      <c r="G26" s="216"/>
      <c r="H26" s="216"/>
      <c r="I26" s="216"/>
      <c r="J26" s="216"/>
      <c r="K26" s="216"/>
      <c r="L26" s="216"/>
      <c r="M26" s="216"/>
      <c r="N26" s="6"/>
    </row>
    <row r="27" spans="1:14" ht="12" hidden="1" customHeight="1">
      <c r="A27" s="6"/>
      <c r="B27" s="8" t="s">
        <v>74</v>
      </c>
      <c r="C27" s="217" t="s">
        <v>15</v>
      </c>
      <c r="D27" s="217"/>
      <c r="E27" s="219" t="s">
        <v>388</v>
      </c>
      <c r="F27" s="219"/>
      <c r="G27" s="7" t="s">
        <v>387</v>
      </c>
      <c r="H27" s="7" t="s">
        <v>16</v>
      </c>
      <c r="I27" s="7" t="s">
        <v>386</v>
      </c>
      <c r="J27" s="7" t="s">
        <v>16</v>
      </c>
      <c r="K27" s="7" t="s">
        <v>371</v>
      </c>
      <c r="L27" s="7" t="s">
        <v>385</v>
      </c>
      <c r="M27" s="7" t="s">
        <v>384</v>
      </c>
      <c r="N27" s="6"/>
    </row>
    <row r="28" spans="1:14" ht="12" hidden="1" customHeight="1">
      <c r="A28" s="6"/>
      <c r="B28" s="8" t="s">
        <v>75</v>
      </c>
      <c r="C28" s="217" t="s">
        <v>18</v>
      </c>
      <c r="D28" s="217"/>
      <c r="E28" s="219" t="s">
        <v>383</v>
      </c>
      <c r="F28" s="219"/>
      <c r="G28" s="7" t="s">
        <v>382</v>
      </c>
      <c r="H28" s="7" t="s">
        <v>16</v>
      </c>
      <c r="I28" s="7" t="s">
        <v>381</v>
      </c>
      <c r="J28" s="7" t="s">
        <v>16</v>
      </c>
      <c r="K28" s="7" t="s">
        <v>16</v>
      </c>
      <c r="L28" s="7" t="s">
        <v>380</v>
      </c>
      <c r="M28" s="7" t="s">
        <v>379</v>
      </c>
      <c r="N28" s="6"/>
    </row>
    <row r="29" spans="1:14" ht="12" hidden="1" customHeight="1">
      <c r="A29" s="6"/>
      <c r="B29" s="8" t="s">
        <v>82</v>
      </c>
      <c r="C29" s="217" t="s">
        <v>21</v>
      </c>
      <c r="D29" s="217"/>
      <c r="E29" s="219" t="s">
        <v>16</v>
      </c>
      <c r="F29" s="219"/>
      <c r="G29" s="7" t="s">
        <v>378</v>
      </c>
      <c r="H29" s="7" t="s">
        <v>16</v>
      </c>
      <c r="I29" s="7" t="s">
        <v>378</v>
      </c>
      <c r="J29" s="7" t="s">
        <v>141</v>
      </c>
      <c r="K29" s="7" t="s">
        <v>16</v>
      </c>
      <c r="L29" s="7" t="s">
        <v>377</v>
      </c>
      <c r="M29" s="7" t="s">
        <v>376</v>
      </c>
      <c r="N29" s="6"/>
    </row>
    <row r="30" spans="1:14" ht="20.100000000000001" customHeight="1">
      <c r="A30" s="6">
        <v>1</v>
      </c>
      <c r="B30" s="220" t="s">
        <v>375</v>
      </c>
      <c r="C30" s="220"/>
      <c r="D30" s="220"/>
      <c r="E30" s="219" t="s">
        <v>374</v>
      </c>
      <c r="F30" s="219"/>
      <c r="G30" s="7" t="s">
        <v>373</v>
      </c>
      <c r="H30" s="7" t="s">
        <v>16</v>
      </c>
      <c r="I30" s="7" t="s">
        <v>372</v>
      </c>
      <c r="J30" s="7" t="s">
        <v>141</v>
      </c>
      <c r="K30" s="7" t="s">
        <v>371</v>
      </c>
      <c r="L30" s="7" t="s">
        <v>370</v>
      </c>
      <c r="M30" s="7" t="s">
        <v>369</v>
      </c>
      <c r="N30" s="6"/>
    </row>
    <row r="31" spans="1:14" ht="15" hidden="1" customHeight="1">
      <c r="A31" s="6"/>
      <c r="B31" s="216" t="s">
        <v>368</v>
      </c>
      <c r="C31" s="216"/>
      <c r="D31" s="216"/>
      <c r="E31" s="216"/>
      <c r="F31" s="216"/>
      <c r="G31" s="216"/>
      <c r="H31" s="216"/>
      <c r="I31" s="216"/>
      <c r="J31" s="216"/>
      <c r="K31" s="216"/>
      <c r="L31" s="216"/>
      <c r="M31" s="216"/>
      <c r="N31" s="6"/>
    </row>
    <row r="32" spans="1:14" ht="12" hidden="1" customHeight="1">
      <c r="A32" s="6"/>
      <c r="B32" s="8" t="s">
        <v>86</v>
      </c>
      <c r="C32" s="217" t="s">
        <v>15</v>
      </c>
      <c r="D32" s="217"/>
      <c r="E32" s="219" t="s">
        <v>367</v>
      </c>
      <c r="F32" s="219"/>
      <c r="G32" s="7" t="s">
        <v>16</v>
      </c>
      <c r="H32" s="7" t="s">
        <v>16</v>
      </c>
      <c r="I32" s="7" t="s">
        <v>367</v>
      </c>
      <c r="J32" s="7" t="s">
        <v>16</v>
      </c>
      <c r="K32" s="7" t="s">
        <v>366</v>
      </c>
      <c r="L32" s="7" t="s">
        <v>365</v>
      </c>
      <c r="M32" s="7" t="s">
        <v>364</v>
      </c>
      <c r="N32" s="6"/>
    </row>
    <row r="33" spans="1:14" ht="12" hidden="1" customHeight="1">
      <c r="A33" s="6"/>
      <c r="B33" s="8" t="s">
        <v>91</v>
      </c>
      <c r="C33" s="217" t="s">
        <v>18</v>
      </c>
      <c r="D33" s="217"/>
      <c r="E33" s="219" t="s">
        <v>363</v>
      </c>
      <c r="F33" s="219"/>
      <c r="G33" s="7" t="s">
        <v>16</v>
      </c>
      <c r="H33" s="7" t="s">
        <v>16</v>
      </c>
      <c r="I33" s="7" t="s">
        <v>363</v>
      </c>
      <c r="J33" s="7" t="s">
        <v>16</v>
      </c>
      <c r="K33" s="7" t="s">
        <v>16</v>
      </c>
      <c r="L33" s="7" t="s">
        <v>362</v>
      </c>
      <c r="M33" s="7" t="s">
        <v>361</v>
      </c>
      <c r="N33" s="6"/>
    </row>
    <row r="34" spans="1:14" ht="12" hidden="1" customHeight="1">
      <c r="A34" s="6"/>
      <c r="B34" s="8" t="s">
        <v>95</v>
      </c>
      <c r="C34" s="217" t="s">
        <v>21</v>
      </c>
      <c r="D34" s="217"/>
      <c r="E34" s="219" t="s">
        <v>360</v>
      </c>
      <c r="F34" s="219"/>
      <c r="G34" s="7" t="s">
        <v>16</v>
      </c>
      <c r="H34" s="7" t="s">
        <v>16</v>
      </c>
      <c r="I34" s="7" t="s">
        <v>360</v>
      </c>
      <c r="J34" s="7" t="s">
        <v>16</v>
      </c>
      <c r="K34" s="7" t="s">
        <v>311</v>
      </c>
      <c r="L34" s="7" t="s">
        <v>359</v>
      </c>
      <c r="M34" s="7" t="s">
        <v>358</v>
      </c>
      <c r="N34" s="6"/>
    </row>
    <row r="35" spans="1:14" ht="20.100000000000001" customHeight="1">
      <c r="A35" s="6">
        <v>1</v>
      </c>
      <c r="B35" s="220" t="s">
        <v>357</v>
      </c>
      <c r="C35" s="220"/>
      <c r="D35" s="220"/>
      <c r="E35" s="219" t="s">
        <v>356</v>
      </c>
      <c r="F35" s="219"/>
      <c r="G35" s="7" t="s">
        <v>16</v>
      </c>
      <c r="H35" s="7" t="s">
        <v>16</v>
      </c>
      <c r="I35" s="7" t="s">
        <v>356</v>
      </c>
      <c r="J35" s="7" t="s">
        <v>16</v>
      </c>
      <c r="K35" s="7" t="s">
        <v>355</v>
      </c>
      <c r="L35" s="7" t="s">
        <v>354</v>
      </c>
      <c r="M35" s="7" t="s">
        <v>353</v>
      </c>
      <c r="N35" s="6"/>
    </row>
    <row r="36" spans="1:14" ht="15" hidden="1" customHeight="1">
      <c r="A36" s="6"/>
      <c r="B36" s="216" t="s">
        <v>352</v>
      </c>
      <c r="C36" s="216"/>
      <c r="D36" s="216"/>
      <c r="E36" s="216"/>
      <c r="F36" s="216"/>
      <c r="G36" s="216"/>
      <c r="H36" s="216"/>
      <c r="I36" s="216"/>
      <c r="J36" s="216"/>
      <c r="K36" s="216"/>
      <c r="L36" s="216"/>
      <c r="M36" s="216"/>
      <c r="N36" s="6"/>
    </row>
    <row r="37" spans="1:14" ht="12" hidden="1" customHeight="1">
      <c r="A37" s="6"/>
      <c r="B37" s="8" t="s">
        <v>103</v>
      </c>
      <c r="C37" s="217" t="s">
        <v>15</v>
      </c>
      <c r="D37" s="217"/>
      <c r="E37" s="219" t="s">
        <v>351</v>
      </c>
      <c r="F37" s="219"/>
      <c r="G37" s="7" t="s">
        <v>350</v>
      </c>
      <c r="H37" s="7" t="s">
        <v>16</v>
      </c>
      <c r="I37" s="7" t="s">
        <v>349</v>
      </c>
      <c r="J37" s="7" t="s">
        <v>16</v>
      </c>
      <c r="K37" s="7" t="s">
        <v>348</v>
      </c>
      <c r="L37" s="7" t="s">
        <v>347</v>
      </c>
      <c r="M37" s="7" t="s">
        <v>346</v>
      </c>
      <c r="N37" s="6"/>
    </row>
    <row r="38" spans="1:14" ht="12" hidden="1" customHeight="1">
      <c r="A38" s="6"/>
      <c r="B38" s="8" t="s">
        <v>110</v>
      </c>
      <c r="C38" s="217" t="s">
        <v>18</v>
      </c>
      <c r="D38" s="217"/>
      <c r="E38" s="219" t="s">
        <v>345</v>
      </c>
      <c r="F38" s="219"/>
      <c r="G38" s="7" t="s">
        <v>344</v>
      </c>
      <c r="H38" s="7" t="s">
        <v>16</v>
      </c>
      <c r="I38" s="7" t="s">
        <v>343</v>
      </c>
      <c r="J38" s="7" t="s">
        <v>16</v>
      </c>
      <c r="K38" s="7" t="s">
        <v>317</v>
      </c>
      <c r="L38" s="7" t="s">
        <v>342</v>
      </c>
      <c r="M38" s="7" t="s">
        <v>341</v>
      </c>
      <c r="N38" s="6"/>
    </row>
    <row r="39" spans="1:14" ht="12" hidden="1" customHeight="1">
      <c r="A39" s="6"/>
      <c r="B39" s="8" t="s">
        <v>114</v>
      </c>
      <c r="C39" s="217" t="s">
        <v>21</v>
      </c>
      <c r="D39" s="217"/>
      <c r="E39" s="219" t="s">
        <v>340</v>
      </c>
      <c r="F39" s="219"/>
      <c r="G39" s="7" t="s">
        <v>339</v>
      </c>
      <c r="H39" s="7" t="s">
        <v>16</v>
      </c>
      <c r="I39" s="7" t="s">
        <v>338</v>
      </c>
      <c r="J39" s="7" t="s">
        <v>331</v>
      </c>
      <c r="K39" s="7" t="s">
        <v>16</v>
      </c>
      <c r="L39" s="7" t="s">
        <v>337</v>
      </c>
      <c r="M39" s="7" t="s">
        <v>336</v>
      </c>
      <c r="N39" s="6"/>
    </row>
    <row r="40" spans="1:14" ht="20.100000000000001" customHeight="1">
      <c r="A40" s="6">
        <v>1</v>
      </c>
      <c r="B40" s="220" t="s">
        <v>335</v>
      </c>
      <c r="C40" s="220"/>
      <c r="D40" s="220"/>
      <c r="E40" s="219" t="s">
        <v>334</v>
      </c>
      <c r="F40" s="219"/>
      <c r="G40" s="7" t="s">
        <v>333</v>
      </c>
      <c r="H40" s="7" t="s">
        <v>16</v>
      </c>
      <c r="I40" s="7" t="s">
        <v>332</v>
      </c>
      <c r="J40" s="7" t="s">
        <v>331</v>
      </c>
      <c r="K40" s="7" t="s">
        <v>330</v>
      </c>
      <c r="L40" s="7" t="s">
        <v>329</v>
      </c>
      <c r="M40" s="7" t="s">
        <v>328</v>
      </c>
      <c r="N40" s="6"/>
    </row>
    <row r="41" spans="1:14" ht="15" hidden="1" customHeight="1">
      <c r="A41" s="6"/>
      <c r="B41" s="216" t="s">
        <v>327</v>
      </c>
      <c r="C41" s="216"/>
      <c r="D41" s="216"/>
      <c r="E41" s="216"/>
      <c r="F41" s="216"/>
      <c r="G41" s="216"/>
      <c r="H41" s="216"/>
      <c r="I41" s="216"/>
      <c r="J41" s="216"/>
      <c r="K41" s="216"/>
      <c r="L41" s="216"/>
      <c r="M41" s="216"/>
      <c r="N41" s="6"/>
    </row>
    <row r="42" spans="1:14" ht="12" hidden="1" customHeight="1">
      <c r="A42" s="6"/>
      <c r="B42" s="8" t="s">
        <v>128</v>
      </c>
      <c r="C42" s="217" t="s">
        <v>15</v>
      </c>
      <c r="D42" s="217"/>
      <c r="E42" s="219" t="s">
        <v>326</v>
      </c>
      <c r="F42" s="219"/>
      <c r="G42" s="7" t="s">
        <v>325</v>
      </c>
      <c r="H42" s="7" t="s">
        <v>16</v>
      </c>
      <c r="I42" s="7" t="s">
        <v>324</v>
      </c>
      <c r="J42" s="7" t="s">
        <v>16</v>
      </c>
      <c r="K42" s="7" t="s">
        <v>323</v>
      </c>
      <c r="L42" s="7" t="s">
        <v>322</v>
      </c>
      <c r="M42" s="7" t="s">
        <v>321</v>
      </c>
      <c r="N42" s="6"/>
    </row>
    <row r="43" spans="1:14" ht="12" hidden="1" customHeight="1">
      <c r="A43" s="6"/>
      <c r="B43" s="8" t="s">
        <v>133</v>
      </c>
      <c r="C43" s="217" t="s">
        <v>18</v>
      </c>
      <c r="D43" s="217"/>
      <c r="E43" s="219" t="s">
        <v>320</v>
      </c>
      <c r="F43" s="219"/>
      <c r="G43" s="7" t="s">
        <v>319</v>
      </c>
      <c r="H43" s="7" t="s">
        <v>16</v>
      </c>
      <c r="I43" s="7" t="s">
        <v>318</v>
      </c>
      <c r="J43" s="7" t="s">
        <v>16</v>
      </c>
      <c r="K43" s="7" t="s">
        <v>317</v>
      </c>
      <c r="L43" s="7" t="s">
        <v>316</v>
      </c>
      <c r="M43" s="7" t="s">
        <v>315</v>
      </c>
      <c r="N43" s="6"/>
    </row>
    <row r="44" spans="1:14" ht="12" hidden="1" customHeight="1">
      <c r="A44" s="6"/>
      <c r="B44" s="8" t="s">
        <v>137</v>
      </c>
      <c r="C44" s="217" t="s">
        <v>21</v>
      </c>
      <c r="D44" s="217"/>
      <c r="E44" s="219" t="s">
        <v>314</v>
      </c>
      <c r="F44" s="219"/>
      <c r="G44" s="7" t="s">
        <v>313</v>
      </c>
      <c r="H44" s="7" t="s">
        <v>16</v>
      </c>
      <c r="I44" s="7" t="s">
        <v>312</v>
      </c>
      <c r="J44" s="7" t="s">
        <v>304</v>
      </c>
      <c r="K44" s="7" t="s">
        <v>311</v>
      </c>
      <c r="L44" s="7" t="s">
        <v>310</v>
      </c>
      <c r="M44" s="7" t="s">
        <v>309</v>
      </c>
      <c r="N44" s="6"/>
    </row>
    <row r="45" spans="1:14" ht="20.100000000000001" hidden="1" customHeight="1">
      <c r="A45" s="6"/>
      <c r="B45" s="220" t="s">
        <v>308</v>
      </c>
      <c r="C45" s="220"/>
      <c r="D45" s="220"/>
      <c r="E45" s="219" t="s">
        <v>307</v>
      </c>
      <c r="F45" s="219"/>
      <c r="G45" s="7" t="s">
        <v>306</v>
      </c>
      <c r="H45" s="7" t="s">
        <v>16</v>
      </c>
      <c r="I45" s="7" t="s">
        <v>305</v>
      </c>
      <c r="J45" s="7" t="s">
        <v>304</v>
      </c>
      <c r="K45" s="7" t="s">
        <v>303</v>
      </c>
      <c r="L45" s="7" t="s">
        <v>302</v>
      </c>
      <c r="M45" s="7" t="s">
        <v>301</v>
      </c>
      <c r="N45" s="6"/>
    </row>
    <row r="46" spans="1:14" ht="147" customHeight="1">
      <c r="A46" s="6"/>
      <c r="B46" s="6"/>
      <c r="C46" s="6"/>
      <c r="D46" s="6"/>
      <c r="E46" s="6"/>
      <c r="F46" s="6"/>
      <c r="G46" s="6"/>
      <c r="H46" s="6"/>
      <c r="I46" s="6"/>
      <c r="J46" s="6"/>
      <c r="K46" s="6"/>
      <c r="L46" s="6"/>
      <c r="M46" s="6"/>
      <c r="N46" s="6"/>
    </row>
    <row r="47" spans="1:14" ht="0.95" customHeight="1">
      <c r="A47" s="6"/>
      <c r="B47" s="6"/>
      <c r="C47" s="6"/>
      <c r="D47" s="238" t="s">
        <v>300</v>
      </c>
      <c r="E47" s="238"/>
      <c r="F47" s="6"/>
      <c r="G47" s="6"/>
      <c r="H47" s="6"/>
      <c r="I47" s="6"/>
      <c r="J47" s="6"/>
      <c r="K47" s="6"/>
      <c r="L47" s="227" t="s">
        <v>181</v>
      </c>
      <c r="M47" s="224" t="s">
        <v>200</v>
      </c>
      <c r="N47" s="6"/>
    </row>
    <row r="48" spans="1:14" ht="9.9499999999999993" customHeight="1">
      <c r="A48" s="6"/>
      <c r="B48" s="238" t="s">
        <v>183</v>
      </c>
      <c r="C48" s="238"/>
      <c r="D48" s="238"/>
      <c r="E48" s="238"/>
      <c r="F48" s="6"/>
      <c r="G48" s="6"/>
      <c r="H48" s="6"/>
      <c r="I48" s="6"/>
      <c r="J48" s="6"/>
      <c r="K48" s="6"/>
      <c r="L48" s="227"/>
      <c r="M48" s="224"/>
      <c r="N48" s="6"/>
    </row>
    <row r="49" spans="1:14" ht="9" customHeight="1">
      <c r="A49" s="6"/>
      <c r="B49" s="238"/>
      <c r="C49" s="238"/>
      <c r="D49" s="238"/>
      <c r="E49" s="238"/>
      <c r="F49" s="6"/>
      <c r="G49" s="6"/>
      <c r="H49" s="6"/>
      <c r="I49" s="6"/>
      <c r="J49" s="6"/>
      <c r="K49" s="6"/>
      <c r="L49" s="6"/>
      <c r="M49" s="6"/>
      <c r="N49" s="6"/>
    </row>
    <row r="50" spans="1:14" ht="21" customHeight="1">
      <c r="A50" s="6"/>
      <c r="B50" s="6"/>
      <c r="C50" s="6"/>
      <c r="D50" s="6"/>
      <c r="E50" s="6"/>
      <c r="F50" s="6"/>
      <c r="G50" s="6"/>
      <c r="H50" s="6"/>
      <c r="I50" s="6"/>
      <c r="J50" s="6"/>
      <c r="K50" s="6"/>
      <c r="L50" s="6"/>
      <c r="M50" s="6"/>
      <c r="N50" s="6"/>
    </row>
  </sheetData>
  <autoFilter ref="A1:M45">
    <filterColumn colId="0">
      <customFilters>
        <customFilter operator="notEqual" val=" "/>
      </customFilters>
    </filterColumn>
  </autoFilter>
  <mergeCells count="86">
    <mergeCell ref="C42:D42"/>
    <mergeCell ref="E42:F42"/>
    <mergeCell ref="C43:D43"/>
    <mergeCell ref="E43:F43"/>
    <mergeCell ref="M47:M48"/>
    <mergeCell ref="B48:C49"/>
    <mergeCell ref="C44:D44"/>
    <mergeCell ref="E44:F44"/>
    <mergeCell ref="B45:D45"/>
    <mergeCell ref="E45:F45"/>
    <mergeCell ref="D47:E49"/>
    <mergeCell ref="L47:L48"/>
    <mergeCell ref="C39:D39"/>
    <mergeCell ref="E39:F39"/>
    <mergeCell ref="B40:D40"/>
    <mergeCell ref="E40:F40"/>
    <mergeCell ref="B41:M41"/>
    <mergeCell ref="B36:M36"/>
    <mergeCell ref="C37:D37"/>
    <mergeCell ref="E37:F37"/>
    <mergeCell ref="C38:D38"/>
    <mergeCell ref="E38:F38"/>
    <mergeCell ref="C33:D33"/>
    <mergeCell ref="E33:F33"/>
    <mergeCell ref="C34:D34"/>
    <mergeCell ref="E34:F34"/>
    <mergeCell ref="B35:D35"/>
    <mergeCell ref="E35:F35"/>
    <mergeCell ref="B30:D30"/>
    <mergeCell ref="E30:F30"/>
    <mergeCell ref="B31:M31"/>
    <mergeCell ref="C32:D32"/>
    <mergeCell ref="E32:F32"/>
    <mergeCell ref="C27:D27"/>
    <mergeCell ref="E27:F27"/>
    <mergeCell ref="C28:D28"/>
    <mergeCell ref="E28:F28"/>
    <mergeCell ref="C29:D29"/>
    <mergeCell ref="E29:F29"/>
    <mergeCell ref="C24:D24"/>
    <mergeCell ref="E24:F24"/>
    <mergeCell ref="B25:D25"/>
    <mergeCell ref="E25:F25"/>
    <mergeCell ref="B26:M26"/>
    <mergeCell ref="B21:M21"/>
    <mergeCell ref="C22:D22"/>
    <mergeCell ref="E22:F22"/>
    <mergeCell ref="C23:D23"/>
    <mergeCell ref="E23:F23"/>
    <mergeCell ref="C18:D18"/>
    <mergeCell ref="E18:F18"/>
    <mergeCell ref="C19:D19"/>
    <mergeCell ref="E19:F19"/>
    <mergeCell ref="B20:D20"/>
    <mergeCell ref="E20:F20"/>
    <mergeCell ref="B15:D15"/>
    <mergeCell ref="E15:F15"/>
    <mergeCell ref="B16:M16"/>
    <mergeCell ref="C17:D17"/>
    <mergeCell ref="E17:F17"/>
    <mergeCell ref="C12:D12"/>
    <mergeCell ref="E12:F12"/>
    <mergeCell ref="C13:D13"/>
    <mergeCell ref="E13:F13"/>
    <mergeCell ref="C14:D14"/>
    <mergeCell ref="E14:F14"/>
    <mergeCell ref="C9:D9"/>
    <mergeCell ref="E9:F9"/>
    <mergeCell ref="B10:D10"/>
    <mergeCell ref="E10:F10"/>
    <mergeCell ref="B11:M11"/>
    <mergeCell ref="B6:M6"/>
    <mergeCell ref="C7:D7"/>
    <mergeCell ref="E7:F7"/>
    <mergeCell ref="C8:D8"/>
    <mergeCell ref="E8:F8"/>
    <mergeCell ref="B2:M2"/>
    <mergeCell ref="B3:B5"/>
    <mergeCell ref="C3:D5"/>
    <mergeCell ref="E3:L3"/>
    <mergeCell ref="M3:M5"/>
    <mergeCell ref="E4:I4"/>
    <mergeCell ref="J4:J5"/>
    <mergeCell ref="K4:K5"/>
    <mergeCell ref="L4:L5"/>
    <mergeCell ref="E5:F5"/>
  </mergeCells>
  <pageMargins left="0" right="0" top="0" bottom="0" header="0.5" footer="0.5"/>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50"/>
  <sheetViews>
    <sheetView workbookViewId="0">
      <selection activeCell="O1" sqref="O1"/>
    </sheetView>
  </sheetViews>
  <sheetFormatPr defaultRowHeight="12.75"/>
  <cols>
    <col min="1" max="1" width="3.42578125" style="5" customWidth="1"/>
    <col min="2" max="2" width="10.85546875" style="5" customWidth="1"/>
    <col min="3" max="3" width="2" style="5" customWidth="1"/>
    <col min="4" max="4" width="14.7109375" style="5" customWidth="1"/>
    <col min="5" max="5" width="2" style="5" customWidth="1"/>
    <col min="6" max="6" width="7.7109375" style="5" customWidth="1"/>
    <col min="7" max="8" width="9.7109375" style="5" customWidth="1"/>
    <col min="9" max="9" width="9" style="5" customWidth="1"/>
    <col min="10" max="10" width="8.42578125" style="5" customWidth="1"/>
    <col min="11" max="11" width="7.42578125" style="5" customWidth="1"/>
    <col min="12" max="12" width="7.5703125" style="5" customWidth="1"/>
    <col min="13" max="13" width="8.85546875" style="5" customWidth="1"/>
    <col min="14" max="14" width="3.42578125" style="5" customWidth="1"/>
    <col min="15" max="16384" width="9.140625" style="5"/>
  </cols>
  <sheetData>
    <row r="1" spans="1:15" ht="20.100000000000001" customHeight="1">
      <c r="A1" s="6"/>
      <c r="B1" s="6"/>
      <c r="C1" s="6"/>
      <c r="D1" s="6"/>
      <c r="E1" s="6"/>
      <c r="F1" s="6"/>
      <c r="G1" s="6"/>
      <c r="H1" s="6"/>
      <c r="I1" s="6"/>
      <c r="J1" s="6"/>
      <c r="K1" s="6"/>
      <c r="L1" s="6"/>
      <c r="M1" s="6"/>
      <c r="N1" s="6"/>
      <c r="O1" s="75" t="s">
        <v>748</v>
      </c>
    </row>
    <row r="2" spans="1:15" ht="15.95" customHeight="1">
      <c r="A2" s="6">
        <v>1</v>
      </c>
      <c r="B2" s="237" t="s">
        <v>539</v>
      </c>
      <c r="C2" s="237"/>
      <c r="D2" s="237"/>
      <c r="E2" s="237"/>
      <c r="F2" s="237"/>
      <c r="G2" s="237"/>
      <c r="H2" s="237"/>
      <c r="I2" s="237"/>
      <c r="J2" s="237"/>
      <c r="K2" s="237"/>
      <c r="L2" s="237"/>
      <c r="M2" s="237"/>
      <c r="N2" s="6"/>
    </row>
    <row r="3" spans="1:15" ht="20.100000000000001" customHeight="1">
      <c r="A3" s="6">
        <v>1</v>
      </c>
      <c r="B3" s="215" t="s">
        <v>1</v>
      </c>
      <c r="C3" s="215" t="s">
        <v>2</v>
      </c>
      <c r="D3" s="215"/>
      <c r="E3" s="215" t="s">
        <v>3</v>
      </c>
      <c r="F3" s="215"/>
      <c r="G3" s="215"/>
      <c r="H3" s="215"/>
      <c r="I3" s="215"/>
      <c r="J3" s="215"/>
      <c r="K3" s="215"/>
      <c r="L3" s="215"/>
      <c r="M3" s="215" t="s">
        <v>4</v>
      </c>
      <c r="N3" s="6"/>
    </row>
    <row r="4" spans="1:15" ht="15" customHeight="1">
      <c r="A4" s="6">
        <v>1</v>
      </c>
      <c r="B4" s="215"/>
      <c r="C4" s="215"/>
      <c r="D4" s="215"/>
      <c r="E4" s="215" t="s">
        <v>5</v>
      </c>
      <c r="F4" s="215"/>
      <c r="G4" s="215"/>
      <c r="H4" s="215"/>
      <c r="I4" s="215"/>
      <c r="J4" s="215" t="s">
        <v>6</v>
      </c>
      <c r="K4" s="215" t="s">
        <v>7</v>
      </c>
      <c r="L4" s="215" t="s">
        <v>8</v>
      </c>
      <c r="M4" s="215"/>
      <c r="N4" s="6"/>
    </row>
    <row r="5" spans="1:15" ht="15" customHeight="1">
      <c r="A5" s="6">
        <v>1</v>
      </c>
      <c r="B5" s="215"/>
      <c r="C5" s="215"/>
      <c r="D5" s="215"/>
      <c r="E5" s="215" t="s">
        <v>9</v>
      </c>
      <c r="F5" s="215"/>
      <c r="G5" s="9" t="s">
        <v>10</v>
      </c>
      <c r="H5" s="9" t="s">
        <v>11</v>
      </c>
      <c r="I5" s="9" t="s">
        <v>12</v>
      </c>
      <c r="J5" s="215"/>
      <c r="K5" s="215"/>
      <c r="L5" s="215"/>
      <c r="M5" s="215"/>
      <c r="N5" s="6"/>
    </row>
    <row r="6" spans="1:15" ht="15" hidden="1" customHeight="1">
      <c r="A6" s="6"/>
      <c r="B6" s="216" t="s">
        <v>538</v>
      </c>
      <c r="C6" s="216"/>
      <c r="D6" s="216"/>
      <c r="E6" s="216"/>
      <c r="F6" s="216"/>
      <c r="G6" s="216"/>
      <c r="H6" s="216"/>
      <c r="I6" s="216"/>
      <c r="J6" s="216"/>
      <c r="K6" s="216"/>
      <c r="L6" s="216"/>
      <c r="M6" s="216"/>
      <c r="N6" s="6"/>
    </row>
    <row r="7" spans="1:15" ht="12" hidden="1" customHeight="1">
      <c r="A7" s="6"/>
      <c r="B7" s="8" t="s">
        <v>14</v>
      </c>
      <c r="C7" s="217" t="s">
        <v>15</v>
      </c>
      <c r="D7" s="217"/>
      <c r="E7" s="219" t="s">
        <v>537</v>
      </c>
      <c r="F7" s="219"/>
      <c r="G7" s="7" t="s">
        <v>536</v>
      </c>
      <c r="H7" s="7" t="s">
        <v>16</v>
      </c>
      <c r="I7" s="7" t="s">
        <v>535</v>
      </c>
      <c r="J7" s="7" t="s">
        <v>16</v>
      </c>
      <c r="K7" s="7" t="s">
        <v>521</v>
      </c>
      <c r="L7" s="7" t="s">
        <v>534</v>
      </c>
      <c r="M7" s="7" t="s">
        <v>533</v>
      </c>
      <c r="N7" s="6"/>
    </row>
    <row r="8" spans="1:15" ht="12" hidden="1" customHeight="1">
      <c r="A8" s="6"/>
      <c r="B8" s="8" t="s">
        <v>17</v>
      </c>
      <c r="C8" s="217" t="s">
        <v>18</v>
      </c>
      <c r="D8" s="217"/>
      <c r="E8" s="219" t="s">
        <v>532</v>
      </c>
      <c r="F8" s="219"/>
      <c r="G8" s="7" t="s">
        <v>531</v>
      </c>
      <c r="H8" s="7" t="s">
        <v>523</v>
      </c>
      <c r="I8" s="7" t="s">
        <v>530</v>
      </c>
      <c r="J8" s="7" t="s">
        <v>16</v>
      </c>
      <c r="K8" s="7" t="s">
        <v>16</v>
      </c>
      <c r="L8" s="7" t="s">
        <v>529</v>
      </c>
      <c r="M8" s="7" t="s">
        <v>528</v>
      </c>
      <c r="N8" s="6"/>
    </row>
    <row r="9" spans="1:15" ht="12" hidden="1" customHeight="1">
      <c r="A9" s="6"/>
      <c r="B9" s="8" t="s">
        <v>20</v>
      </c>
      <c r="C9" s="217" t="s">
        <v>21</v>
      </c>
      <c r="D9" s="217"/>
      <c r="E9" s="219" t="s">
        <v>527</v>
      </c>
      <c r="F9" s="219"/>
      <c r="G9" s="7" t="s">
        <v>16</v>
      </c>
      <c r="H9" s="7" t="s">
        <v>16</v>
      </c>
      <c r="I9" s="7" t="s">
        <v>527</v>
      </c>
      <c r="J9" s="7" t="s">
        <v>16</v>
      </c>
      <c r="K9" s="7" t="s">
        <v>16</v>
      </c>
      <c r="L9" s="7" t="s">
        <v>115</v>
      </c>
      <c r="M9" s="7" t="s">
        <v>76</v>
      </c>
      <c r="N9" s="6"/>
    </row>
    <row r="10" spans="1:15" ht="20.100000000000001" customHeight="1">
      <c r="A10" s="6">
        <v>1</v>
      </c>
      <c r="B10" s="220" t="s">
        <v>526</v>
      </c>
      <c r="C10" s="220"/>
      <c r="D10" s="220"/>
      <c r="E10" s="219" t="s">
        <v>525</v>
      </c>
      <c r="F10" s="219"/>
      <c r="G10" s="7" t="s">
        <v>524</v>
      </c>
      <c r="H10" s="7" t="s">
        <v>523</v>
      </c>
      <c r="I10" s="7" t="s">
        <v>522</v>
      </c>
      <c r="J10" s="7" t="s">
        <v>16</v>
      </c>
      <c r="K10" s="7" t="s">
        <v>521</v>
      </c>
      <c r="L10" s="7" t="s">
        <v>520</v>
      </c>
      <c r="M10" s="7" t="s">
        <v>519</v>
      </c>
      <c r="N10" s="6"/>
    </row>
    <row r="11" spans="1:15" ht="15" hidden="1" customHeight="1">
      <c r="A11" s="6"/>
      <c r="B11" s="216" t="s">
        <v>518</v>
      </c>
      <c r="C11" s="216"/>
      <c r="D11" s="216"/>
      <c r="E11" s="216"/>
      <c r="F11" s="216"/>
      <c r="G11" s="216"/>
      <c r="H11" s="216"/>
      <c r="I11" s="216"/>
      <c r="J11" s="216"/>
      <c r="K11" s="216"/>
      <c r="L11" s="216"/>
      <c r="M11" s="216"/>
      <c r="N11" s="6"/>
    </row>
    <row r="12" spans="1:15" ht="12" hidden="1" customHeight="1">
      <c r="A12" s="6"/>
      <c r="B12" s="8" t="s">
        <v>24</v>
      </c>
      <c r="C12" s="217" t="s">
        <v>15</v>
      </c>
      <c r="D12" s="217"/>
      <c r="E12" s="219" t="s">
        <v>517</v>
      </c>
      <c r="F12" s="219"/>
      <c r="G12" s="7" t="s">
        <v>16</v>
      </c>
      <c r="H12" s="7" t="s">
        <v>16</v>
      </c>
      <c r="I12" s="7" t="s">
        <v>517</v>
      </c>
      <c r="J12" s="7" t="s">
        <v>16</v>
      </c>
      <c r="K12" s="7" t="s">
        <v>504</v>
      </c>
      <c r="L12" s="7" t="s">
        <v>516</v>
      </c>
      <c r="M12" s="7" t="s">
        <v>515</v>
      </c>
      <c r="N12" s="6"/>
    </row>
    <row r="13" spans="1:15" ht="12" hidden="1" customHeight="1">
      <c r="A13" s="6"/>
      <c r="B13" s="8" t="s">
        <v>26</v>
      </c>
      <c r="C13" s="217" t="s">
        <v>18</v>
      </c>
      <c r="D13" s="217"/>
      <c r="E13" s="219" t="s">
        <v>514</v>
      </c>
      <c r="F13" s="219"/>
      <c r="G13" s="7" t="s">
        <v>16</v>
      </c>
      <c r="H13" s="7" t="s">
        <v>507</v>
      </c>
      <c r="I13" s="7" t="s">
        <v>513</v>
      </c>
      <c r="J13" s="7" t="s">
        <v>16</v>
      </c>
      <c r="K13" s="7" t="s">
        <v>16</v>
      </c>
      <c r="L13" s="7" t="s">
        <v>512</v>
      </c>
      <c r="M13" s="7" t="s">
        <v>511</v>
      </c>
      <c r="N13" s="6"/>
    </row>
    <row r="14" spans="1:15" ht="12" hidden="1" customHeight="1">
      <c r="A14" s="6"/>
      <c r="B14" s="8" t="s">
        <v>34</v>
      </c>
      <c r="C14" s="217" t="s">
        <v>21</v>
      </c>
      <c r="D14" s="217"/>
      <c r="E14" s="219" t="s">
        <v>111</v>
      </c>
      <c r="F14" s="219"/>
      <c r="G14" s="7" t="s">
        <v>16</v>
      </c>
      <c r="H14" s="7" t="s">
        <v>16</v>
      </c>
      <c r="I14" s="7" t="s">
        <v>111</v>
      </c>
      <c r="J14" s="7" t="s">
        <v>505</v>
      </c>
      <c r="K14" s="7" t="s">
        <v>16</v>
      </c>
      <c r="L14" s="7" t="s">
        <v>16</v>
      </c>
      <c r="M14" s="7" t="s">
        <v>510</v>
      </c>
      <c r="N14" s="6"/>
    </row>
    <row r="15" spans="1:15" ht="20.100000000000001" customHeight="1">
      <c r="A15" s="6">
        <v>1</v>
      </c>
      <c r="B15" s="220" t="s">
        <v>509</v>
      </c>
      <c r="C15" s="220"/>
      <c r="D15" s="220"/>
      <c r="E15" s="219" t="s">
        <v>508</v>
      </c>
      <c r="F15" s="219"/>
      <c r="G15" s="7" t="s">
        <v>16</v>
      </c>
      <c r="H15" s="7" t="s">
        <v>507</v>
      </c>
      <c r="I15" s="7" t="s">
        <v>506</v>
      </c>
      <c r="J15" s="7" t="s">
        <v>505</v>
      </c>
      <c r="K15" s="7" t="s">
        <v>504</v>
      </c>
      <c r="L15" s="7" t="s">
        <v>503</v>
      </c>
      <c r="M15" s="7" t="s">
        <v>502</v>
      </c>
      <c r="N15" s="6"/>
    </row>
    <row r="16" spans="1:15" ht="15" hidden="1" customHeight="1">
      <c r="A16" s="6"/>
      <c r="B16" s="216" t="s">
        <v>501</v>
      </c>
      <c r="C16" s="216"/>
      <c r="D16" s="216"/>
      <c r="E16" s="216"/>
      <c r="F16" s="216"/>
      <c r="G16" s="216"/>
      <c r="H16" s="216"/>
      <c r="I16" s="216"/>
      <c r="J16" s="216"/>
      <c r="K16" s="216"/>
      <c r="L16" s="216"/>
      <c r="M16" s="216"/>
      <c r="N16" s="6"/>
    </row>
    <row r="17" spans="1:14" ht="12" hidden="1" customHeight="1">
      <c r="A17" s="6"/>
      <c r="B17" s="8" t="s">
        <v>38</v>
      </c>
      <c r="C17" s="217" t="s">
        <v>15</v>
      </c>
      <c r="D17" s="217"/>
      <c r="E17" s="219" t="s">
        <v>16</v>
      </c>
      <c r="F17" s="219"/>
      <c r="G17" s="7" t="s">
        <v>16</v>
      </c>
      <c r="H17" s="7" t="s">
        <v>441</v>
      </c>
      <c r="I17" s="7" t="s">
        <v>441</v>
      </c>
      <c r="J17" s="7" t="s">
        <v>16</v>
      </c>
      <c r="K17" s="7" t="s">
        <v>490</v>
      </c>
      <c r="L17" s="7" t="s">
        <v>500</v>
      </c>
      <c r="M17" s="7" t="s">
        <v>499</v>
      </c>
      <c r="N17" s="6"/>
    </row>
    <row r="18" spans="1:14" ht="12" hidden="1" customHeight="1">
      <c r="A18" s="6"/>
      <c r="B18" s="8" t="s">
        <v>42</v>
      </c>
      <c r="C18" s="217" t="s">
        <v>18</v>
      </c>
      <c r="D18" s="217"/>
      <c r="E18" s="219" t="s">
        <v>16</v>
      </c>
      <c r="F18" s="219"/>
      <c r="G18" s="7" t="s">
        <v>498</v>
      </c>
      <c r="H18" s="7" t="s">
        <v>16</v>
      </c>
      <c r="I18" s="7" t="s">
        <v>498</v>
      </c>
      <c r="J18" s="7" t="s">
        <v>16</v>
      </c>
      <c r="K18" s="7" t="s">
        <v>16</v>
      </c>
      <c r="L18" s="7" t="s">
        <v>497</v>
      </c>
      <c r="M18" s="7" t="s">
        <v>496</v>
      </c>
      <c r="N18" s="6"/>
    </row>
    <row r="19" spans="1:14" ht="12" hidden="1" customHeight="1">
      <c r="A19" s="6"/>
      <c r="B19" s="8" t="s">
        <v>54</v>
      </c>
      <c r="C19" s="217" t="s">
        <v>21</v>
      </c>
      <c r="D19" s="217"/>
      <c r="E19" s="219" t="s">
        <v>16</v>
      </c>
      <c r="F19" s="219"/>
      <c r="G19" s="7" t="s">
        <v>430</v>
      </c>
      <c r="H19" s="7" t="s">
        <v>16</v>
      </c>
      <c r="I19" s="7" t="s">
        <v>430</v>
      </c>
      <c r="J19" s="7" t="s">
        <v>16</v>
      </c>
      <c r="K19" s="7" t="s">
        <v>16</v>
      </c>
      <c r="L19" s="7" t="s">
        <v>495</v>
      </c>
      <c r="M19" s="7" t="s">
        <v>494</v>
      </c>
      <c r="N19" s="6"/>
    </row>
    <row r="20" spans="1:14" ht="20.100000000000001" customHeight="1">
      <c r="A20" s="6">
        <v>1</v>
      </c>
      <c r="B20" s="220" t="s">
        <v>493</v>
      </c>
      <c r="C20" s="220"/>
      <c r="D20" s="220"/>
      <c r="E20" s="219" t="s">
        <v>16</v>
      </c>
      <c r="F20" s="219"/>
      <c r="G20" s="7" t="s">
        <v>492</v>
      </c>
      <c r="H20" s="7" t="s">
        <v>441</v>
      </c>
      <c r="I20" s="7" t="s">
        <v>491</v>
      </c>
      <c r="J20" s="7" t="s">
        <v>16</v>
      </c>
      <c r="K20" s="7" t="s">
        <v>490</v>
      </c>
      <c r="L20" s="7" t="s">
        <v>489</v>
      </c>
      <c r="M20" s="7" t="s">
        <v>488</v>
      </c>
      <c r="N20" s="6"/>
    </row>
    <row r="21" spans="1:14" ht="15" hidden="1" customHeight="1">
      <c r="A21" s="6"/>
      <c r="B21" s="216" t="s">
        <v>487</v>
      </c>
      <c r="C21" s="216"/>
      <c r="D21" s="216"/>
      <c r="E21" s="216"/>
      <c r="F21" s="216"/>
      <c r="G21" s="216"/>
      <c r="H21" s="216"/>
      <c r="I21" s="216"/>
      <c r="J21" s="216"/>
      <c r="K21" s="216"/>
      <c r="L21" s="216"/>
      <c r="M21" s="216"/>
      <c r="N21" s="6"/>
    </row>
    <row r="22" spans="1:14" ht="12" hidden="1" customHeight="1">
      <c r="A22" s="6"/>
      <c r="B22" s="8" t="s">
        <v>58</v>
      </c>
      <c r="C22" s="217" t="s">
        <v>15</v>
      </c>
      <c r="D22" s="217"/>
      <c r="E22" s="219" t="s">
        <v>16</v>
      </c>
      <c r="F22" s="219"/>
      <c r="G22" s="7" t="s">
        <v>16</v>
      </c>
      <c r="H22" s="7" t="s">
        <v>16</v>
      </c>
      <c r="I22" s="7" t="s">
        <v>16</v>
      </c>
      <c r="J22" s="7" t="s">
        <v>16</v>
      </c>
      <c r="K22" s="7" t="s">
        <v>16</v>
      </c>
      <c r="L22" s="7" t="s">
        <v>16</v>
      </c>
      <c r="M22" s="7" t="s">
        <v>16</v>
      </c>
      <c r="N22" s="6"/>
    </row>
    <row r="23" spans="1:14" ht="12" hidden="1" customHeight="1">
      <c r="A23" s="6"/>
      <c r="B23" s="8" t="s">
        <v>62</v>
      </c>
      <c r="C23" s="217" t="s">
        <v>18</v>
      </c>
      <c r="D23" s="217"/>
      <c r="E23" s="219" t="s">
        <v>16</v>
      </c>
      <c r="F23" s="219"/>
      <c r="G23" s="7" t="s">
        <v>16</v>
      </c>
      <c r="H23" s="7" t="s">
        <v>16</v>
      </c>
      <c r="I23" s="7" t="s">
        <v>16</v>
      </c>
      <c r="J23" s="7" t="s">
        <v>16</v>
      </c>
      <c r="K23" s="7" t="s">
        <v>16</v>
      </c>
      <c r="L23" s="7" t="s">
        <v>485</v>
      </c>
      <c r="M23" s="7" t="s">
        <v>485</v>
      </c>
      <c r="N23" s="6"/>
    </row>
    <row r="24" spans="1:14" ht="12" hidden="1" customHeight="1">
      <c r="A24" s="6"/>
      <c r="B24" s="8" t="s">
        <v>69</v>
      </c>
      <c r="C24" s="217" t="s">
        <v>21</v>
      </c>
      <c r="D24" s="217"/>
      <c r="E24" s="219" t="s">
        <v>16</v>
      </c>
      <c r="F24" s="219"/>
      <c r="G24" s="7" t="s">
        <v>16</v>
      </c>
      <c r="H24" s="7" t="s">
        <v>16</v>
      </c>
      <c r="I24" s="7" t="s">
        <v>16</v>
      </c>
      <c r="J24" s="7" t="s">
        <v>16</v>
      </c>
      <c r="K24" s="7" t="s">
        <v>16</v>
      </c>
      <c r="L24" s="7" t="s">
        <v>16</v>
      </c>
      <c r="M24" s="7" t="s">
        <v>16</v>
      </c>
      <c r="N24" s="6"/>
    </row>
    <row r="25" spans="1:14" ht="20.100000000000001" customHeight="1">
      <c r="A25" s="6">
        <v>1</v>
      </c>
      <c r="B25" s="220" t="s">
        <v>486</v>
      </c>
      <c r="C25" s="220"/>
      <c r="D25" s="220"/>
      <c r="E25" s="219" t="s">
        <v>16</v>
      </c>
      <c r="F25" s="219"/>
      <c r="G25" s="7" t="s">
        <v>16</v>
      </c>
      <c r="H25" s="7" t="s">
        <v>16</v>
      </c>
      <c r="I25" s="7" t="s">
        <v>16</v>
      </c>
      <c r="J25" s="7" t="s">
        <v>16</v>
      </c>
      <c r="K25" s="7" t="s">
        <v>16</v>
      </c>
      <c r="L25" s="7" t="s">
        <v>485</v>
      </c>
      <c r="M25" s="7" t="s">
        <v>485</v>
      </c>
      <c r="N25" s="6"/>
    </row>
    <row r="26" spans="1:14" ht="15" hidden="1" customHeight="1">
      <c r="A26" s="6"/>
      <c r="B26" s="216" t="s">
        <v>484</v>
      </c>
      <c r="C26" s="216"/>
      <c r="D26" s="216"/>
      <c r="E26" s="216"/>
      <c r="F26" s="216"/>
      <c r="G26" s="216"/>
      <c r="H26" s="216"/>
      <c r="I26" s="216"/>
      <c r="J26" s="216"/>
      <c r="K26" s="216"/>
      <c r="L26" s="216"/>
      <c r="M26" s="216"/>
      <c r="N26" s="6"/>
    </row>
    <row r="27" spans="1:14" ht="12" hidden="1" customHeight="1">
      <c r="A27" s="6"/>
      <c r="B27" s="8" t="s">
        <v>74</v>
      </c>
      <c r="C27" s="217" t="s">
        <v>15</v>
      </c>
      <c r="D27" s="217"/>
      <c r="E27" s="219" t="s">
        <v>16</v>
      </c>
      <c r="F27" s="219"/>
      <c r="G27" s="7" t="s">
        <v>482</v>
      </c>
      <c r="H27" s="7" t="s">
        <v>16</v>
      </c>
      <c r="I27" s="7" t="s">
        <v>482</v>
      </c>
      <c r="J27" s="7" t="s">
        <v>16</v>
      </c>
      <c r="K27" s="7" t="s">
        <v>16</v>
      </c>
      <c r="L27" s="7" t="s">
        <v>16</v>
      </c>
      <c r="M27" s="7" t="s">
        <v>482</v>
      </c>
      <c r="N27" s="6"/>
    </row>
    <row r="28" spans="1:14" ht="12" hidden="1" customHeight="1">
      <c r="A28" s="6"/>
      <c r="B28" s="8" t="s">
        <v>75</v>
      </c>
      <c r="C28" s="217" t="s">
        <v>18</v>
      </c>
      <c r="D28" s="217"/>
      <c r="E28" s="219" t="s">
        <v>16</v>
      </c>
      <c r="F28" s="219"/>
      <c r="G28" s="7" t="s">
        <v>16</v>
      </c>
      <c r="H28" s="7" t="s">
        <v>16</v>
      </c>
      <c r="I28" s="7" t="s">
        <v>16</v>
      </c>
      <c r="J28" s="7" t="s">
        <v>16</v>
      </c>
      <c r="K28" s="7" t="s">
        <v>16</v>
      </c>
      <c r="L28" s="7" t="s">
        <v>481</v>
      </c>
      <c r="M28" s="7" t="s">
        <v>481</v>
      </c>
      <c r="N28" s="6"/>
    </row>
    <row r="29" spans="1:14" ht="12" hidden="1" customHeight="1">
      <c r="A29" s="6"/>
      <c r="B29" s="8" t="s">
        <v>82</v>
      </c>
      <c r="C29" s="217" t="s">
        <v>21</v>
      </c>
      <c r="D29" s="217"/>
      <c r="E29" s="219" t="s">
        <v>16</v>
      </c>
      <c r="F29" s="219"/>
      <c r="G29" s="7" t="s">
        <v>16</v>
      </c>
      <c r="H29" s="7" t="s">
        <v>16</v>
      </c>
      <c r="I29" s="7" t="s">
        <v>16</v>
      </c>
      <c r="J29" s="7" t="s">
        <v>16</v>
      </c>
      <c r="K29" s="7" t="s">
        <v>16</v>
      </c>
      <c r="L29" s="7" t="s">
        <v>16</v>
      </c>
      <c r="M29" s="7" t="s">
        <v>16</v>
      </c>
      <c r="N29" s="6"/>
    </row>
    <row r="30" spans="1:14" ht="20.100000000000001" customHeight="1">
      <c r="A30" s="6">
        <v>1</v>
      </c>
      <c r="B30" s="220" t="s">
        <v>483</v>
      </c>
      <c r="C30" s="220"/>
      <c r="D30" s="220"/>
      <c r="E30" s="219" t="s">
        <v>16</v>
      </c>
      <c r="F30" s="219"/>
      <c r="G30" s="7" t="s">
        <v>482</v>
      </c>
      <c r="H30" s="7" t="s">
        <v>16</v>
      </c>
      <c r="I30" s="7" t="s">
        <v>482</v>
      </c>
      <c r="J30" s="7" t="s">
        <v>16</v>
      </c>
      <c r="K30" s="7" t="s">
        <v>16</v>
      </c>
      <c r="L30" s="7" t="s">
        <v>481</v>
      </c>
      <c r="M30" s="7" t="s">
        <v>480</v>
      </c>
      <c r="N30" s="6"/>
    </row>
    <row r="31" spans="1:14" ht="15" hidden="1" customHeight="1">
      <c r="A31" s="6"/>
      <c r="B31" s="216" t="s">
        <v>479</v>
      </c>
      <c r="C31" s="216"/>
      <c r="D31" s="216"/>
      <c r="E31" s="216"/>
      <c r="F31" s="216"/>
      <c r="G31" s="216"/>
      <c r="H31" s="216"/>
      <c r="I31" s="216"/>
      <c r="J31" s="216"/>
      <c r="K31" s="216"/>
      <c r="L31" s="216"/>
      <c r="M31" s="216"/>
      <c r="N31" s="6"/>
    </row>
    <row r="32" spans="1:14" ht="12" hidden="1" customHeight="1">
      <c r="A32" s="6"/>
      <c r="B32" s="8" t="s">
        <v>86</v>
      </c>
      <c r="C32" s="217" t="s">
        <v>15</v>
      </c>
      <c r="D32" s="217"/>
      <c r="E32" s="219" t="s">
        <v>478</v>
      </c>
      <c r="F32" s="219"/>
      <c r="G32" s="7" t="s">
        <v>477</v>
      </c>
      <c r="H32" s="7" t="s">
        <v>16</v>
      </c>
      <c r="I32" s="7" t="s">
        <v>476</v>
      </c>
      <c r="J32" s="7" t="s">
        <v>16</v>
      </c>
      <c r="K32" s="7" t="s">
        <v>459</v>
      </c>
      <c r="L32" s="7" t="s">
        <v>475</v>
      </c>
      <c r="M32" s="7" t="s">
        <v>474</v>
      </c>
      <c r="N32" s="6"/>
    </row>
    <row r="33" spans="1:14" ht="12" hidden="1" customHeight="1">
      <c r="A33" s="6"/>
      <c r="B33" s="8" t="s">
        <v>91</v>
      </c>
      <c r="C33" s="217" t="s">
        <v>18</v>
      </c>
      <c r="D33" s="217"/>
      <c r="E33" s="219" t="s">
        <v>473</v>
      </c>
      <c r="F33" s="219"/>
      <c r="G33" s="7" t="s">
        <v>472</v>
      </c>
      <c r="H33" s="7" t="s">
        <v>462</v>
      </c>
      <c r="I33" s="7" t="s">
        <v>471</v>
      </c>
      <c r="J33" s="7" t="s">
        <v>16</v>
      </c>
      <c r="K33" s="7" t="s">
        <v>16</v>
      </c>
      <c r="L33" s="7" t="s">
        <v>470</v>
      </c>
      <c r="M33" s="7" t="s">
        <v>469</v>
      </c>
      <c r="N33" s="6"/>
    </row>
    <row r="34" spans="1:14" ht="12" hidden="1" customHeight="1">
      <c r="A34" s="6"/>
      <c r="B34" s="8" t="s">
        <v>95</v>
      </c>
      <c r="C34" s="217" t="s">
        <v>21</v>
      </c>
      <c r="D34" s="217"/>
      <c r="E34" s="219" t="s">
        <v>468</v>
      </c>
      <c r="F34" s="219"/>
      <c r="G34" s="7" t="s">
        <v>16</v>
      </c>
      <c r="H34" s="7" t="s">
        <v>16</v>
      </c>
      <c r="I34" s="7" t="s">
        <v>468</v>
      </c>
      <c r="J34" s="7" t="s">
        <v>460</v>
      </c>
      <c r="K34" s="7" t="s">
        <v>16</v>
      </c>
      <c r="L34" s="7" t="s">
        <v>467</v>
      </c>
      <c r="M34" s="7" t="s">
        <v>466</v>
      </c>
      <c r="N34" s="6"/>
    </row>
    <row r="35" spans="1:14" ht="20.100000000000001" customHeight="1">
      <c r="A35" s="6">
        <v>1</v>
      </c>
      <c r="B35" s="220" t="s">
        <v>465</v>
      </c>
      <c r="C35" s="220"/>
      <c r="D35" s="220"/>
      <c r="E35" s="219" t="s">
        <v>464</v>
      </c>
      <c r="F35" s="219"/>
      <c r="G35" s="7" t="s">
        <v>463</v>
      </c>
      <c r="H35" s="7" t="s">
        <v>462</v>
      </c>
      <c r="I35" s="7" t="s">
        <v>461</v>
      </c>
      <c r="J35" s="7" t="s">
        <v>460</v>
      </c>
      <c r="K35" s="7" t="s">
        <v>459</v>
      </c>
      <c r="L35" s="7" t="s">
        <v>458</v>
      </c>
      <c r="M35" s="7" t="s">
        <v>457</v>
      </c>
      <c r="N35" s="6"/>
    </row>
    <row r="36" spans="1:14" ht="15" hidden="1" customHeight="1">
      <c r="A36" s="6"/>
      <c r="B36" s="216" t="s">
        <v>456</v>
      </c>
      <c r="C36" s="216"/>
      <c r="D36" s="216"/>
      <c r="E36" s="216"/>
      <c r="F36" s="216"/>
      <c r="G36" s="216"/>
      <c r="H36" s="216"/>
      <c r="I36" s="216"/>
      <c r="J36" s="216"/>
      <c r="K36" s="216"/>
      <c r="L36" s="216"/>
      <c r="M36" s="216"/>
      <c r="N36" s="6"/>
    </row>
    <row r="37" spans="1:14" ht="12" hidden="1" customHeight="1">
      <c r="A37" s="6"/>
      <c r="B37" s="8" t="s">
        <v>103</v>
      </c>
      <c r="C37" s="217" t="s">
        <v>15</v>
      </c>
      <c r="D37" s="217"/>
      <c r="E37" s="219" t="s">
        <v>455</v>
      </c>
      <c r="F37" s="219"/>
      <c r="G37" s="7" t="s">
        <v>16</v>
      </c>
      <c r="H37" s="7" t="s">
        <v>16</v>
      </c>
      <c r="I37" s="7" t="s">
        <v>455</v>
      </c>
      <c r="J37" s="7" t="s">
        <v>16</v>
      </c>
      <c r="K37" s="7" t="s">
        <v>447</v>
      </c>
      <c r="L37" s="7" t="s">
        <v>454</v>
      </c>
      <c r="M37" s="7" t="s">
        <v>453</v>
      </c>
      <c r="N37" s="6"/>
    </row>
    <row r="38" spans="1:14" ht="12" hidden="1" customHeight="1">
      <c r="A38" s="6"/>
      <c r="B38" s="8" t="s">
        <v>110</v>
      </c>
      <c r="C38" s="217" t="s">
        <v>18</v>
      </c>
      <c r="D38" s="217"/>
      <c r="E38" s="219" t="s">
        <v>16</v>
      </c>
      <c r="F38" s="219"/>
      <c r="G38" s="7" t="s">
        <v>16</v>
      </c>
      <c r="H38" s="7" t="s">
        <v>16</v>
      </c>
      <c r="I38" s="7" t="s">
        <v>16</v>
      </c>
      <c r="J38" s="7" t="s">
        <v>16</v>
      </c>
      <c r="K38" s="7" t="s">
        <v>16</v>
      </c>
      <c r="L38" s="7" t="s">
        <v>452</v>
      </c>
      <c r="M38" s="7" t="s">
        <v>452</v>
      </c>
      <c r="N38" s="6"/>
    </row>
    <row r="39" spans="1:14" ht="12" hidden="1" customHeight="1">
      <c r="A39" s="6"/>
      <c r="B39" s="8" t="s">
        <v>114</v>
      </c>
      <c r="C39" s="217" t="s">
        <v>21</v>
      </c>
      <c r="D39" s="217"/>
      <c r="E39" s="219" t="s">
        <v>451</v>
      </c>
      <c r="F39" s="219"/>
      <c r="G39" s="7" t="s">
        <v>16</v>
      </c>
      <c r="H39" s="7" t="s">
        <v>16</v>
      </c>
      <c r="I39" s="7" t="s">
        <v>451</v>
      </c>
      <c r="J39" s="7" t="s">
        <v>16</v>
      </c>
      <c r="K39" s="7" t="s">
        <v>16</v>
      </c>
      <c r="L39" s="7" t="s">
        <v>259</v>
      </c>
      <c r="M39" s="7" t="s">
        <v>450</v>
      </c>
      <c r="N39" s="6"/>
    </row>
    <row r="40" spans="1:14" ht="20.100000000000001" customHeight="1">
      <c r="A40" s="6">
        <v>1</v>
      </c>
      <c r="B40" s="220" t="s">
        <v>449</v>
      </c>
      <c r="C40" s="220"/>
      <c r="D40" s="220"/>
      <c r="E40" s="219" t="s">
        <v>448</v>
      </c>
      <c r="F40" s="219"/>
      <c r="G40" s="7" t="s">
        <v>16</v>
      </c>
      <c r="H40" s="7" t="s">
        <v>16</v>
      </c>
      <c r="I40" s="7" t="s">
        <v>448</v>
      </c>
      <c r="J40" s="7" t="s">
        <v>16</v>
      </c>
      <c r="K40" s="7" t="s">
        <v>447</v>
      </c>
      <c r="L40" s="7" t="s">
        <v>446</v>
      </c>
      <c r="M40" s="7" t="s">
        <v>445</v>
      </c>
      <c r="N40" s="6"/>
    </row>
    <row r="41" spans="1:14" ht="15" hidden="1" customHeight="1">
      <c r="A41" s="6"/>
      <c r="B41" s="216" t="s">
        <v>444</v>
      </c>
      <c r="C41" s="216"/>
      <c r="D41" s="216"/>
      <c r="E41" s="216"/>
      <c r="F41" s="216"/>
      <c r="G41" s="216"/>
      <c r="H41" s="216"/>
      <c r="I41" s="216"/>
      <c r="J41" s="216"/>
      <c r="K41" s="216"/>
      <c r="L41" s="216"/>
      <c r="M41" s="216"/>
      <c r="N41" s="6"/>
    </row>
    <row r="42" spans="1:14" ht="12" hidden="1" customHeight="1">
      <c r="A42" s="6"/>
      <c r="B42" s="8" t="s">
        <v>128</v>
      </c>
      <c r="C42" s="217" t="s">
        <v>15</v>
      </c>
      <c r="D42" s="217"/>
      <c r="E42" s="219" t="s">
        <v>443</v>
      </c>
      <c r="F42" s="219"/>
      <c r="G42" s="7" t="s">
        <v>442</v>
      </c>
      <c r="H42" s="7" t="s">
        <v>441</v>
      </c>
      <c r="I42" s="7" t="s">
        <v>440</v>
      </c>
      <c r="J42" s="7" t="s">
        <v>16</v>
      </c>
      <c r="K42" s="7" t="s">
        <v>420</v>
      </c>
      <c r="L42" s="7" t="s">
        <v>439</v>
      </c>
      <c r="M42" s="7" t="s">
        <v>438</v>
      </c>
      <c r="N42" s="6"/>
    </row>
    <row r="43" spans="1:14" ht="12" hidden="1" customHeight="1">
      <c r="A43" s="6"/>
      <c r="B43" s="8" t="s">
        <v>133</v>
      </c>
      <c r="C43" s="217" t="s">
        <v>18</v>
      </c>
      <c r="D43" s="217"/>
      <c r="E43" s="219" t="s">
        <v>437</v>
      </c>
      <c r="F43" s="219"/>
      <c r="G43" s="7" t="s">
        <v>436</v>
      </c>
      <c r="H43" s="7" t="s">
        <v>435</v>
      </c>
      <c r="I43" s="7" t="s">
        <v>434</v>
      </c>
      <c r="J43" s="7" t="s">
        <v>16</v>
      </c>
      <c r="K43" s="7" t="s">
        <v>16</v>
      </c>
      <c r="L43" s="7" t="s">
        <v>433</v>
      </c>
      <c r="M43" s="7" t="s">
        <v>432</v>
      </c>
      <c r="N43" s="6"/>
    </row>
    <row r="44" spans="1:14" ht="12" hidden="1" customHeight="1">
      <c r="A44" s="6"/>
      <c r="B44" s="8" t="s">
        <v>137</v>
      </c>
      <c r="C44" s="217" t="s">
        <v>21</v>
      </c>
      <c r="D44" s="217"/>
      <c r="E44" s="219" t="s">
        <v>431</v>
      </c>
      <c r="F44" s="219"/>
      <c r="G44" s="7" t="s">
        <v>430</v>
      </c>
      <c r="H44" s="7" t="s">
        <v>16</v>
      </c>
      <c r="I44" s="7" t="s">
        <v>429</v>
      </c>
      <c r="J44" s="7" t="s">
        <v>421</v>
      </c>
      <c r="K44" s="7" t="s">
        <v>16</v>
      </c>
      <c r="L44" s="7" t="s">
        <v>428</v>
      </c>
      <c r="M44" s="7" t="s">
        <v>427</v>
      </c>
      <c r="N44" s="6"/>
    </row>
    <row r="45" spans="1:14" ht="20.100000000000001" customHeight="1">
      <c r="A45" s="6"/>
      <c r="B45" s="220" t="s">
        <v>426</v>
      </c>
      <c r="C45" s="220"/>
      <c r="D45" s="220"/>
      <c r="E45" s="219" t="s">
        <v>425</v>
      </c>
      <c r="F45" s="219"/>
      <c r="G45" s="7" t="s">
        <v>424</v>
      </c>
      <c r="H45" s="7" t="s">
        <v>423</v>
      </c>
      <c r="I45" s="7" t="s">
        <v>422</v>
      </c>
      <c r="J45" s="7" t="s">
        <v>421</v>
      </c>
      <c r="K45" s="7" t="s">
        <v>420</v>
      </c>
      <c r="L45" s="7" t="s">
        <v>419</v>
      </c>
      <c r="M45" s="7" t="s">
        <v>418</v>
      </c>
      <c r="N45" s="6"/>
    </row>
    <row r="46" spans="1:14" ht="147" customHeight="1">
      <c r="A46" s="6"/>
      <c r="B46" s="6"/>
      <c r="C46" s="6"/>
      <c r="D46" s="6"/>
      <c r="E46" s="6"/>
      <c r="F46" s="6"/>
      <c r="G46" s="6"/>
      <c r="H46" s="6"/>
      <c r="I46" s="6"/>
      <c r="J46" s="6"/>
      <c r="K46" s="6"/>
      <c r="L46" s="6"/>
      <c r="M46" s="6"/>
      <c r="N46" s="6"/>
    </row>
    <row r="47" spans="1:14" ht="0.95" customHeight="1">
      <c r="A47" s="6"/>
      <c r="B47" s="6"/>
      <c r="C47" s="6"/>
      <c r="D47" s="238" t="s">
        <v>417</v>
      </c>
      <c r="E47" s="238"/>
      <c r="F47" s="6"/>
      <c r="G47" s="6"/>
      <c r="H47" s="6"/>
      <c r="I47" s="6"/>
      <c r="J47" s="6"/>
      <c r="K47" s="6"/>
      <c r="L47" s="227" t="s">
        <v>181</v>
      </c>
      <c r="M47" s="224" t="s">
        <v>200</v>
      </c>
      <c r="N47" s="6"/>
    </row>
    <row r="48" spans="1:14" ht="9.9499999999999993" customHeight="1">
      <c r="A48" s="6"/>
      <c r="B48" s="238" t="s">
        <v>183</v>
      </c>
      <c r="C48" s="238"/>
      <c r="D48" s="238"/>
      <c r="E48" s="238"/>
      <c r="F48" s="6"/>
      <c r="G48" s="6"/>
      <c r="H48" s="6"/>
      <c r="I48" s="6"/>
      <c r="J48" s="6"/>
      <c r="K48" s="6"/>
      <c r="L48" s="227"/>
      <c r="M48" s="224"/>
      <c r="N48" s="6"/>
    </row>
    <row r="49" spans="1:14" ht="9" customHeight="1">
      <c r="A49" s="6"/>
      <c r="B49" s="238"/>
      <c r="C49" s="238"/>
      <c r="D49" s="238"/>
      <c r="E49" s="238"/>
      <c r="F49" s="6"/>
      <c r="G49" s="6"/>
      <c r="H49" s="6"/>
      <c r="I49" s="6"/>
      <c r="J49" s="6"/>
      <c r="K49" s="6"/>
      <c r="L49" s="6"/>
      <c r="M49" s="6"/>
      <c r="N49" s="6"/>
    </row>
    <row r="50" spans="1:14" ht="21" customHeight="1">
      <c r="A50" s="6"/>
      <c r="B50" s="6"/>
      <c r="C50" s="6"/>
      <c r="D50" s="6"/>
      <c r="E50" s="6"/>
      <c r="F50" s="6"/>
      <c r="G50" s="6"/>
      <c r="H50" s="6"/>
      <c r="I50" s="6"/>
      <c r="J50" s="6"/>
      <c r="K50" s="6"/>
      <c r="L50" s="6"/>
      <c r="M50" s="6"/>
      <c r="N50" s="6"/>
    </row>
  </sheetData>
  <autoFilter ref="A1:M45">
    <filterColumn colId="0">
      <customFilters>
        <customFilter operator="notEqual" val=" "/>
      </customFilters>
    </filterColumn>
  </autoFilter>
  <mergeCells count="86">
    <mergeCell ref="C42:D42"/>
    <mergeCell ref="E42:F42"/>
    <mergeCell ref="C43:D43"/>
    <mergeCell ref="E43:F43"/>
    <mergeCell ref="M47:M48"/>
    <mergeCell ref="B48:C49"/>
    <mergeCell ref="C44:D44"/>
    <mergeCell ref="E44:F44"/>
    <mergeCell ref="B45:D45"/>
    <mergeCell ref="E45:F45"/>
    <mergeCell ref="D47:E49"/>
    <mergeCell ref="L47:L48"/>
    <mergeCell ref="C39:D39"/>
    <mergeCell ref="E39:F39"/>
    <mergeCell ref="B40:D40"/>
    <mergeCell ref="E40:F40"/>
    <mergeCell ref="B41:M41"/>
    <mergeCell ref="B36:M36"/>
    <mergeCell ref="C37:D37"/>
    <mergeCell ref="E37:F37"/>
    <mergeCell ref="C38:D38"/>
    <mergeCell ref="E38:F38"/>
    <mergeCell ref="C33:D33"/>
    <mergeCell ref="E33:F33"/>
    <mergeCell ref="C34:D34"/>
    <mergeCell ref="E34:F34"/>
    <mergeCell ref="B35:D35"/>
    <mergeCell ref="E35:F35"/>
    <mergeCell ref="B30:D30"/>
    <mergeCell ref="E30:F30"/>
    <mergeCell ref="B31:M31"/>
    <mergeCell ref="C32:D32"/>
    <mergeCell ref="E32:F32"/>
    <mergeCell ref="C27:D27"/>
    <mergeCell ref="E27:F27"/>
    <mergeCell ref="C28:D28"/>
    <mergeCell ref="E28:F28"/>
    <mergeCell ref="C29:D29"/>
    <mergeCell ref="E29:F29"/>
    <mergeCell ref="C24:D24"/>
    <mergeCell ref="E24:F24"/>
    <mergeCell ref="B25:D25"/>
    <mergeCell ref="E25:F25"/>
    <mergeCell ref="B26:M26"/>
    <mergeCell ref="B21:M21"/>
    <mergeCell ref="C22:D22"/>
    <mergeCell ref="E22:F22"/>
    <mergeCell ref="C23:D23"/>
    <mergeCell ref="E23:F23"/>
    <mergeCell ref="C18:D18"/>
    <mergeCell ref="E18:F18"/>
    <mergeCell ref="C19:D19"/>
    <mergeCell ref="E19:F19"/>
    <mergeCell ref="B20:D20"/>
    <mergeCell ref="E20:F20"/>
    <mergeCell ref="B15:D15"/>
    <mergeCell ref="E15:F15"/>
    <mergeCell ref="B16:M16"/>
    <mergeCell ref="C17:D17"/>
    <mergeCell ref="E17:F17"/>
    <mergeCell ref="C12:D12"/>
    <mergeCell ref="E12:F12"/>
    <mergeCell ref="C13:D13"/>
    <mergeCell ref="E13:F13"/>
    <mergeCell ref="C14:D14"/>
    <mergeCell ref="E14:F14"/>
    <mergeCell ref="C9:D9"/>
    <mergeCell ref="E9:F9"/>
    <mergeCell ref="B10:D10"/>
    <mergeCell ref="E10:F10"/>
    <mergeCell ref="B11:M11"/>
    <mergeCell ref="B6:M6"/>
    <mergeCell ref="C7:D7"/>
    <mergeCell ref="E7:F7"/>
    <mergeCell ref="C8:D8"/>
    <mergeCell ref="E8:F8"/>
    <mergeCell ref="B2:M2"/>
    <mergeCell ref="B3:B5"/>
    <mergeCell ref="C3:D5"/>
    <mergeCell ref="E3:L3"/>
    <mergeCell ref="M3:M5"/>
    <mergeCell ref="E4:I4"/>
    <mergeCell ref="J4:J5"/>
    <mergeCell ref="K4:K5"/>
    <mergeCell ref="L4:L5"/>
    <mergeCell ref="E5:F5"/>
  </mergeCells>
  <pageMargins left="0" right="0" top="0" bottom="0" header="0.5" footer="0.5"/>
  <pageSetup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49"/>
  <sheetViews>
    <sheetView workbookViewId="0">
      <selection activeCell="O1" sqref="O1"/>
    </sheetView>
  </sheetViews>
  <sheetFormatPr defaultRowHeight="12.75"/>
  <cols>
    <col min="1" max="1" width="3.42578125" style="5" customWidth="1"/>
    <col min="2" max="2" width="10.85546875" style="5" customWidth="1"/>
    <col min="3" max="3" width="2" style="5" customWidth="1"/>
    <col min="4" max="4" width="14.7109375" style="5" customWidth="1"/>
    <col min="5" max="5" width="2" style="5" customWidth="1"/>
    <col min="6" max="6" width="7.7109375" style="5" customWidth="1"/>
    <col min="7" max="8" width="9.7109375" style="5" customWidth="1"/>
    <col min="9" max="9" width="9" style="5" customWidth="1"/>
    <col min="10" max="10" width="8.42578125" style="5" customWidth="1"/>
    <col min="11" max="11" width="7.42578125" style="5" customWidth="1"/>
    <col min="12" max="12" width="7.5703125" style="5" customWidth="1"/>
    <col min="13" max="13" width="8.85546875" style="5" customWidth="1"/>
    <col min="14" max="14" width="3.42578125" style="5" customWidth="1"/>
    <col min="15" max="16384" width="9.140625" style="5"/>
  </cols>
  <sheetData>
    <row r="1" spans="1:15" ht="20.100000000000001" customHeight="1">
      <c r="A1" s="6"/>
      <c r="B1" s="6"/>
      <c r="C1" s="6"/>
      <c r="D1" s="6"/>
      <c r="E1" s="6"/>
      <c r="F1" s="6"/>
      <c r="G1" s="6"/>
      <c r="H1" s="6"/>
      <c r="I1" s="6"/>
      <c r="J1" s="6"/>
      <c r="K1" s="6"/>
      <c r="L1" s="6"/>
      <c r="M1" s="6"/>
      <c r="N1" s="6"/>
      <c r="O1" s="75" t="s">
        <v>748</v>
      </c>
    </row>
    <row r="2" spans="1:15" ht="15.95" customHeight="1">
      <c r="A2" s="6">
        <v>1</v>
      </c>
      <c r="B2" s="237" t="s">
        <v>626</v>
      </c>
      <c r="C2" s="237"/>
      <c r="D2" s="237"/>
      <c r="E2" s="237"/>
      <c r="F2" s="237"/>
      <c r="G2" s="237"/>
      <c r="H2" s="237"/>
      <c r="I2" s="237"/>
      <c r="J2" s="237"/>
      <c r="K2" s="237"/>
      <c r="L2" s="237"/>
      <c r="M2" s="237"/>
      <c r="N2" s="6"/>
    </row>
    <row r="3" spans="1:15" ht="20.100000000000001" customHeight="1">
      <c r="A3" s="6">
        <v>1</v>
      </c>
      <c r="B3" s="215" t="s">
        <v>1</v>
      </c>
      <c r="C3" s="215" t="s">
        <v>2</v>
      </c>
      <c r="D3" s="215"/>
      <c r="E3" s="215" t="s">
        <v>3</v>
      </c>
      <c r="F3" s="215"/>
      <c r="G3" s="215"/>
      <c r="H3" s="215"/>
      <c r="I3" s="215"/>
      <c r="J3" s="215"/>
      <c r="K3" s="215"/>
      <c r="L3" s="215"/>
      <c r="M3" s="215" t="s">
        <v>4</v>
      </c>
      <c r="N3" s="6"/>
    </row>
    <row r="4" spans="1:15" ht="15" customHeight="1">
      <c r="A4" s="6">
        <v>1</v>
      </c>
      <c r="B4" s="215"/>
      <c r="C4" s="215"/>
      <c r="D4" s="215"/>
      <c r="E4" s="215" t="s">
        <v>5</v>
      </c>
      <c r="F4" s="215"/>
      <c r="G4" s="215"/>
      <c r="H4" s="215"/>
      <c r="I4" s="215"/>
      <c r="J4" s="215" t="s">
        <v>6</v>
      </c>
      <c r="K4" s="215" t="s">
        <v>7</v>
      </c>
      <c r="L4" s="215" t="s">
        <v>8</v>
      </c>
      <c r="M4" s="215"/>
      <c r="N4" s="6"/>
    </row>
    <row r="5" spans="1:15" ht="15" customHeight="1">
      <c r="A5" s="6">
        <v>1</v>
      </c>
      <c r="B5" s="215"/>
      <c r="C5" s="215"/>
      <c r="D5" s="215"/>
      <c r="E5" s="215" t="s">
        <v>9</v>
      </c>
      <c r="F5" s="215"/>
      <c r="G5" s="9" t="s">
        <v>10</v>
      </c>
      <c r="H5" s="9" t="s">
        <v>11</v>
      </c>
      <c r="I5" s="9" t="s">
        <v>12</v>
      </c>
      <c r="J5" s="215"/>
      <c r="K5" s="215"/>
      <c r="L5" s="215"/>
      <c r="M5" s="215"/>
      <c r="N5" s="6"/>
    </row>
    <row r="6" spans="1:15" ht="15" hidden="1" customHeight="1">
      <c r="A6" s="6"/>
      <c r="B6" s="216" t="s">
        <v>625</v>
      </c>
      <c r="C6" s="216"/>
      <c r="D6" s="216"/>
      <c r="E6" s="216"/>
      <c r="F6" s="216"/>
      <c r="G6" s="216"/>
      <c r="H6" s="216"/>
      <c r="I6" s="216"/>
      <c r="J6" s="216"/>
      <c r="K6" s="216"/>
      <c r="L6" s="216"/>
      <c r="M6" s="216"/>
      <c r="N6" s="6"/>
    </row>
    <row r="7" spans="1:15" ht="12" hidden="1" customHeight="1">
      <c r="A7" s="6"/>
      <c r="B7" s="8" t="s">
        <v>14</v>
      </c>
      <c r="C7" s="217" t="s">
        <v>15</v>
      </c>
      <c r="D7" s="217"/>
      <c r="E7" s="219" t="s">
        <v>16</v>
      </c>
      <c r="F7" s="219"/>
      <c r="G7" s="7" t="s">
        <v>16</v>
      </c>
      <c r="H7" s="7" t="s">
        <v>16</v>
      </c>
      <c r="I7" s="7" t="s">
        <v>16</v>
      </c>
      <c r="J7" s="7" t="s">
        <v>16</v>
      </c>
      <c r="K7" s="7" t="s">
        <v>16</v>
      </c>
      <c r="L7" s="7" t="s">
        <v>624</v>
      </c>
      <c r="M7" s="7" t="s">
        <v>624</v>
      </c>
      <c r="N7" s="6"/>
    </row>
    <row r="8" spans="1:15" ht="12" hidden="1" customHeight="1">
      <c r="A8" s="6"/>
      <c r="B8" s="8" t="s">
        <v>17</v>
      </c>
      <c r="C8" s="217" t="s">
        <v>18</v>
      </c>
      <c r="D8" s="217"/>
      <c r="E8" s="219" t="s">
        <v>16</v>
      </c>
      <c r="F8" s="219"/>
      <c r="G8" s="7" t="s">
        <v>16</v>
      </c>
      <c r="H8" s="7" t="s">
        <v>16</v>
      </c>
      <c r="I8" s="7" t="s">
        <v>16</v>
      </c>
      <c r="J8" s="7" t="s">
        <v>16</v>
      </c>
      <c r="K8" s="7" t="s">
        <v>16</v>
      </c>
      <c r="L8" s="7" t="s">
        <v>623</v>
      </c>
      <c r="M8" s="7" t="s">
        <v>623</v>
      </c>
      <c r="N8" s="6"/>
    </row>
    <row r="9" spans="1:15" ht="12" hidden="1" customHeight="1">
      <c r="A9" s="6"/>
      <c r="B9" s="8" t="s">
        <v>20</v>
      </c>
      <c r="C9" s="217" t="s">
        <v>21</v>
      </c>
      <c r="D9" s="217"/>
      <c r="E9" s="219" t="s">
        <v>16</v>
      </c>
      <c r="F9" s="219"/>
      <c r="G9" s="7" t="s">
        <v>16</v>
      </c>
      <c r="H9" s="7" t="s">
        <v>16</v>
      </c>
      <c r="I9" s="7" t="s">
        <v>16</v>
      </c>
      <c r="J9" s="7" t="s">
        <v>16</v>
      </c>
      <c r="K9" s="7" t="s">
        <v>621</v>
      </c>
      <c r="L9" s="7" t="s">
        <v>16</v>
      </c>
      <c r="M9" s="7" t="s">
        <v>621</v>
      </c>
      <c r="N9" s="6"/>
    </row>
    <row r="10" spans="1:15" ht="20.100000000000001" customHeight="1">
      <c r="A10" s="6">
        <v>1</v>
      </c>
      <c r="B10" s="220" t="s">
        <v>622</v>
      </c>
      <c r="C10" s="220"/>
      <c r="D10" s="220"/>
      <c r="E10" s="219" t="s">
        <v>16</v>
      </c>
      <c r="F10" s="219"/>
      <c r="G10" s="7" t="s">
        <v>16</v>
      </c>
      <c r="H10" s="7" t="s">
        <v>16</v>
      </c>
      <c r="I10" s="7" t="s">
        <v>16</v>
      </c>
      <c r="J10" s="7" t="s">
        <v>16</v>
      </c>
      <c r="K10" s="7" t="s">
        <v>621</v>
      </c>
      <c r="L10" s="7" t="s">
        <v>620</v>
      </c>
      <c r="M10" s="7" t="s">
        <v>619</v>
      </c>
      <c r="N10" s="6"/>
    </row>
    <row r="11" spans="1:15" ht="15" hidden="1" customHeight="1">
      <c r="A11" s="6"/>
      <c r="B11" s="216" t="s">
        <v>618</v>
      </c>
      <c r="C11" s="216"/>
      <c r="D11" s="216"/>
      <c r="E11" s="216"/>
      <c r="F11" s="216"/>
      <c r="G11" s="216"/>
      <c r="H11" s="216"/>
      <c r="I11" s="216"/>
      <c r="J11" s="216"/>
      <c r="K11" s="216"/>
      <c r="L11" s="216"/>
      <c r="M11" s="216"/>
      <c r="N11" s="6"/>
    </row>
    <row r="12" spans="1:15" ht="12" hidden="1" customHeight="1">
      <c r="A12" s="6"/>
      <c r="B12" s="8" t="s">
        <v>24</v>
      </c>
      <c r="C12" s="217" t="s">
        <v>15</v>
      </c>
      <c r="D12" s="217"/>
      <c r="E12" s="219" t="s">
        <v>16</v>
      </c>
      <c r="F12" s="219"/>
      <c r="G12" s="7" t="s">
        <v>617</v>
      </c>
      <c r="H12" s="7" t="s">
        <v>16</v>
      </c>
      <c r="I12" s="7" t="s">
        <v>617</v>
      </c>
      <c r="J12" s="7" t="s">
        <v>16</v>
      </c>
      <c r="K12" s="7" t="s">
        <v>207</v>
      </c>
      <c r="L12" s="7" t="s">
        <v>616</v>
      </c>
      <c r="M12" s="7" t="s">
        <v>615</v>
      </c>
      <c r="N12" s="6"/>
    </row>
    <row r="13" spans="1:15" ht="12" hidden="1" customHeight="1">
      <c r="A13" s="6"/>
      <c r="B13" s="8" t="s">
        <v>26</v>
      </c>
      <c r="C13" s="217" t="s">
        <v>18</v>
      </c>
      <c r="D13" s="217"/>
      <c r="E13" s="219" t="s">
        <v>16</v>
      </c>
      <c r="F13" s="219"/>
      <c r="G13" s="7" t="s">
        <v>555</v>
      </c>
      <c r="H13" s="7" t="s">
        <v>16</v>
      </c>
      <c r="I13" s="7" t="s">
        <v>555</v>
      </c>
      <c r="J13" s="7" t="s">
        <v>16</v>
      </c>
      <c r="K13" s="7" t="s">
        <v>16</v>
      </c>
      <c r="L13" s="7" t="s">
        <v>614</v>
      </c>
      <c r="M13" s="7" t="s">
        <v>613</v>
      </c>
      <c r="N13" s="6"/>
    </row>
    <row r="14" spans="1:15" ht="12" hidden="1" customHeight="1">
      <c r="A14" s="6"/>
      <c r="B14" s="8" t="s">
        <v>34</v>
      </c>
      <c r="C14" s="217" t="s">
        <v>21</v>
      </c>
      <c r="D14" s="217"/>
      <c r="E14" s="219" t="s">
        <v>547</v>
      </c>
      <c r="F14" s="219"/>
      <c r="G14" s="7" t="s">
        <v>612</v>
      </c>
      <c r="H14" s="7" t="s">
        <v>16</v>
      </c>
      <c r="I14" s="7" t="s">
        <v>611</v>
      </c>
      <c r="J14" s="7" t="s">
        <v>16</v>
      </c>
      <c r="K14" s="7" t="s">
        <v>115</v>
      </c>
      <c r="L14" s="7" t="s">
        <v>610</v>
      </c>
      <c r="M14" s="7" t="s">
        <v>609</v>
      </c>
      <c r="N14" s="6"/>
    </row>
    <row r="15" spans="1:15" ht="20.100000000000001" customHeight="1">
      <c r="A15" s="6">
        <v>1</v>
      </c>
      <c r="B15" s="220" t="s">
        <v>608</v>
      </c>
      <c r="C15" s="220"/>
      <c r="D15" s="220"/>
      <c r="E15" s="219" t="s">
        <v>547</v>
      </c>
      <c r="F15" s="219"/>
      <c r="G15" s="7" t="s">
        <v>607</v>
      </c>
      <c r="H15" s="7" t="s">
        <v>16</v>
      </c>
      <c r="I15" s="7" t="s">
        <v>606</v>
      </c>
      <c r="J15" s="7" t="s">
        <v>16</v>
      </c>
      <c r="K15" s="7" t="s">
        <v>605</v>
      </c>
      <c r="L15" s="7" t="s">
        <v>604</v>
      </c>
      <c r="M15" s="7" t="s">
        <v>603</v>
      </c>
      <c r="N15" s="6"/>
    </row>
    <row r="16" spans="1:15" ht="15" hidden="1" customHeight="1">
      <c r="A16" s="6"/>
      <c r="B16" s="216" t="s">
        <v>602</v>
      </c>
      <c r="C16" s="216"/>
      <c r="D16" s="216"/>
      <c r="E16" s="216"/>
      <c r="F16" s="216"/>
      <c r="G16" s="216"/>
      <c r="H16" s="216"/>
      <c r="I16" s="216"/>
      <c r="J16" s="216"/>
      <c r="K16" s="216"/>
      <c r="L16" s="216"/>
      <c r="M16" s="216"/>
      <c r="N16" s="6"/>
    </row>
    <row r="17" spans="1:14" ht="12" hidden="1" customHeight="1">
      <c r="A17" s="6"/>
      <c r="B17" s="8" t="s">
        <v>38</v>
      </c>
      <c r="C17" s="217" t="s">
        <v>15</v>
      </c>
      <c r="D17" s="217"/>
      <c r="E17" s="219" t="s">
        <v>16</v>
      </c>
      <c r="F17" s="219"/>
      <c r="G17" s="7" t="s">
        <v>16</v>
      </c>
      <c r="H17" s="7" t="s">
        <v>545</v>
      </c>
      <c r="I17" s="7" t="s">
        <v>545</v>
      </c>
      <c r="J17" s="7" t="s">
        <v>16</v>
      </c>
      <c r="K17" s="7" t="s">
        <v>16</v>
      </c>
      <c r="L17" s="7" t="s">
        <v>601</v>
      </c>
      <c r="M17" s="7" t="s">
        <v>600</v>
      </c>
      <c r="N17" s="6"/>
    </row>
    <row r="18" spans="1:14" ht="12" hidden="1" customHeight="1">
      <c r="A18" s="6"/>
      <c r="B18" s="8" t="s">
        <v>42</v>
      </c>
      <c r="C18" s="217" t="s">
        <v>18</v>
      </c>
      <c r="D18" s="217"/>
      <c r="E18" s="219" t="s">
        <v>16</v>
      </c>
      <c r="F18" s="219"/>
      <c r="G18" s="7" t="s">
        <v>16</v>
      </c>
      <c r="H18" s="7" t="s">
        <v>16</v>
      </c>
      <c r="I18" s="7" t="s">
        <v>16</v>
      </c>
      <c r="J18" s="7" t="s">
        <v>16</v>
      </c>
      <c r="K18" s="7" t="s">
        <v>16</v>
      </c>
      <c r="L18" s="7" t="s">
        <v>599</v>
      </c>
      <c r="M18" s="7" t="s">
        <v>599</v>
      </c>
      <c r="N18" s="6"/>
    </row>
    <row r="19" spans="1:14" ht="12" hidden="1" customHeight="1">
      <c r="A19" s="6"/>
      <c r="B19" s="8" t="s">
        <v>54</v>
      </c>
      <c r="C19" s="217" t="s">
        <v>21</v>
      </c>
      <c r="D19" s="217"/>
      <c r="E19" s="219" t="s">
        <v>16</v>
      </c>
      <c r="F19" s="219"/>
      <c r="G19" s="7" t="s">
        <v>16</v>
      </c>
      <c r="H19" s="7" t="s">
        <v>16</v>
      </c>
      <c r="I19" s="7" t="s">
        <v>16</v>
      </c>
      <c r="J19" s="7" t="s">
        <v>16</v>
      </c>
      <c r="K19" s="7" t="s">
        <v>597</v>
      </c>
      <c r="L19" s="7" t="s">
        <v>16</v>
      </c>
      <c r="M19" s="7" t="s">
        <v>597</v>
      </c>
      <c r="N19" s="6"/>
    </row>
    <row r="20" spans="1:14" ht="20.100000000000001" customHeight="1">
      <c r="A20" s="6">
        <v>1</v>
      </c>
      <c r="B20" s="220" t="s">
        <v>598</v>
      </c>
      <c r="C20" s="220"/>
      <c r="D20" s="220"/>
      <c r="E20" s="219" t="s">
        <v>16</v>
      </c>
      <c r="F20" s="219"/>
      <c r="G20" s="7" t="s">
        <v>16</v>
      </c>
      <c r="H20" s="7" t="s">
        <v>545</v>
      </c>
      <c r="I20" s="7" t="s">
        <v>545</v>
      </c>
      <c r="J20" s="7" t="s">
        <v>16</v>
      </c>
      <c r="K20" s="7" t="s">
        <v>597</v>
      </c>
      <c r="L20" s="7" t="s">
        <v>596</v>
      </c>
      <c r="M20" s="7" t="s">
        <v>595</v>
      </c>
      <c r="N20" s="6"/>
    </row>
    <row r="21" spans="1:14" ht="15" hidden="1" customHeight="1">
      <c r="A21" s="6"/>
      <c r="B21" s="216" t="s">
        <v>594</v>
      </c>
      <c r="C21" s="216"/>
      <c r="D21" s="216"/>
      <c r="E21" s="216"/>
      <c r="F21" s="216"/>
      <c r="G21" s="216"/>
      <c r="H21" s="216"/>
      <c r="I21" s="216"/>
      <c r="J21" s="216"/>
      <c r="K21" s="216"/>
      <c r="L21" s="216"/>
      <c r="M21" s="216"/>
      <c r="N21" s="6"/>
    </row>
    <row r="22" spans="1:14" ht="12" hidden="1" customHeight="1">
      <c r="A22" s="6"/>
      <c r="B22" s="8" t="s">
        <v>58</v>
      </c>
      <c r="C22" s="217" t="s">
        <v>15</v>
      </c>
      <c r="D22" s="217"/>
      <c r="E22" s="219" t="s">
        <v>16</v>
      </c>
      <c r="F22" s="219"/>
      <c r="G22" s="7" t="s">
        <v>16</v>
      </c>
      <c r="H22" s="7" t="s">
        <v>16</v>
      </c>
      <c r="I22" s="7" t="s">
        <v>16</v>
      </c>
      <c r="J22" s="7" t="s">
        <v>16</v>
      </c>
      <c r="K22" s="7" t="s">
        <v>589</v>
      </c>
      <c r="L22" s="7" t="s">
        <v>593</v>
      </c>
      <c r="M22" s="7" t="s">
        <v>592</v>
      </c>
      <c r="N22" s="6"/>
    </row>
    <row r="23" spans="1:14" ht="12" hidden="1" customHeight="1">
      <c r="A23" s="6"/>
      <c r="B23" s="8" t="s">
        <v>62</v>
      </c>
      <c r="C23" s="217" t="s">
        <v>18</v>
      </c>
      <c r="D23" s="217"/>
      <c r="E23" s="219" t="s">
        <v>16</v>
      </c>
      <c r="F23" s="219"/>
      <c r="G23" s="7" t="s">
        <v>16</v>
      </c>
      <c r="H23" s="7" t="s">
        <v>16</v>
      </c>
      <c r="I23" s="7" t="s">
        <v>16</v>
      </c>
      <c r="J23" s="7" t="s">
        <v>16</v>
      </c>
      <c r="K23" s="7" t="s">
        <v>16</v>
      </c>
      <c r="L23" s="7" t="s">
        <v>591</v>
      </c>
      <c r="M23" s="7" t="s">
        <v>591</v>
      </c>
      <c r="N23" s="6"/>
    </row>
    <row r="24" spans="1:14" ht="20.100000000000001" customHeight="1">
      <c r="A24" s="6">
        <v>1</v>
      </c>
      <c r="B24" s="220" t="s">
        <v>590</v>
      </c>
      <c r="C24" s="220"/>
      <c r="D24" s="220"/>
      <c r="E24" s="219" t="s">
        <v>16</v>
      </c>
      <c r="F24" s="219"/>
      <c r="G24" s="7" t="s">
        <v>16</v>
      </c>
      <c r="H24" s="7" t="s">
        <v>16</v>
      </c>
      <c r="I24" s="7" t="s">
        <v>16</v>
      </c>
      <c r="J24" s="7" t="s">
        <v>16</v>
      </c>
      <c r="K24" s="7" t="s">
        <v>589</v>
      </c>
      <c r="L24" s="7" t="s">
        <v>588</v>
      </c>
      <c r="M24" s="7" t="s">
        <v>587</v>
      </c>
      <c r="N24" s="6"/>
    </row>
    <row r="25" spans="1:14" ht="15" hidden="1" customHeight="1">
      <c r="A25" s="6"/>
      <c r="B25" s="216" t="s">
        <v>586</v>
      </c>
      <c r="C25" s="216"/>
      <c r="D25" s="216"/>
      <c r="E25" s="216"/>
      <c r="F25" s="216"/>
      <c r="G25" s="216"/>
      <c r="H25" s="216"/>
      <c r="I25" s="216"/>
      <c r="J25" s="216"/>
      <c r="K25" s="216"/>
      <c r="L25" s="216"/>
      <c r="M25" s="216"/>
      <c r="N25" s="6"/>
    </row>
    <row r="26" spans="1:14" ht="12" hidden="1" customHeight="1">
      <c r="A26" s="6"/>
      <c r="B26" s="8" t="s">
        <v>69</v>
      </c>
      <c r="C26" s="217" t="s">
        <v>15</v>
      </c>
      <c r="D26" s="217"/>
      <c r="E26" s="219" t="s">
        <v>16</v>
      </c>
      <c r="F26" s="219"/>
      <c r="G26" s="7" t="s">
        <v>16</v>
      </c>
      <c r="H26" s="7" t="s">
        <v>16</v>
      </c>
      <c r="I26" s="7" t="s">
        <v>16</v>
      </c>
      <c r="J26" s="7" t="s">
        <v>16</v>
      </c>
      <c r="K26" s="7" t="s">
        <v>16</v>
      </c>
      <c r="L26" s="7" t="s">
        <v>585</v>
      </c>
      <c r="M26" s="7" t="s">
        <v>585</v>
      </c>
      <c r="N26" s="6"/>
    </row>
    <row r="27" spans="1:14" ht="12" hidden="1" customHeight="1">
      <c r="A27" s="6"/>
      <c r="B27" s="8" t="s">
        <v>74</v>
      </c>
      <c r="C27" s="217" t="s">
        <v>18</v>
      </c>
      <c r="D27" s="217"/>
      <c r="E27" s="219" t="s">
        <v>16</v>
      </c>
      <c r="F27" s="219"/>
      <c r="G27" s="7" t="s">
        <v>16</v>
      </c>
      <c r="H27" s="7" t="s">
        <v>16</v>
      </c>
      <c r="I27" s="7" t="s">
        <v>16</v>
      </c>
      <c r="J27" s="7" t="s">
        <v>16</v>
      </c>
      <c r="K27" s="7" t="s">
        <v>16</v>
      </c>
      <c r="L27" s="7" t="s">
        <v>584</v>
      </c>
      <c r="M27" s="7" t="s">
        <v>584</v>
      </c>
      <c r="N27" s="6"/>
    </row>
    <row r="28" spans="1:14" ht="12" hidden="1" customHeight="1">
      <c r="A28" s="6"/>
      <c r="B28" s="8" t="s">
        <v>75</v>
      </c>
      <c r="C28" s="217" t="s">
        <v>21</v>
      </c>
      <c r="D28" s="217"/>
      <c r="E28" s="219" t="s">
        <v>16</v>
      </c>
      <c r="F28" s="219"/>
      <c r="G28" s="7" t="s">
        <v>16</v>
      </c>
      <c r="H28" s="7" t="s">
        <v>16</v>
      </c>
      <c r="I28" s="7" t="s">
        <v>16</v>
      </c>
      <c r="J28" s="7" t="s">
        <v>16</v>
      </c>
      <c r="K28" s="7" t="s">
        <v>582</v>
      </c>
      <c r="L28" s="7" t="s">
        <v>16</v>
      </c>
      <c r="M28" s="7" t="s">
        <v>582</v>
      </c>
      <c r="N28" s="6"/>
    </row>
    <row r="29" spans="1:14" ht="20.100000000000001" customHeight="1">
      <c r="A29" s="6">
        <v>1</v>
      </c>
      <c r="B29" s="220" t="s">
        <v>583</v>
      </c>
      <c r="C29" s="220"/>
      <c r="D29" s="220"/>
      <c r="E29" s="219" t="s">
        <v>16</v>
      </c>
      <c r="F29" s="219"/>
      <c r="G29" s="7" t="s">
        <v>16</v>
      </c>
      <c r="H29" s="7" t="s">
        <v>16</v>
      </c>
      <c r="I29" s="7" t="s">
        <v>16</v>
      </c>
      <c r="J29" s="7" t="s">
        <v>16</v>
      </c>
      <c r="K29" s="7" t="s">
        <v>582</v>
      </c>
      <c r="L29" s="7" t="s">
        <v>581</v>
      </c>
      <c r="M29" s="7" t="s">
        <v>580</v>
      </c>
      <c r="N29" s="6"/>
    </row>
    <row r="30" spans="1:14" ht="15" hidden="1" customHeight="1">
      <c r="A30" s="6"/>
      <c r="B30" s="216" t="s">
        <v>579</v>
      </c>
      <c r="C30" s="216"/>
      <c r="D30" s="216"/>
      <c r="E30" s="216"/>
      <c r="F30" s="216"/>
      <c r="G30" s="216"/>
      <c r="H30" s="216"/>
      <c r="I30" s="216"/>
      <c r="J30" s="216"/>
      <c r="K30" s="216"/>
      <c r="L30" s="216"/>
      <c r="M30" s="216"/>
      <c r="N30" s="6"/>
    </row>
    <row r="31" spans="1:14" ht="12" hidden="1" customHeight="1">
      <c r="A31" s="6"/>
      <c r="B31" s="8" t="s">
        <v>82</v>
      </c>
      <c r="C31" s="217" t="s">
        <v>15</v>
      </c>
      <c r="D31" s="217"/>
      <c r="E31" s="219" t="s">
        <v>16</v>
      </c>
      <c r="F31" s="219"/>
      <c r="G31" s="7" t="s">
        <v>16</v>
      </c>
      <c r="H31" s="7" t="s">
        <v>16</v>
      </c>
      <c r="I31" s="7" t="s">
        <v>16</v>
      </c>
      <c r="J31" s="7" t="s">
        <v>16</v>
      </c>
      <c r="K31" s="7" t="s">
        <v>16</v>
      </c>
      <c r="L31" s="7" t="s">
        <v>578</v>
      </c>
      <c r="M31" s="7" t="s">
        <v>578</v>
      </c>
      <c r="N31" s="6"/>
    </row>
    <row r="32" spans="1:14" ht="12" hidden="1" customHeight="1">
      <c r="A32" s="6"/>
      <c r="B32" s="8" t="s">
        <v>86</v>
      </c>
      <c r="C32" s="217" t="s">
        <v>18</v>
      </c>
      <c r="D32" s="217"/>
      <c r="E32" s="219" t="s">
        <v>16</v>
      </c>
      <c r="F32" s="219"/>
      <c r="G32" s="7" t="s">
        <v>16</v>
      </c>
      <c r="H32" s="7" t="s">
        <v>16</v>
      </c>
      <c r="I32" s="7" t="s">
        <v>16</v>
      </c>
      <c r="J32" s="7" t="s">
        <v>16</v>
      </c>
      <c r="K32" s="7" t="s">
        <v>16</v>
      </c>
      <c r="L32" s="7" t="s">
        <v>577</v>
      </c>
      <c r="M32" s="7" t="s">
        <v>577</v>
      </c>
      <c r="N32" s="6"/>
    </row>
    <row r="33" spans="1:14" ht="12" hidden="1" customHeight="1">
      <c r="A33" s="6"/>
      <c r="B33" s="8" t="s">
        <v>91</v>
      </c>
      <c r="C33" s="217" t="s">
        <v>21</v>
      </c>
      <c r="D33" s="217"/>
      <c r="E33" s="219" t="s">
        <v>16</v>
      </c>
      <c r="F33" s="219"/>
      <c r="G33" s="7" t="s">
        <v>16</v>
      </c>
      <c r="H33" s="7" t="s">
        <v>16</v>
      </c>
      <c r="I33" s="7" t="s">
        <v>16</v>
      </c>
      <c r="J33" s="7" t="s">
        <v>16</v>
      </c>
      <c r="K33" s="7" t="s">
        <v>575</v>
      </c>
      <c r="L33" s="7" t="s">
        <v>16</v>
      </c>
      <c r="M33" s="7" t="s">
        <v>575</v>
      </c>
      <c r="N33" s="6"/>
    </row>
    <row r="34" spans="1:14" ht="20.100000000000001" customHeight="1">
      <c r="A34" s="6">
        <v>1</v>
      </c>
      <c r="B34" s="220" t="s">
        <v>576</v>
      </c>
      <c r="C34" s="220"/>
      <c r="D34" s="220"/>
      <c r="E34" s="219" t="s">
        <v>16</v>
      </c>
      <c r="F34" s="219"/>
      <c r="G34" s="7" t="s">
        <v>16</v>
      </c>
      <c r="H34" s="7" t="s">
        <v>16</v>
      </c>
      <c r="I34" s="7" t="s">
        <v>16</v>
      </c>
      <c r="J34" s="7" t="s">
        <v>16</v>
      </c>
      <c r="K34" s="7" t="s">
        <v>575</v>
      </c>
      <c r="L34" s="7" t="s">
        <v>574</v>
      </c>
      <c r="M34" s="7" t="s">
        <v>573</v>
      </c>
      <c r="N34" s="6"/>
    </row>
    <row r="35" spans="1:14" ht="15" hidden="1" customHeight="1">
      <c r="A35" s="6"/>
      <c r="B35" s="216" t="s">
        <v>572</v>
      </c>
      <c r="C35" s="216"/>
      <c r="D35" s="216"/>
      <c r="E35" s="216"/>
      <c r="F35" s="216"/>
      <c r="G35" s="216"/>
      <c r="H35" s="216"/>
      <c r="I35" s="216"/>
      <c r="J35" s="216"/>
      <c r="K35" s="216"/>
      <c r="L35" s="216"/>
      <c r="M35" s="216"/>
      <c r="N35" s="6"/>
    </row>
    <row r="36" spans="1:14" ht="12" hidden="1" customHeight="1">
      <c r="A36" s="6"/>
      <c r="B36" s="8" t="s">
        <v>95</v>
      </c>
      <c r="C36" s="217" t="s">
        <v>15</v>
      </c>
      <c r="D36" s="217"/>
      <c r="E36" s="219" t="s">
        <v>16</v>
      </c>
      <c r="F36" s="219"/>
      <c r="G36" s="7" t="s">
        <v>571</v>
      </c>
      <c r="H36" s="7" t="s">
        <v>16</v>
      </c>
      <c r="I36" s="7" t="s">
        <v>571</v>
      </c>
      <c r="J36" s="7" t="s">
        <v>16</v>
      </c>
      <c r="K36" s="7" t="s">
        <v>16</v>
      </c>
      <c r="L36" s="7" t="s">
        <v>570</v>
      </c>
      <c r="M36" s="7" t="s">
        <v>569</v>
      </c>
      <c r="N36" s="6"/>
    </row>
    <row r="37" spans="1:14" ht="12" hidden="1" customHeight="1">
      <c r="A37" s="6"/>
      <c r="B37" s="8" t="s">
        <v>103</v>
      </c>
      <c r="C37" s="217" t="s">
        <v>18</v>
      </c>
      <c r="D37" s="217"/>
      <c r="E37" s="219" t="s">
        <v>16</v>
      </c>
      <c r="F37" s="219"/>
      <c r="G37" s="7" t="s">
        <v>16</v>
      </c>
      <c r="H37" s="7" t="s">
        <v>16</v>
      </c>
      <c r="I37" s="7" t="s">
        <v>16</v>
      </c>
      <c r="J37" s="7" t="s">
        <v>16</v>
      </c>
      <c r="K37" s="7" t="s">
        <v>16</v>
      </c>
      <c r="L37" s="7" t="s">
        <v>568</v>
      </c>
      <c r="M37" s="7" t="s">
        <v>568</v>
      </c>
      <c r="N37" s="6"/>
    </row>
    <row r="38" spans="1:14" ht="12" hidden="1" customHeight="1">
      <c r="A38" s="6"/>
      <c r="B38" s="8" t="s">
        <v>110</v>
      </c>
      <c r="C38" s="217" t="s">
        <v>21</v>
      </c>
      <c r="D38" s="217"/>
      <c r="E38" s="219" t="s">
        <v>16</v>
      </c>
      <c r="F38" s="219"/>
      <c r="G38" s="7" t="s">
        <v>567</v>
      </c>
      <c r="H38" s="7" t="s">
        <v>16</v>
      </c>
      <c r="I38" s="7" t="s">
        <v>567</v>
      </c>
      <c r="J38" s="7" t="s">
        <v>16</v>
      </c>
      <c r="K38" s="7" t="s">
        <v>16</v>
      </c>
      <c r="L38" s="7" t="s">
        <v>46</v>
      </c>
      <c r="M38" s="7" t="s">
        <v>566</v>
      </c>
      <c r="N38" s="6"/>
    </row>
    <row r="39" spans="1:14" ht="20.100000000000001" customHeight="1">
      <c r="A39" s="6">
        <v>1</v>
      </c>
      <c r="B39" s="220" t="s">
        <v>565</v>
      </c>
      <c r="C39" s="220"/>
      <c r="D39" s="220"/>
      <c r="E39" s="219" t="s">
        <v>16</v>
      </c>
      <c r="F39" s="219"/>
      <c r="G39" s="7" t="s">
        <v>564</v>
      </c>
      <c r="H39" s="7" t="s">
        <v>16</v>
      </c>
      <c r="I39" s="7" t="s">
        <v>564</v>
      </c>
      <c r="J39" s="7" t="s">
        <v>16</v>
      </c>
      <c r="K39" s="7" t="s">
        <v>16</v>
      </c>
      <c r="L39" s="7" t="s">
        <v>563</v>
      </c>
      <c r="M39" s="7" t="s">
        <v>562</v>
      </c>
      <c r="N39" s="6"/>
    </row>
    <row r="40" spans="1:14" ht="15" hidden="1" customHeight="1">
      <c r="A40" s="6"/>
      <c r="B40" s="216" t="s">
        <v>561</v>
      </c>
      <c r="C40" s="216"/>
      <c r="D40" s="216"/>
      <c r="E40" s="216"/>
      <c r="F40" s="216"/>
      <c r="G40" s="216"/>
      <c r="H40" s="216"/>
      <c r="I40" s="216"/>
      <c r="J40" s="216"/>
      <c r="K40" s="216"/>
      <c r="L40" s="216"/>
      <c r="M40" s="216"/>
      <c r="N40" s="6"/>
    </row>
    <row r="41" spans="1:14" ht="12" hidden="1" customHeight="1">
      <c r="A41" s="6"/>
      <c r="B41" s="8" t="s">
        <v>114</v>
      </c>
      <c r="C41" s="217" t="s">
        <v>15</v>
      </c>
      <c r="D41" s="217"/>
      <c r="E41" s="219" t="s">
        <v>16</v>
      </c>
      <c r="F41" s="219"/>
      <c r="G41" s="7" t="s">
        <v>560</v>
      </c>
      <c r="H41" s="7" t="s">
        <v>545</v>
      </c>
      <c r="I41" s="7" t="s">
        <v>559</v>
      </c>
      <c r="J41" s="7" t="s">
        <v>16</v>
      </c>
      <c r="K41" s="7" t="s">
        <v>558</v>
      </c>
      <c r="L41" s="7" t="s">
        <v>557</v>
      </c>
      <c r="M41" s="7" t="s">
        <v>556</v>
      </c>
      <c r="N41" s="6"/>
    </row>
    <row r="42" spans="1:14" ht="12" hidden="1" customHeight="1">
      <c r="A42" s="6"/>
      <c r="B42" s="8" t="s">
        <v>128</v>
      </c>
      <c r="C42" s="217" t="s">
        <v>18</v>
      </c>
      <c r="D42" s="217"/>
      <c r="E42" s="219" t="s">
        <v>16</v>
      </c>
      <c r="F42" s="219"/>
      <c r="G42" s="7" t="s">
        <v>555</v>
      </c>
      <c r="H42" s="7" t="s">
        <v>16</v>
      </c>
      <c r="I42" s="7" t="s">
        <v>555</v>
      </c>
      <c r="J42" s="7" t="s">
        <v>16</v>
      </c>
      <c r="K42" s="7" t="s">
        <v>16</v>
      </c>
      <c r="L42" s="7" t="s">
        <v>554</v>
      </c>
      <c r="M42" s="7" t="s">
        <v>553</v>
      </c>
      <c r="N42" s="6"/>
    </row>
    <row r="43" spans="1:14" ht="12" hidden="1" customHeight="1">
      <c r="A43" s="6"/>
      <c r="B43" s="8" t="s">
        <v>133</v>
      </c>
      <c r="C43" s="217" t="s">
        <v>21</v>
      </c>
      <c r="D43" s="217"/>
      <c r="E43" s="219" t="s">
        <v>547</v>
      </c>
      <c r="F43" s="219"/>
      <c r="G43" s="7" t="s">
        <v>552</v>
      </c>
      <c r="H43" s="7" t="s">
        <v>16</v>
      </c>
      <c r="I43" s="7" t="s">
        <v>551</v>
      </c>
      <c r="J43" s="7" t="s">
        <v>16</v>
      </c>
      <c r="K43" s="7" t="s">
        <v>550</v>
      </c>
      <c r="L43" s="7" t="s">
        <v>142</v>
      </c>
      <c r="M43" s="7" t="s">
        <v>549</v>
      </c>
      <c r="N43" s="6"/>
    </row>
    <row r="44" spans="1:14" ht="20.100000000000001" hidden="1" customHeight="1">
      <c r="A44" s="6"/>
      <c r="B44" s="220" t="s">
        <v>548</v>
      </c>
      <c r="C44" s="220"/>
      <c r="D44" s="220"/>
      <c r="E44" s="219" t="s">
        <v>547</v>
      </c>
      <c r="F44" s="219"/>
      <c r="G44" s="7" t="s">
        <v>546</v>
      </c>
      <c r="H44" s="7" t="s">
        <v>545</v>
      </c>
      <c r="I44" s="7" t="s">
        <v>544</v>
      </c>
      <c r="J44" s="7" t="s">
        <v>16</v>
      </c>
      <c r="K44" s="7" t="s">
        <v>543</v>
      </c>
      <c r="L44" s="7" t="s">
        <v>542</v>
      </c>
      <c r="M44" s="7" t="s">
        <v>541</v>
      </c>
      <c r="N44" s="6"/>
    </row>
    <row r="45" spans="1:14" ht="159" customHeight="1">
      <c r="A45" s="6"/>
      <c r="B45" s="6"/>
      <c r="C45" s="6"/>
      <c r="D45" s="6"/>
      <c r="E45" s="6"/>
      <c r="F45" s="6"/>
      <c r="G45" s="6"/>
      <c r="H45" s="6"/>
      <c r="I45" s="6"/>
      <c r="J45" s="6"/>
      <c r="K45" s="6"/>
      <c r="L45" s="6"/>
      <c r="M45" s="6"/>
      <c r="N45" s="6"/>
    </row>
    <row r="46" spans="1:14" ht="0.95" customHeight="1">
      <c r="A46" s="6"/>
      <c r="B46" s="6"/>
      <c r="C46" s="6"/>
      <c r="D46" s="238" t="s">
        <v>540</v>
      </c>
      <c r="E46" s="238"/>
      <c r="F46" s="6"/>
      <c r="G46" s="6"/>
      <c r="H46" s="6"/>
      <c r="I46" s="6"/>
      <c r="J46" s="6"/>
      <c r="K46" s="6"/>
      <c r="L46" s="227" t="s">
        <v>181</v>
      </c>
      <c r="M46" s="224" t="s">
        <v>200</v>
      </c>
      <c r="N46" s="6"/>
    </row>
    <row r="47" spans="1:14" ht="9.9499999999999993" customHeight="1">
      <c r="A47" s="6"/>
      <c r="B47" s="238" t="s">
        <v>183</v>
      </c>
      <c r="C47" s="238"/>
      <c r="D47" s="238"/>
      <c r="E47" s="238"/>
      <c r="F47" s="6"/>
      <c r="G47" s="6"/>
      <c r="H47" s="6"/>
      <c r="I47" s="6"/>
      <c r="J47" s="6"/>
      <c r="K47" s="6"/>
      <c r="L47" s="227"/>
      <c r="M47" s="224"/>
      <c r="N47" s="6"/>
    </row>
    <row r="48" spans="1:14" ht="9" customHeight="1">
      <c r="A48" s="6"/>
      <c r="B48" s="238"/>
      <c r="C48" s="238"/>
      <c r="D48" s="238"/>
      <c r="E48" s="238"/>
      <c r="F48" s="6"/>
      <c r="G48" s="6"/>
      <c r="H48" s="6"/>
      <c r="I48" s="6"/>
      <c r="J48" s="6"/>
      <c r="K48" s="6"/>
      <c r="L48" s="6"/>
      <c r="M48" s="6"/>
      <c r="N48" s="6"/>
    </row>
    <row r="49" spans="1:14" ht="21" customHeight="1">
      <c r="A49" s="6"/>
      <c r="B49" s="6"/>
      <c r="C49" s="6"/>
      <c r="D49" s="6"/>
      <c r="E49" s="6"/>
      <c r="F49" s="6"/>
      <c r="G49" s="6"/>
      <c r="H49" s="6"/>
      <c r="I49" s="6"/>
      <c r="J49" s="6"/>
      <c r="K49" s="6"/>
      <c r="L49" s="6"/>
      <c r="M49" s="6"/>
      <c r="N49" s="6"/>
    </row>
  </sheetData>
  <autoFilter ref="A1:N44">
    <filterColumn colId="0">
      <customFilters>
        <customFilter operator="notEqual" val=" "/>
      </customFilters>
    </filterColumn>
  </autoFilter>
  <mergeCells count="84">
    <mergeCell ref="D46:E48"/>
    <mergeCell ref="L46:L47"/>
    <mergeCell ref="M46:M47"/>
    <mergeCell ref="B47:C48"/>
    <mergeCell ref="C42:D42"/>
    <mergeCell ref="E42:F42"/>
    <mergeCell ref="C43:D43"/>
    <mergeCell ref="E43:F43"/>
    <mergeCell ref="B44:D44"/>
    <mergeCell ref="E44:F44"/>
    <mergeCell ref="B39:D39"/>
    <mergeCell ref="E39:F39"/>
    <mergeCell ref="B40:M40"/>
    <mergeCell ref="C41:D41"/>
    <mergeCell ref="E41:F41"/>
    <mergeCell ref="C36:D36"/>
    <mergeCell ref="E36:F36"/>
    <mergeCell ref="C37:D37"/>
    <mergeCell ref="E37:F37"/>
    <mergeCell ref="C38:D38"/>
    <mergeCell ref="E38:F38"/>
    <mergeCell ref="C33:D33"/>
    <mergeCell ref="E33:F33"/>
    <mergeCell ref="B34:D34"/>
    <mergeCell ref="E34:F34"/>
    <mergeCell ref="B35:M35"/>
    <mergeCell ref="B30:M30"/>
    <mergeCell ref="C31:D31"/>
    <mergeCell ref="E31:F31"/>
    <mergeCell ref="C32:D32"/>
    <mergeCell ref="E32:F32"/>
    <mergeCell ref="C27:D27"/>
    <mergeCell ref="E27:F27"/>
    <mergeCell ref="C28:D28"/>
    <mergeCell ref="E28:F28"/>
    <mergeCell ref="B29:D29"/>
    <mergeCell ref="E29:F29"/>
    <mergeCell ref="B24:D24"/>
    <mergeCell ref="E24:F24"/>
    <mergeCell ref="B25:M25"/>
    <mergeCell ref="C26:D26"/>
    <mergeCell ref="E26:F26"/>
    <mergeCell ref="B21:M21"/>
    <mergeCell ref="C22:D22"/>
    <mergeCell ref="E22:F22"/>
    <mergeCell ref="C23:D23"/>
    <mergeCell ref="E23:F23"/>
    <mergeCell ref="C18:D18"/>
    <mergeCell ref="E18:F18"/>
    <mergeCell ref="C19:D19"/>
    <mergeCell ref="E19:F19"/>
    <mergeCell ref="B20:D20"/>
    <mergeCell ref="E20:F20"/>
    <mergeCell ref="B15:D15"/>
    <mergeCell ref="E15:F15"/>
    <mergeCell ref="B16:M16"/>
    <mergeCell ref="C17:D17"/>
    <mergeCell ref="E17:F17"/>
    <mergeCell ref="C12:D12"/>
    <mergeCell ref="E12:F12"/>
    <mergeCell ref="C13:D13"/>
    <mergeCell ref="E13:F13"/>
    <mergeCell ref="C14:D14"/>
    <mergeCell ref="E14:F14"/>
    <mergeCell ref="C9:D9"/>
    <mergeCell ref="E9:F9"/>
    <mergeCell ref="B10:D10"/>
    <mergeCell ref="E10:F10"/>
    <mergeCell ref="B11:M11"/>
    <mergeCell ref="B6:M6"/>
    <mergeCell ref="C7:D7"/>
    <mergeCell ref="E7:F7"/>
    <mergeCell ref="C8:D8"/>
    <mergeCell ref="E8:F8"/>
    <mergeCell ref="B2:M2"/>
    <mergeCell ref="B3:B5"/>
    <mergeCell ref="C3:D5"/>
    <mergeCell ref="E3:L3"/>
    <mergeCell ref="M3:M5"/>
    <mergeCell ref="E4:I4"/>
    <mergeCell ref="J4:J5"/>
    <mergeCell ref="K4:K5"/>
    <mergeCell ref="L4:L5"/>
    <mergeCell ref="E5:F5"/>
  </mergeCells>
  <pageMargins left="0" right="0" top="0" bottom="0" header="0.5" footer="0.5"/>
  <pageSetup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268"/>
  <sheetViews>
    <sheetView zoomScaleNormal="100" workbookViewId="0">
      <selection sqref="A1:J1"/>
    </sheetView>
  </sheetViews>
  <sheetFormatPr defaultRowHeight="12.75"/>
  <cols>
    <col min="1" max="1" width="24" customWidth="1"/>
    <col min="2" max="2" width="17" customWidth="1"/>
    <col min="3" max="3" width="8" customWidth="1"/>
    <col min="4" max="4" width="14.42578125" customWidth="1"/>
    <col min="5" max="6" width="9" customWidth="1"/>
    <col min="7" max="7" width="10" customWidth="1"/>
    <col min="8" max="8" width="11.7109375" customWidth="1"/>
    <col min="10" max="10" width="25.5703125" bestFit="1" customWidth="1"/>
    <col min="11" max="11" width="21.85546875" customWidth="1"/>
    <col min="12" max="12" width="16.28515625" bestFit="1" customWidth="1"/>
    <col min="13" max="13" width="18.7109375" bestFit="1" customWidth="1"/>
    <col min="14" max="14" width="15.42578125" bestFit="1" customWidth="1"/>
    <col min="15" max="15" width="19" bestFit="1" customWidth="1"/>
    <col min="16" max="16" width="10.5703125" bestFit="1" customWidth="1"/>
    <col min="17" max="18" width="14.42578125" bestFit="1" customWidth="1"/>
  </cols>
  <sheetData>
    <row r="1" spans="1:17" ht="95.25" customHeight="1">
      <c r="A1" s="239" t="s">
        <v>958</v>
      </c>
      <c r="B1" s="240"/>
      <c r="C1" s="240"/>
      <c r="D1" s="240"/>
      <c r="E1" s="240"/>
      <c r="F1" s="240"/>
      <c r="G1" s="240"/>
      <c r="H1" s="240"/>
      <c r="I1" s="240"/>
      <c r="J1" s="241"/>
    </row>
    <row r="4" spans="1:17" ht="49.5" customHeight="1">
      <c r="A4" s="242" t="s">
        <v>955</v>
      </c>
      <c r="B4" s="242"/>
      <c r="C4" s="242"/>
      <c r="D4" s="242"/>
      <c r="E4" s="242"/>
      <c r="F4" s="242"/>
      <c r="G4" s="242"/>
      <c r="H4" s="242"/>
      <c r="I4" s="242"/>
      <c r="J4" s="242"/>
      <c r="K4" s="242"/>
      <c r="L4" s="242"/>
      <c r="M4" s="242"/>
      <c r="N4" s="242"/>
      <c r="O4" s="242"/>
      <c r="P4" s="242"/>
      <c r="Q4" s="242"/>
    </row>
    <row r="5" spans="1:17">
      <c r="A5" t="s">
        <v>892</v>
      </c>
    </row>
    <row r="6" spans="1:17">
      <c r="A6" t="s">
        <v>893</v>
      </c>
      <c r="B6" t="s">
        <v>708</v>
      </c>
      <c r="C6" t="s">
        <v>1</v>
      </c>
      <c r="D6" t="s">
        <v>894</v>
      </c>
      <c r="E6" t="s">
        <v>895</v>
      </c>
      <c r="F6" t="s">
        <v>896</v>
      </c>
      <c r="G6" t="s">
        <v>897</v>
      </c>
      <c r="H6" t="s">
        <v>898</v>
      </c>
      <c r="I6" t="s">
        <v>899</v>
      </c>
      <c r="J6" t="s">
        <v>900</v>
      </c>
      <c r="K6" t="s">
        <v>901</v>
      </c>
      <c r="L6" t="s">
        <v>902</v>
      </c>
      <c r="M6" t="s">
        <v>903</v>
      </c>
      <c r="N6" t="s">
        <v>904</v>
      </c>
      <c r="O6" t="s">
        <v>905</v>
      </c>
      <c r="P6" t="s">
        <v>906</v>
      </c>
      <c r="Q6" t="s">
        <v>907</v>
      </c>
    </row>
    <row r="7" spans="1:17">
      <c r="A7" t="s">
        <v>952</v>
      </c>
      <c r="B7" t="s">
        <v>740</v>
      </c>
      <c r="C7" t="s">
        <v>947</v>
      </c>
      <c r="D7" t="s">
        <v>909</v>
      </c>
      <c r="E7" t="s">
        <v>952</v>
      </c>
      <c r="I7">
        <v>21</v>
      </c>
      <c r="J7" t="s">
        <v>910</v>
      </c>
      <c r="L7">
        <v>0</v>
      </c>
      <c r="M7">
        <v>0</v>
      </c>
      <c r="N7" t="s">
        <v>911</v>
      </c>
      <c r="O7" t="s">
        <v>912</v>
      </c>
      <c r="P7">
        <v>2020</v>
      </c>
      <c r="Q7">
        <v>0</v>
      </c>
    </row>
    <row r="8" spans="1:17">
      <c r="A8" t="s">
        <v>952</v>
      </c>
      <c r="B8" t="s">
        <v>740</v>
      </c>
      <c r="C8" t="s">
        <v>940</v>
      </c>
      <c r="D8" t="s">
        <v>909</v>
      </c>
      <c r="E8" t="s">
        <v>952</v>
      </c>
      <c r="I8">
        <v>9</v>
      </c>
      <c r="J8" t="s">
        <v>910</v>
      </c>
      <c r="L8">
        <v>0</v>
      </c>
      <c r="M8">
        <v>0</v>
      </c>
      <c r="N8" t="s">
        <v>911</v>
      </c>
      <c r="O8" t="s">
        <v>912</v>
      </c>
      <c r="P8">
        <v>2020</v>
      </c>
      <c r="Q8">
        <v>0</v>
      </c>
    </row>
    <row r="9" spans="1:17">
      <c r="A9" t="s">
        <v>952</v>
      </c>
      <c r="B9" t="s">
        <v>740</v>
      </c>
      <c r="C9" t="s">
        <v>942</v>
      </c>
      <c r="D9" t="s">
        <v>909</v>
      </c>
      <c r="E9" t="s">
        <v>952</v>
      </c>
      <c r="I9">
        <v>545</v>
      </c>
      <c r="J9" t="s">
        <v>910</v>
      </c>
      <c r="L9">
        <v>0</v>
      </c>
      <c r="M9">
        <v>0</v>
      </c>
      <c r="N9" t="s">
        <v>911</v>
      </c>
      <c r="O9" t="s">
        <v>912</v>
      </c>
      <c r="P9">
        <v>2020</v>
      </c>
      <c r="Q9">
        <v>0</v>
      </c>
    </row>
    <row r="10" spans="1:17">
      <c r="A10" t="s">
        <v>952</v>
      </c>
      <c r="B10" t="s">
        <v>740</v>
      </c>
      <c r="C10" t="s">
        <v>924</v>
      </c>
      <c r="D10" t="s">
        <v>909</v>
      </c>
      <c r="E10" t="s">
        <v>952</v>
      </c>
      <c r="I10">
        <v>160</v>
      </c>
      <c r="J10" t="s">
        <v>910</v>
      </c>
      <c r="L10">
        <v>0</v>
      </c>
      <c r="M10">
        <v>0</v>
      </c>
      <c r="N10" t="s">
        <v>911</v>
      </c>
      <c r="O10" t="s">
        <v>912</v>
      </c>
      <c r="P10">
        <v>2020</v>
      </c>
      <c r="Q10">
        <v>3.5</v>
      </c>
    </row>
    <row r="11" spans="1:17">
      <c r="A11" t="s">
        <v>952</v>
      </c>
      <c r="B11" t="s">
        <v>740</v>
      </c>
      <c r="C11" t="s">
        <v>925</v>
      </c>
      <c r="D11" t="s">
        <v>909</v>
      </c>
      <c r="E11" t="s">
        <v>952</v>
      </c>
      <c r="I11">
        <v>4</v>
      </c>
      <c r="J11" t="s">
        <v>910</v>
      </c>
      <c r="L11">
        <v>0</v>
      </c>
      <c r="M11">
        <v>0</v>
      </c>
      <c r="N11" t="s">
        <v>911</v>
      </c>
      <c r="O11" t="s">
        <v>912</v>
      </c>
      <c r="P11">
        <v>2020</v>
      </c>
      <c r="Q11">
        <v>0</v>
      </c>
    </row>
    <row r="12" spans="1:17">
      <c r="A12" t="s">
        <v>952</v>
      </c>
      <c r="B12" t="s">
        <v>740</v>
      </c>
      <c r="C12" t="s">
        <v>932</v>
      </c>
      <c r="D12" t="s">
        <v>909</v>
      </c>
      <c r="E12" t="s">
        <v>952</v>
      </c>
      <c r="I12">
        <v>366</v>
      </c>
      <c r="J12" t="s">
        <v>910</v>
      </c>
      <c r="L12">
        <v>0</v>
      </c>
      <c r="M12">
        <v>0</v>
      </c>
      <c r="N12" t="s">
        <v>911</v>
      </c>
      <c r="O12" t="s">
        <v>912</v>
      </c>
      <c r="P12">
        <v>2020</v>
      </c>
      <c r="Q12">
        <v>0</v>
      </c>
    </row>
    <row r="13" spans="1:17">
      <c r="A13" t="s">
        <v>952</v>
      </c>
      <c r="B13" t="s">
        <v>740</v>
      </c>
      <c r="C13" t="s">
        <v>933</v>
      </c>
      <c r="D13" t="s">
        <v>909</v>
      </c>
      <c r="E13" t="s">
        <v>952</v>
      </c>
      <c r="I13">
        <v>380</v>
      </c>
      <c r="J13" t="s">
        <v>910</v>
      </c>
      <c r="L13">
        <v>0</v>
      </c>
      <c r="M13">
        <v>0</v>
      </c>
      <c r="N13" t="s">
        <v>911</v>
      </c>
      <c r="O13" t="s">
        <v>912</v>
      </c>
      <c r="P13">
        <v>2020</v>
      </c>
      <c r="Q13">
        <v>0</v>
      </c>
    </row>
    <row r="14" spans="1:17">
      <c r="A14" t="s">
        <v>952</v>
      </c>
      <c r="B14" t="s">
        <v>740</v>
      </c>
      <c r="C14" t="s">
        <v>936</v>
      </c>
      <c r="D14" t="s">
        <v>909</v>
      </c>
      <c r="E14" t="s">
        <v>952</v>
      </c>
      <c r="I14">
        <v>227</v>
      </c>
      <c r="J14" t="s">
        <v>910</v>
      </c>
      <c r="L14">
        <v>0</v>
      </c>
      <c r="M14">
        <v>0</v>
      </c>
      <c r="N14" t="s">
        <v>911</v>
      </c>
      <c r="O14" t="s">
        <v>912</v>
      </c>
      <c r="P14">
        <v>2020</v>
      </c>
      <c r="Q14">
        <v>0</v>
      </c>
    </row>
    <row r="15" spans="1:17">
      <c r="A15" t="s">
        <v>952</v>
      </c>
      <c r="B15" t="s">
        <v>740</v>
      </c>
      <c r="C15" t="s">
        <v>937</v>
      </c>
      <c r="D15" t="s">
        <v>909</v>
      </c>
      <c r="E15" t="s">
        <v>952</v>
      </c>
      <c r="I15">
        <v>120</v>
      </c>
      <c r="J15" t="s">
        <v>910</v>
      </c>
      <c r="L15">
        <v>0</v>
      </c>
      <c r="M15">
        <v>0</v>
      </c>
      <c r="N15" t="s">
        <v>911</v>
      </c>
      <c r="O15" t="s">
        <v>912</v>
      </c>
      <c r="P15">
        <v>2020</v>
      </c>
      <c r="Q15">
        <v>0</v>
      </c>
    </row>
    <row r="16" spans="1:17" hidden="1">
      <c r="A16" t="s">
        <v>952</v>
      </c>
      <c r="B16" t="s">
        <v>737</v>
      </c>
      <c r="C16" t="s">
        <v>922</v>
      </c>
      <c r="D16" t="s">
        <v>909</v>
      </c>
      <c r="E16" t="s">
        <v>952</v>
      </c>
      <c r="I16">
        <v>130</v>
      </c>
      <c r="J16" t="s">
        <v>910</v>
      </c>
      <c r="L16">
        <v>0</v>
      </c>
      <c r="M16">
        <v>0</v>
      </c>
      <c r="N16" t="s">
        <v>911</v>
      </c>
      <c r="O16" t="s">
        <v>912</v>
      </c>
      <c r="P16">
        <v>2020</v>
      </c>
      <c r="Q16">
        <v>22.271999999999998</v>
      </c>
    </row>
    <row r="17" spans="1:17" hidden="1">
      <c r="A17" t="s">
        <v>952</v>
      </c>
      <c r="B17" t="s">
        <v>737</v>
      </c>
      <c r="C17" t="s">
        <v>923</v>
      </c>
      <c r="D17" t="s">
        <v>909</v>
      </c>
      <c r="E17" t="s">
        <v>952</v>
      </c>
      <c r="I17">
        <v>523</v>
      </c>
      <c r="J17" t="s">
        <v>910</v>
      </c>
      <c r="L17">
        <v>0</v>
      </c>
      <c r="M17">
        <v>0</v>
      </c>
      <c r="N17" t="s">
        <v>911</v>
      </c>
      <c r="O17" t="s">
        <v>912</v>
      </c>
      <c r="P17">
        <v>2020</v>
      </c>
      <c r="Q17">
        <v>2.5499999999999998</v>
      </c>
    </row>
    <row r="18" spans="1:17" hidden="1">
      <c r="A18" t="s">
        <v>952</v>
      </c>
      <c r="B18" t="s">
        <v>737</v>
      </c>
      <c r="C18" t="s">
        <v>927</v>
      </c>
      <c r="D18" t="s">
        <v>909</v>
      </c>
      <c r="E18" t="s">
        <v>952</v>
      </c>
      <c r="I18">
        <v>199</v>
      </c>
      <c r="J18" t="s">
        <v>910</v>
      </c>
      <c r="L18">
        <v>0</v>
      </c>
      <c r="M18">
        <v>0</v>
      </c>
      <c r="N18" t="s">
        <v>911</v>
      </c>
      <c r="O18" t="s">
        <v>912</v>
      </c>
      <c r="P18">
        <v>2020</v>
      </c>
      <c r="Q18">
        <v>0</v>
      </c>
    </row>
    <row r="19" spans="1:17" hidden="1">
      <c r="A19" t="s">
        <v>952</v>
      </c>
      <c r="B19" t="s">
        <v>737</v>
      </c>
      <c r="C19" t="s">
        <v>928</v>
      </c>
      <c r="D19" t="s">
        <v>909</v>
      </c>
      <c r="E19" t="s">
        <v>952</v>
      </c>
      <c r="I19">
        <v>357</v>
      </c>
      <c r="J19" t="s">
        <v>910</v>
      </c>
      <c r="L19">
        <v>0</v>
      </c>
      <c r="M19">
        <v>0</v>
      </c>
      <c r="N19" t="s">
        <v>911</v>
      </c>
      <c r="O19" t="s">
        <v>912</v>
      </c>
      <c r="P19">
        <v>2020</v>
      </c>
      <c r="Q19">
        <v>21</v>
      </c>
    </row>
    <row r="20" spans="1:17" hidden="1">
      <c r="A20" t="s">
        <v>952</v>
      </c>
      <c r="B20" t="s">
        <v>737</v>
      </c>
      <c r="C20" t="s">
        <v>950</v>
      </c>
      <c r="D20" t="s">
        <v>909</v>
      </c>
      <c r="E20" t="s">
        <v>952</v>
      </c>
      <c r="I20">
        <v>6</v>
      </c>
      <c r="J20" t="s">
        <v>910</v>
      </c>
      <c r="L20">
        <v>0</v>
      </c>
      <c r="M20">
        <v>0</v>
      </c>
      <c r="N20" t="s">
        <v>911</v>
      </c>
      <c r="O20" t="s">
        <v>912</v>
      </c>
      <c r="P20">
        <v>2020</v>
      </c>
      <c r="Q20">
        <v>0</v>
      </c>
    </row>
    <row r="21" spans="1:17" hidden="1">
      <c r="A21" t="s">
        <v>952</v>
      </c>
      <c r="B21" t="s">
        <v>737</v>
      </c>
      <c r="C21" t="s">
        <v>951</v>
      </c>
      <c r="D21" t="s">
        <v>909</v>
      </c>
      <c r="E21" t="s">
        <v>952</v>
      </c>
      <c r="I21">
        <v>20</v>
      </c>
      <c r="J21" t="s">
        <v>910</v>
      </c>
      <c r="L21">
        <v>0</v>
      </c>
      <c r="M21">
        <v>0</v>
      </c>
      <c r="N21" t="s">
        <v>911</v>
      </c>
      <c r="O21" t="s">
        <v>912</v>
      </c>
      <c r="P21">
        <v>2020</v>
      </c>
      <c r="Q21">
        <v>0</v>
      </c>
    </row>
    <row r="22" spans="1:17" hidden="1">
      <c r="A22" t="s">
        <v>952</v>
      </c>
      <c r="B22" t="s">
        <v>737</v>
      </c>
      <c r="C22" t="s">
        <v>941</v>
      </c>
      <c r="D22" t="s">
        <v>909</v>
      </c>
      <c r="E22" t="s">
        <v>952</v>
      </c>
      <c r="I22">
        <v>17</v>
      </c>
      <c r="J22" t="s">
        <v>910</v>
      </c>
      <c r="L22">
        <v>0</v>
      </c>
      <c r="M22">
        <v>0</v>
      </c>
      <c r="N22" t="s">
        <v>911</v>
      </c>
      <c r="O22" t="s">
        <v>912</v>
      </c>
      <c r="P22">
        <v>2020</v>
      </c>
      <c r="Q22">
        <v>0</v>
      </c>
    </row>
    <row r="23" spans="1:17" hidden="1">
      <c r="A23" t="s">
        <v>952</v>
      </c>
      <c r="B23" t="s">
        <v>739</v>
      </c>
      <c r="C23" t="s">
        <v>913</v>
      </c>
      <c r="D23" t="s">
        <v>909</v>
      </c>
      <c r="E23" t="s">
        <v>952</v>
      </c>
      <c r="I23">
        <v>290</v>
      </c>
      <c r="J23" t="s">
        <v>910</v>
      </c>
      <c r="L23">
        <v>0</v>
      </c>
      <c r="M23">
        <v>0</v>
      </c>
      <c r="N23" t="s">
        <v>911</v>
      </c>
      <c r="O23" t="s">
        <v>912</v>
      </c>
      <c r="P23">
        <v>2020</v>
      </c>
      <c r="Q23">
        <v>1.875</v>
      </c>
    </row>
    <row r="24" spans="1:17" hidden="1">
      <c r="A24" t="s">
        <v>952</v>
      </c>
      <c r="B24" t="s">
        <v>739</v>
      </c>
      <c r="C24" t="s">
        <v>914</v>
      </c>
      <c r="D24" t="s">
        <v>909</v>
      </c>
      <c r="E24" t="s">
        <v>952</v>
      </c>
      <c r="I24">
        <v>252</v>
      </c>
      <c r="J24" t="s">
        <v>910</v>
      </c>
      <c r="L24">
        <v>0</v>
      </c>
      <c r="M24">
        <v>0</v>
      </c>
      <c r="N24" t="s">
        <v>911</v>
      </c>
      <c r="O24" t="s">
        <v>912</v>
      </c>
      <c r="P24">
        <v>2020</v>
      </c>
      <c r="Q24">
        <v>0</v>
      </c>
    </row>
    <row r="25" spans="1:17" hidden="1">
      <c r="A25" t="s">
        <v>952</v>
      </c>
      <c r="B25" t="s">
        <v>739</v>
      </c>
      <c r="C25" t="s">
        <v>915</v>
      </c>
      <c r="D25" t="s">
        <v>909</v>
      </c>
      <c r="E25" t="s">
        <v>952</v>
      </c>
      <c r="I25">
        <v>488</v>
      </c>
      <c r="J25" t="s">
        <v>910</v>
      </c>
      <c r="L25">
        <v>0</v>
      </c>
      <c r="M25">
        <v>0</v>
      </c>
      <c r="N25" t="s">
        <v>911</v>
      </c>
      <c r="O25" t="s">
        <v>912</v>
      </c>
      <c r="P25">
        <v>2020</v>
      </c>
      <c r="Q25">
        <v>25.574999999999999</v>
      </c>
    </row>
    <row r="26" spans="1:17" hidden="1">
      <c r="A26" t="s">
        <v>952</v>
      </c>
      <c r="B26" t="s">
        <v>739</v>
      </c>
      <c r="C26" t="s">
        <v>926</v>
      </c>
      <c r="D26" t="s">
        <v>909</v>
      </c>
      <c r="E26" t="s">
        <v>952</v>
      </c>
      <c r="I26">
        <v>87</v>
      </c>
      <c r="J26" t="s">
        <v>910</v>
      </c>
      <c r="L26">
        <v>0</v>
      </c>
      <c r="M26">
        <v>0</v>
      </c>
      <c r="N26" t="s">
        <v>911</v>
      </c>
      <c r="O26" t="s">
        <v>912</v>
      </c>
      <c r="P26">
        <v>2020</v>
      </c>
      <c r="Q26">
        <v>54</v>
      </c>
    </row>
    <row r="27" spans="1:17" hidden="1">
      <c r="A27" t="s">
        <v>952</v>
      </c>
      <c r="B27" t="s">
        <v>739</v>
      </c>
      <c r="C27" t="s">
        <v>935</v>
      </c>
      <c r="D27" t="s">
        <v>909</v>
      </c>
      <c r="E27" t="s">
        <v>952</v>
      </c>
      <c r="I27">
        <v>1173</v>
      </c>
      <c r="J27" t="s">
        <v>910</v>
      </c>
      <c r="L27">
        <v>0</v>
      </c>
      <c r="M27">
        <v>0</v>
      </c>
      <c r="N27" t="s">
        <v>911</v>
      </c>
      <c r="O27" t="s">
        <v>912</v>
      </c>
      <c r="P27">
        <v>2020</v>
      </c>
      <c r="Q27">
        <v>0</v>
      </c>
    </row>
    <row r="28" spans="1:17" hidden="1">
      <c r="A28" t="s">
        <v>952</v>
      </c>
      <c r="B28" t="s">
        <v>739</v>
      </c>
      <c r="C28" t="s">
        <v>949</v>
      </c>
      <c r="D28" t="s">
        <v>909</v>
      </c>
      <c r="E28" t="s">
        <v>952</v>
      </c>
      <c r="I28">
        <v>52</v>
      </c>
      <c r="J28" t="s">
        <v>910</v>
      </c>
      <c r="L28">
        <v>0</v>
      </c>
      <c r="M28">
        <v>0</v>
      </c>
      <c r="N28" t="s">
        <v>911</v>
      </c>
      <c r="O28" t="s">
        <v>912</v>
      </c>
      <c r="P28">
        <v>2020</v>
      </c>
      <c r="Q28">
        <v>0</v>
      </c>
    </row>
    <row r="29" spans="1:17" hidden="1">
      <c r="A29" t="s">
        <v>952</v>
      </c>
      <c r="B29" t="s">
        <v>739</v>
      </c>
      <c r="C29" t="s">
        <v>948</v>
      </c>
      <c r="D29" t="s">
        <v>909</v>
      </c>
      <c r="E29" t="s">
        <v>952</v>
      </c>
      <c r="I29">
        <v>0</v>
      </c>
      <c r="J29" t="s">
        <v>910</v>
      </c>
      <c r="L29">
        <v>0</v>
      </c>
      <c r="M29">
        <v>0</v>
      </c>
      <c r="N29" t="s">
        <v>911</v>
      </c>
      <c r="O29" t="s">
        <v>912</v>
      </c>
      <c r="P29">
        <v>2020</v>
      </c>
      <c r="Q29">
        <v>0</v>
      </c>
    </row>
    <row r="30" spans="1:17" hidden="1">
      <c r="A30" t="s">
        <v>952</v>
      </c>
      <c r="B30" t="s">
        <v>736</v>
      </c>
      <c r="C30" t="s">
        <v>939</v>
      </c>
      <c r="D30" t="s">
        <v>909</v>
      </c>
      <c r="E30" t="s">
        <v>952</v>
      </c>
      <c r="I30">
        <v>31</v>
      </c>
      <c r="J30" t="s">
        <v>910</v>
      </c>
      <c r="L30">
        <v>0</v>
      </c>
      <c r="M30">
        <v>0</v>
      </c>
      <c r="N30" t="s">
        <v>911</v>
      </c>
      <c r="O30" t="s">
        <v>912</v>
      </c>
      <c r="P30">
        <v>2020</v>
      </c>
      <c r="Q30">
        <v>0</v>
      </c>
    </row>
    <row r="31" spans="1:17" hidden="1">
      <c r="A31" t="s">
        <v>952</v>
      </c>
      <c r="B31" t="s">
        <v>736</v>
      </c>
      <c r="C31" t="s">
        <v>921</v>
      </c>
      <c r="D31" t="s">
        <v>909</v>
      </c>
      <c r="E31" t="s">
        <v>952</v>
      </c>
      <c r="I31">
        <v>51</v>
      </c>
      <c r="J31" t="s">
        <v>910</v>
      </c>
      <c r="L31">
        <v>0</v>
      </c>
      <c r="M31">
        <v>0</v>
      </c>
      <c r="N31" t="s">
        <v>911</v>
      </c>
      <c r="O31" t="s">
        <v>912</v>
      </c>
      <c r="P31">
        <v>2020</v>
      </c>
      <c r="Q31">
        <v>0</v>
      </c>
    </row>
    <row r="32" spans="1:17" hidden="1">
      <c r="A32" t="s">
        <v>952</v>
      </c>
      <c r="B32" t="s">
        <v>736</v>
      </c>
      <c r="C32" t="s">
        <v>908</v>
      </c>
      <c r="D32" t="s">
        <v>909</v>
      </c>
      <c r="E32" t="s">
        <v>952</v>
      </c>
      <c r="I32">
        <v>296</v>
      </c>
      <c r="J32" t="s">
        <v>910</v>
      </c>
      <c r="L32">
        <v>0</v>
      </c>
      <c r="M32">
        <v>0</v>
      </c>
      <c r="N32" t="s">
        <v>911</v>
      </c>
      <c r="O32" t="s">
        <v>912</v>
      </c>
      <c r="P32">
        <v>2020</v>
      </c>
      <c r="Q32">
        <v>0</v>
      </c>
    </row>
    <row r="33" spans="1:17" hidden="1">
      <c r="A33" t="s">
        <v>952</v>
      </c>
      <c r="B33" t="s">
        <v>736</v>
      </c>
      <c r="C33" t="s">
        <v>938</v>
      </c>
      <c r="D33" t="s">
        <v>909</v>
      </c>
      <c r="E33" t="s">
        <v>952</v>
      </c>
      <c r="I33">
        <v>228</v>
      </c>
      <c r="J33" t="s">
        <v>910</v>
      </c>
      <c r="L33">
        <v>0</v>
      </c>
      <c r="M33">
        <v>0</v>
      </c>
      <c r="N33" t="s">
        <v>911</v>
      </c>
      <c r="O33" t="s">
        <v>912</v>
      </c>
      <c r="P33">
        <v>2020</v>
      </c>
      <c r="Q33">
        <v>0</v>
      </c>
    </row>
    <row r="34" spans="1:17" hidden="1">
      <c r="A34" t="s">
        <v>952</v>
      </c>
      <c r="B34" t="s">
        <v>736</v>
      </c>
      <c r="C34" t="s">
        <v>934</v>
      </c>
      <c r="D34" t="s">
        <v>909</v>
      </c>
      <c r="E34" t="s">
        <v>952</v>
      </c>
      <c r="I34">
        <v>0</v>
      </c>
      <c r="J34" t="s">
        <v>910</v>
      </c>
      <c r="L34">
        <v>0</v>
      </c>
      <c r="M34">
        <v>0</v>
      </c>
      <c r="N34" t="s">
        <v>911</v>
      </c>
      <c r="O34" t="s">
        <v>912</v>
      </c>
      <c r="P34">
        <v>2020</v>
      </c>
      <c r="Q34">
        <v>0</v>
      </c>
    </row>
    <row r="35" spans="1:17" hidden="1">
      <c r="A35" t="s">
        <v>952</v>
      </c>
      <c r="B35" t="s">
        <v>736</v>
      </c>
      <c r="C35" t="s">
        <v>944</v>
      </c>
      <c r="D35" t="s">
        <v>909</v>
      </c>
      <c r="E35" t="s">
        <v>952</v>
      </c>
      <c r="I35">
        <v>0</v>
      </c>
      <c r="J35" t="s">
        <v>910</v>
      </c>
      <c r="L35">
        <v>0</v>
      </c>
      <c r="M35">
        <v>0</v>
      </c>
      <c r="N35" t="s">
        <v>911</v>
      </c>
      <c r="O35" t="s">
        <v>912</v>
      </c>
      <c r="P35">
        <v>2020</v>
      </c>
      <c r="Q35">
        <v>0</v>
      </c>
    </row>
    <row r="36" spans="1:17" hidden="1">
      <c r="A36" t="s">
        <v>952</v>
      </c>
      <c r="B36" t="s">
        <v>738</v>
      </c>
      <c r="C36" t="s">
        <v>919</v>
      </c>
      <c r="D36" t="s">
        <v>909</v>
      </c>
      <c r="E36" t="s">
        <v>952</v>
      </c>
      <c r="I36">
        <v>0</v>
      </c>
      <c r="J36" t="s">
        <v>910</v>
      </c>
      <c r="L36">
        <v>0</v>
      </c>
      <c r="M36">
        <v>0</v>
      </c>
      <c r="N36" t="s">
        <v>911</v>
      </c>
      <c r="O36" t="s">
        <v>912</v>
      </c>
      <c r="P36">
        <v>2020</v>
      </c>
      <c r="Q36">
        <v>0</v>
      </c>
    </row>
    <row r="37" spans="1:17" hidden="1">
      <c r="A37" t="s">
        <v>952</v>
      </c>
      <c r="B37" t="s">
        <v>738</v>
      </c>
      <c r="C37" t="s">
        <v>920</v>
      </c>
      <c r="D37" t="s">
        <v>909</v>
      </c>
      <c r="E37" t="s">
        <v>952</v>
      </c>
      <c r="I37">
        <v>47</v>
      </c>
      <c r="J37" t="s">
        <v>910</v>
      </c>
      <c r="L37">
        <v>0</v>
      </c>
      <c r="M37">
        <v>0</v>
      </c>
      <c r="N37" t="s">
        <v>911</v>
      </c>
      <c r="O37" t="s">
        <v>912</v>
      </c>
      <c r="P37">
        <v>2020</v>
      </c>
      <c r="Q37">
        <v>0</v>
      </c>
    </row>
    <row r="38" spans="1:17" hidden="1">
      <c r="A38" t="s">
        <v>952</v>
      </c>
      <c r="B38" t="s">
        <v>738</v>
      </c>
      <c r="C38" t="s">
        <v>929</v>
      </c>
      <c r="D38" t="s">
        <v>909</v>
      </c>
      <c r="E38" t="s">
        <v>952</v>
      </c>
      <c r="I38">
        <v>0</v>
      </c>
      <c r="J38" t="s">
        <v>910</v>
      </c>
      <c r="L38">
        <v>0</v>
      </c>
      <c r="M38">
        <v>0</v>
      </c>
      <c r="N38" t="s">
        <v>911</v>
      </c>
      <c r="O38" t="s">
        <v>912</v>
      </c>
      <c r="P38">
        <v>2020</v>
      </c>
      <c r="Q38">
        <v>0</v>
      </c>
    </row>
    <row r="39" spans="1:17" hidden="1">
      <c r="A39" t="s">
        <v>952</v>
      </c>
      <c r="B39" t="s">
        <v>738</v>
      </c>
      <c r="C39" t="s">
        <v>930</v>
      </c>
      <c r="D39" t="s">
        <v>909</v>
      </c>
      <c r="E39" t="s">
        <v>952</v>
      </c>
      <c r="I39">
        <v>11</v>
      </c>
      <c r="J39" t="s">
        <v>910</v>
      </c>
      <c r="L39">
        <v>0</v>
      </c>
      <c r="M39">
        <v>0</v>
      </c>
      <c r="N39" t="s">
        <v>911</v>
      </c>
      <c r="O39" t="s">
        <v>912</v>
      </c>
      <c r="P39">
        <v>2020</v>
      </c>
      <c r="Q39">
        <v>0</v>
      </c>
    </row>
    <row r="40" spans="1:17" hidden="1">
      <c r="A40" t="s">
        <v>952</v>
      </c>
      <c r="B40" t="s">
        <v>738</v>
      </c>
      <c r="C40" t="s">
        <v>946</v>
      </c>
      <c r="D40" t="s">
        <v>909</v>
      </c>
      <c r="E40" t="s">
        <v>952</v>
      </c>
      <c r="I40">
        <v>0</v>
      </c>
      <c r="J40" t="s">
        <v>910</v>
      </c>
      <c r="L40">
        <v>0</v>
      </c>
      <c r="M40">
        <v>0</v>
      </c>
      <c r="N40" t="s">
        <v>911</v>
      </c>
      <c r="O40" t="s">
        <v>912</v>
      </c>
      <c r="P40">
        <v>2020</v>
      </c>
      <c r="Q40">
        <v>0</v>
      </c>
    </row>
    <row r="41" spans="1:17" hidden="1">
      <c r="A41" t="s">
        <v>952</v>
      </c>
      <c r="B41" t="s">
        <v>738</v>
      </c>
      <c r="C41" t="s">
        <v>931</v>
      </c>
      <c r="D41" t="s">
        <v>909</v>
      </c>
      <c r="E41" t="s">
        <v>952</v>
      </c>
      <c r="I41">
        <v>0</v>
      </c>
      <c r="J41" t="s">
        <v>910</v>
      </c>
      <c r="L41">
        <v>0</v>
      </c>
      <c r="M41">
        <v>0</v>
      </c>
      <c r="N41" t="s">
        <v>911</v>
      </c>
      <c r="O41" t="s">
        <v>912</v>
      </c>
      <c r="P41">
        <v>2020</v>
      </c>
      <c r="Q41">
        <v>0</v>
      </c>
    </row>
    <row r="42" spans="1:17" hidden="1">
      <c r="A42" t="s">
        <v>952</v>
      </c>
      <c r="B42" t="s">
        <v>738</v>
      </c>
      <c r="C42" t="s">
        <v>943</v>
      </c>
      <c r="D42" t="s">
        <v>909</v>
      </c>
      <c r="E42" t="s">
        <v>952</v>
      </c>
      <c r="I42">
        <v>0</v>
      </c>
      <c r="J42" t="s">
        <v>910</v>
      </c>
      <c r="L42">
        <v>0</v>
      </c>
      <c r="M42">
        <v>0</v>
      </c>
      <c r="N42" t="s">
        <v>911</v>
      </c>
      <c r="O42" t="s">
        <v>912</v>
      </c>
      <c r="P42">
        <v>2020</v>
      </c>
      <c r="Q42">
        <v>0</v>
      </c>
    </row>
    <row r="43" spans="1:17">
      <c r="A43" t="s">
        <v>952</v>
      </c>
      <c r="B43" t="s">
        <v>740</v>
      </c>
      <c r="C43" t="s">
        <v>947</v>
      </c>
      <c r="D43" t="s">
        <v>909</v>
      </c>
      <c r="E43" t="s">
        <v>952</v>
      </c>
      <c r="I43">
        <v>21</v>
      </c>
      <c r="J43" t="s">
        <v>910</v>
      </c>
      <c r="L43">
        <v>0</v>
      </c>
      <c r="M43">
        <v>0</v>
      </c>
      <c r="N43" t="s">
        <v>916</v>
      </c>
      <c r="O43" t="s">
        <v>912</v>
      </c>
      <c r="P43">
        <v>2020</v>
      </c>
      <c r="Q43">
        <v>25</v>
      </c>
    </row>
    <row r="44" spans="1:17">
      <c r="A44" t="s">
        <v>952</v>
      </c>
      <c r="B44" t="s">
        <v>740</v>
      </c>
      <c r="C44" t="s">
        <v>940</v>
      </c>
      <c r="D44" t="s">
        <v>909</v>
      </c>
      <c r="E44" t="s">
        <v>952</v>
      </c>
      <c r="I44">
        <v>9</v>
      </c>
      <c r="J44" t="s">
        <v>910</v>
      </c>
      <c r="L44">
        <v>0</v>
      </c>
      <c r="M44">
        <v>0</v>
      </c>
      <c r="N44" t="s">
        <v>916</v>
      </c>
      <c r="O44" t="s">
        <v>912</v>
      </c>
      <c r="P44">
        <v>2020</v>
      </c>
      <c r="Q44">
        <v>0</v>
      </c>
    </row>
    <row r="45" spans="1:17">
      <c r="A45" t="s">
        <v>952</v>
      </c>
      <c r="B45" t="s">
        <v>740</v>
      </c>
      <c r="C45" t="s">
        <v>942</v>
      </c>
      <c r="D45" t="s">
        <v>909</v>
      </c>
      <c r="E45" t="s">
        <v>952</v>
      </c>
      <c r="I45">
        <v>545</v>
      </c>
      <c r="J45" t="s">
        <v>910</v>
      </c>
      <c r="L45">
        <v>0</v>
      </c>
      <c r="M45">
        <v>0</v>
      </c>
      <c r="N45" t="s">
        <v>916</v>
      </c>
      <c r="O45" t="s">
        <v>912</v>
      </c>
      <c r="P45">
        <v>2020</v>
      </c>
      <c r="Q45">
        <v>355.71</v>
      </c>
    </row>
    <row r="46" spans="1:17">
      <c r="A46" t="s">
        <v>952</v>
      </c>
      <c r="B46" t="s">
        <v>740</v>
      </c>
      <c r="C46" t="s">
        <v>924</v>
      </c>
      <c r="D46" t="s">
        <v>909</v>
      </c>
      <c r="E46" t="s">
        <v>952</v>
      </c>
      <c r="I46">
        <v>160</v>
      </c>
      <c r="J46" t="s">
        <v>910</v>
      </c>
      <c r="L46">
        <v>0</v>
      </c>
      <c r="M46">
        <v>0</v>
      </c>
      <c r="N46" t="s">
        <v>916</v>
      </c>
      <c r="O46" t="s">
        <v>912</v>
      </c>
      <c r="P46">
        <v>2020</v>
      </c>
      <c r="Q46">
        <v>31.225000000000001</v>
      </c>
    </row>
    <row r="47" spans="1:17">
      <c r="A47" t="s">
        <v>952</v>
      </c>
      <c r="B47" t="s">
        <v>740</v>
      </c>
      <c r="C47" t="s">
        <v>925</v>
      </c>
      <c r="D47" t="s">
        <v>909</v>
      </c>
      <c r="E47" t="s">
        <v>952</v>
      </c>
      <c r="I47">
        <v>4</v>
      </c>
      <c r="J47" t="s">
        <v>910</v>
      </c>
      <c r="L47">
        <v>0</v>
      </c>
      <c r="M47">
        <v>0</v>
      </c>
      <c r="N47" t="s">
        <v>916</v>
      </c>
      <c r="O47" t="s">
        <v>912</v>
      </c>
      <c r="P47">
        <v>2020</v>
      </c>
      <c r="Q47">
        <v>0</v>
      </c>
    </row>
    <row r="48" spans="1:17">
      <c r="A48" t="s">
        <v>952</v>
      </c>
      <c r="B48" t="s">
        <v>740</v>
      </c>
      <c r="C48" t="s">
        <v>932</v>
      </c>
      <c r="D48" t="s">
        <v>909</v>
      </c>
      <c r="E48" t="s">
        <v>952</v>
      </c>
      <c r="I48">
        <v>366</v>
      </c>
      <c r="J48" t="s">
        <v>910</v>
      </c>
      <c r="L48">
        <v>0</v>
      </c>
      <c r="M48">
        <v>0</v>
      </c>
      <c r="N48" t="s">
        <v>916</v>
      </c>
      <c r="O48" t="s">
        <v>912</v>
      </c>
      <c r="P48">
        <v>2020</v>
      </c>
      <c r="Q48">
        <v>577.97</v>
      </c>
    </row>
    <row r="49" spans="1:17">
      <c r="A49" t="s">
        <v>952</v>
      </c>
      <c r="B49" t="s">
        <v>740</v>
      </c>
      <c r="C49" t="s">
        <v>933</v>
      </c>
      <c r="D49" t="s">
        <v>909</v>
      </c>
      <c r="E49" t="s">
        <v>952</v>
      </c>
      <c r="I49">
        <v>380</v>
      </c>
      <c r="J49" t="s">
        <v>910</v>
      </c>
      <c r="L49">
        <v>0</v>
      </c>
      <c r="M49">
        <v>0</v>
      </c>
      <c r="N49" t="s">
        <v>916</v>
      </c>
      <c r="O49" t="s">
        <v>912</v>
      </c>
      <c r="P49">
        <v>2020</v>
      </c>
      <c r="Q49">
        <v>2026.905</v>
      </c>
    </row>
    <row r="50" spans="1:17">
      <c r="A50" t="s">
        <v>952</v>
      </c>
      <c r="B50" t="s">
        <v>740</v>
      </c>
      <c r="C50" t="s">
        <v>936</v>
      </c>
      <c r="D50" t="s">
        <v>909</v>
      </c>
      <c r="E50" t="s">
        <v>952</v>
      </c>
      <c r="I50">
        <v>227</v>
      </c>
      <c r="J50" t="s">
        <v>910</v>
      </c>
      <c r="L50">
        <v>0</v>
      </c>
      <c r="M50">
        <v>0</v>
      </c>
      <c r="N50" t="s">
        <v>916</v>
      </c>
      <c r="O50" t="s">
        <v>912</v>
      </c>
      <c r="P50">
        <v>2020</v>
      </c>
      <c r="Q50">
        <v>2385.933</v>
      </c>
    </row>
    <row r="51" spans="1:17">
      <c r="A51" t="s">
        <v>952</v>
      </c>
      <c r="B51" t="s">
        <v>740</v>
      </c>
      <c r="C51" t="s">
        <v>937</v>
      </c>
      <c r="D51" t="s">
        <v>909</v>
      </c>
      <c r="E51" t="s">
        <v>952</v>
      </c>
      <c r="I51">
        <v>120</v>
      </c>
      <c r="J51" t="s">
        <v>910</v>
      </c>
      <c r="L51">
        <v>0</v>
      </c>
      <c r="M51">
        <v>0</v>
      </c>
      <c r="N51" t="s">
        <v>916</v>
      </c>
      <c r="O51" t="s">
        <v>912</v>
      </c>
      <c r="P51">
        <v>2020</v>
      </c>
      <c r="Q51">
        <v>150.30000000000001</v>
      </c>
    </row>
    <row r="52" spans="1:17" hidden="1">
      <c r="A52" t="s">
        <v>952</v>
      </c>
      <c r="B52" t="s">
        <v>737</v>
      </c>
      <c r="C52" t="s">
        <v>922</v>
      </c>
      <c r="D52" t="s">
        <v>909</v>
      </c>
      <c r="E52" t="s">
        <v>952</v>
      </c>
      <c r="I52">
        <v>130</v>
      </c>
      <c r="J52" t="s">
        <v>910</v>
      </c>
      <c r="L52">
        <v>0</v>
      </c>
      <c r="M52">
        <v>0</v>
      </c>
      <c r="N52" t="s">
        <v>916</v>
      </c>
      <c r="O52" t="s">
        <v>912</v>
      </c>
      <c r="P52">
        <v>2020</v>
      </c>
      <c r="Q52">
        <v>6300.66</v>
      </c>
    </row>
    <row r="53" spans="1:17" hidden="1">
      <c r="A53" t="s">
        <v>952</v>
      </c>
      <c r="B53" t="s">
        <v>737</v>
      </c>
      <c r="C53" t="s">
        <v>923</v>
      </c>
      <c r="D53" t="s">
        <v>909</v>
      </c>
      <c r="E53" t="s">
        <v>952</v>
      </c>
      <c r="I53">
        <v>523</v>
      </c>
      <c r="J53" t="s">
        <v>910</v>
      </c>
      <c r="L53">
        <v>0</v>
      </c>
      <c r="M53">
        <v>0</v>
      </c>
      <c r="N53" t="s">
        <v>916</v>
      </c>
      <c r="O53" t="s">
        <v>912</v>
      </c>
      <c r="P53">
        <v>2020</v>
      </c>
      <c r="Q53">
        <v>4187.4719999999998</v>
      </c>
    </row>
    <row r="54" spans="1:17" hidden="1">
      <c r="A54" t="s">
        <v>952</v>
      </c>
      <c r="B54" t="s">
        <v>737</v>
      </c>
      <c r="C54" t="s">
        <v>927</v>
      </c>
      <c r="D54" t="s">
        <v>909</v>
      </c>
      <c r="E54" t="s">
        <v>952</v>
      </c>
      <c r="I54">
        <v>199</v>
      </c>
      <c r="J54" t="s">
        <v>910</v>
      </c>
      <c r="L54">
        <v>0</v>
      </c>
      <c r="M54">
        <v>0</v>
      </c>
      <c r="N54" t="s">
        <v>916</v>
      </c>
      <c r="O54" t="s">
        <v>912</v>
      </c>
      <c r="P54">
        <v>2020</v>
      </c>
      <c r="Q54">
        <v>7184.0290000000005</v>
      </c>
    </row>
    <row r="55" spans="1:17" hidden="1">
      <c r="A55" t="s">
        <v>952</v>
      </c>
      <c r="B55" t="s">
        <v>737</v>
      </c>
      <c r="C55" t="s">
        <v>928</v>
      </c>
      <c r="D55" t="s">
        <v>909</v>
      </c>
      <c r="E55" t="s">
        <v>952</v>
      </c>
      <c r="I55">
        <v>357</v>
      </c>
      <c r="J55" t="s">
        <v>910</v>
      </c>
      <c r="L55">
        <v>0</v>
      </c>
      <c r="M55">
        <v>0</v>
      </c>
      <c r="N55" t="s">
        <v>916</v>
      </c>
      <c r="O55" t="s">
        <v>912</v>
      </c>
      <c r="P55">
        <v>2020</v>
      </c>
      <c r="Q55">
        <v>3723.1570000000002</v>
      </c>
    </row>
    <row r="56" spans="1:17" hidden="1">
      <c r="A56" t="s">
        <v>952</v>
      </c>
      <c r="B56" t="s">
        <v>737</v>
      </c>
      <c r="C56" t="s">
        <v>950</v>
      </c>
      <c r="D56" t="s">
        <v>909</v>
      </c>
      <c r="E56" t="s">
        <v>952</v>
      </c>
      <c r="I56">
        <v>6</v>
      </c>
      <c r="J56" t="s">
        <v>910</v>
      </c>
      <c r="L56">
        <v>0</v>
      </c>
      <c r="M56">
        <v>0</v>
      </c>
      <c r="N56" t="s">
        <v>916</v>
      </c>
      <c r="O56" t="s">
        <v>912</v>
      </c>
      <c r="P56">
        <v>2020</v>
      </c>
      <c r="Q56">
        <v>0</v>
      </c>
    </row>
    <row r="57" spans="1:17" hidden="1">
      <c r="A57" t="s">
        <v>952</v>
      </c>
      <c r="B57" t="s">
        <v>737</v>
      </c>
      <c r="C57" t="s">
        <v>951</v>
      </c>
      <c r="D57" t="s">
        <v>909</v>
      </c>
      <c r="E57" t="s">
        <v>952</v>
      </c>
      <c r="I57">
        <v>20</v>
      </c>
      <c r="J57" t="s">
        <v>910</v>
      </c>
      <c r="L57">
        <v>0</v>
      </c>
      <c r="M57">
        <v>0</v>
      </c>
      <c r="N57" t="s">
        <v>916</v>
      </c>
      <c r="O57" t="s">
        <v>912</v>
      </c>
      <c r="P57">
        <v>2020</v>
      </c>
      <c r="Q57">
        <v>8.4</v>
      </c>
    </row>
    <row r="58" spans="1:17" hidden="1">
      <c r="A58" t="s">
        <v>952</v>
      </c>
      <c r="B58" t="s">
        <v>737</v>
      </c>
      <c r="C58" t="s">
        <v>941</v>
      </c>
      <c r="D58" t="s">
        <v>909</v>
      </c>
      <c r="E58" t="s">
        <v>952</v>
      </c>
      <c r="I58">
        <v>17</v>
      </c>
      <c r="J58" t="s">
        <v>910</v>
      </c>
      <c r="L58">
        <v>0</v>
      </c>
      <c r="M58">
        <v>0</v>
      </c>
      <c r="N58" t="s">
        <v>916</v>
      </c>
      <c r="O58" t="s">
        <v>912</v>
      </c>
      <c r="P58">
        <v>2020</v>
      </c>
      <c r="Q58">
        <v>15.9</v>
      </c>
    </row>
    <row r="59" spans="1:17" hidden="1">
      <c r="A59" t="s">
        <v>952</v>
      </c>
      <c r="B59" t="s">
        <v>739</v>
      </c>
      <c r="C59" t="s">
        <v>913</v>
      </c>
      <c r="D59" t="s">
        <v>909</v>
      </c>
      <c r="E59" t="s">
        <v>952</v>
      </c>
      <c r="I59">
        <v>290</v>
      </c>
      <c r="J59" t="s">
        <v>910</v>
      </c>
      <c r="L59">
        <v>0</v>
      </c>
      <c r="M59">
        <v>0</v>
      </c>
      <c r="N59" t="s">
        <v>916</v>
      </c>
      <c r="O59" t="s">
        <v>912</v>
      </c>
      <c r="P59">
        <v>2020</v>
      </c>
      <c r="Q59">
        <v>2419.4029999999998</v>
      </c>
    </row>
    <row r="60" spans="1:17" hidden="1">
      <c r="A60" t="s">
        <v>952</v>
      </c>
      <c r="B60" t="s">
        <v>739</v>
      </c>
      <c r="C60" t="s">
        <v>914</v>
      </c>
      <c r="D60" t="s">
        <v>909</v>
      </c>
      <c r="E60" t="s">
        <v>952</v>
      </c>
      <c r="I60">
        <v>252</v>
      </c>
      <c r="J60" t="s">
        <v>910</v>
      </c>
      <c r="L60">
        <v>0</v>
      </c>
      <c r="M60">
        <v>0</v>
      </c>
      <c r="N60" t="s">
        <v>916</v>
      </c>
      <c r="O60" t="s">
        <v>912</v>
      </c>
      <c r="P60">
        <v>2020</v>
      </c>
      <c r="Q60">
        <v>1178.2719999999999</v>
      </c>
    </row>
    <row r="61" spans="1:17" hidden="1">
      <c r="A61" t="s">
        <v>952</v>
      </c>
      <c r="B61" t="s">
        <v>739</v>
      </c>
      <c r="C61" t="s">
        <v>915</v>
      </c>
      <c r="D61" t="s">
        <v>909</v>
      </c>
      <c r="E61" t="s">
        <v>952</v>
      </c>
      <c r="I61">
        <v>488</v>
      </c>
      <c r="J61" t="s">
        <v>910</v>
      </c>
      <c r="L61">
        <v>0</v>
      </c>
      <c r="M61">
        <v>0</v>
      </c>
      <c r="N61" t="s">
        <v>916</v>
      </c>
      <c r="O61" t="s">
        <v>912</v>
      </c>
      <c r="P61">
        <v>2020</v>
      </c>
      <c r="Q61">
        <v>3839.002</v>
      </c>
    </row>
    <row r="62" spans="1:17" hidden="1">
      <c r="A62" t="s">
        <v>952</v>
      </c>
      <c r="B62" t="s">
        <v>739</v>
      </c>
      <c r="C62" t="s">
        <v>926</v>
      </c>
      <c r="D62" t="s">
        <v>909</v>
      </c>
      <c r="E62" t="s">
        <v>952</v>
      </c>
      <c r="I62">
        <v>87</v>
      </c>
      <c r="J62" t="s">
        <v>910</v>
      </c>
      <c r="L62">
        <v>0</v>
      </c>
      <c r="M62">
        <v>0</v>
      </c>
      <c r="N62" t="s">
        <v>916</v>
      </c>
      <c r="O62" t="s">
        <v>912</v>
      </c>
      <c r="P62">
        <v>2020</v>
      </c>
      <c r="Q62">
        <v>165.1</v>
      </c>
    </row>
    <row r="63" spans="1:17" hidden="1">
      <c r="A63" t="s">
        <v>952</v>
      </c>
      <c r="B63" t="s">
        <v>739</v>
      </c>
      <c r="C63" t="s">
        <v>935</v>
      </c>
      <c r="D63" t="s">
        <v>909</v>
      </c>
      <c r="E63" t="s">
        <v>952</v>
      </c>
      <c r="I63">
        <v>1173</v>
      </c>
      <c r="J63" t="s">
        <v>910</v>
      </c>
      <c r="L63">
        <v>0</v>
      </c>
      <c r="M63">
        <v>0</v>
      </c>
      <c r="N63" t="s">
        <v>916</v>
      </c>
      <c r="O63" t="s">
        <v>912</v>
      </c>
      <c r="P63">
        <v>2020</v>
      </c>
      <c r="Q63">
        <v>3581.3339999999998</v>
      </c>
    </row>
    <row r="64" spans="1:17" hidden="1">
      <c r="A64" t="s">
        <v>952</v>
      </c>
      <c r="B64" t="s">
        <v>739</v>
      </c>
      <c r="C64" t="s">
        <v>949</v>
      </c>
      <c r="D64" t="s">
        <v>909</v>
      </c>
      <c r="E64" t="s">
        <v>952</v>
      </c>
      <c r="I64">
        <v>52</v>
      </c>
      <c r="J64" t="s">
        <v>910</v>
      </c>
      <c r="L64">
        <v>0</v>
      </c>
      <c r="M64">
        <v>0</v>
      </c>
      <c r="N64" t="s">
        <v>916</v>
      </c>
      <c r="O64" t="s">
        <v>912</v>
      </c>
      <c r="P64">
        <v>2020</v>
      </c>
      <c r="Q64">
        <v>15.5</v>
      </c>
    </row>
    <row r="65" spans="1:17" hidden="1">
      <c r="A65" t="s">
        <v>952</v>
      </c>
      <c r="B65" t="s">
        <v>739</v>
      </c>
      <c r="C65" t="s">
        <v>948</v>
      </c>
      <c r="D65" t="s">
        <v>909</v>
      </c>
      <c r="E65" t="s">
        <v>952</v>
      </c>
      <c r="I65">
        <v>0</v>
      </c>
      <c r="J65" t="s">
        <v>910</v>
      </c>
      <c r="L65">
        <v>0</v>
      </c>
      <c r="M65">
        <v>0</v>
      </c>
      <c r="N65" t="s">
        <v>916</v>
      </c>
      <c r="O65" t="s">
        <v>912</v>
      </c>
      <c r="P65">
        <v>2020</v>
      </c>
      <c r="Q65">
        <v>0</v>
      </c>
    </row>
    <row r="66" spans="1:17" hidden="1">
      <c r="A66" t="s">
        <v>952</v>
      </c>
      <c r="B66" t="s">
        <v>736</v>
      </c>
      <c r="C66" t="s">
        <v>939</v>
      </c>
      <c r="D66" t="s">
        <v>909</v>
      </c>
      <c r="E66" t="s">
        <v>952</v>
      </c>
      <c r="I66">
        <v>31</v>
      </c>
      <c r="J66" t="s">
        <v>910</v>
      </c>
      <c r="L66">
        <v>0</v>
      </c>
      <c r="M66">
        <v>0</v>
      </c>
      <c r="N66" t="s">
        <v>916</v>
      </c>
      <c r="O66" t="s">
        <v>912</v>
      </c>
      <c r="P66">
        <v>2020</v>
      </c>
      <c r="Q66">
        <v>199.4</v>
      </c>
    </row>
    <row r="67" spans="1:17" hidden="1">
      <c r="A67" t="s">
        <v>952</v>
      </c>
      <c r="B67" t="s">
        <v>736</v>
      </c>
      <c r="C67" t="s">
        <v>921</v>
      </c>
      <c r="D67" t="s">
        <v>909</v>
      </c>
      <c r="E67" t="s">
        <v>952</v>
      </c>
      <c r="I67">
        <v>51</v>
      </c>
      <c r="J67" t="s">
        <v>910</v>
      </c>
      <c r="L67">
        <v>0</v>
      </c>
      <c r="M67">
        <v>0</v>
      </c>
      <c r="N67" t="s">
        <v>916</v>
      </c>
      <c r="O67" t="s">
        <v>912</v>
      </c>
      <c r="P67">
        <v>2020</v>
      </c>
      <c r="Q67">
        <v>1474.12</v>
      </c>
    </row>
    <row r="68" spans="1:17" hidden="1">
      <c r="A68" t="s">
        <v>952</v>
      </c>
      <c r="B68" t="s">
        <v>736</v>
      </c>
      <c r="C68" t="s">
        <v>908</v>
      </c>
      <c r="D68" t="s">
        <v>909</v>
      </c>
      <c r="E68" t="s">
        <v>952</v>
      </c>
      <c r="I68">
        <v>296</v>
      </c>
      <c r="J68" t="s">
        <v>910</v>
      </c>
      <c r="L68">
        <v>0</v>
      </c>
      <c r="M68">
        <v>0</v>
      </c>
      <c r="N68" t="s">
        <v>916</v>
      </c>
      <c r="O68" t="s">
        <v>912</v>
      </c>
      <c r="P68">
        <v>2020</v>
      </c>
      <c r="Q68">
        <v>10726.02</v>
      </c>
    </row>
    <row r="69" spans="1:17" hidden="1">
      <c r="A69" t="s">
        <v>952</v>
      </c>
      <c r="B69" t="s">
        <v>736</v>
      </c>
      <c r="C69" t="s">
        <v>938</v>
      </c>
      <c r="D69" t="s">
        <v>909</v>
      </c>
      <c r="E69" t="s">
        <v>952</v>
      </c>
      <c r="I69">
        <v>228</v>
      </c>
      <c r="J69" t="s">
        <v>910</v>
      </c>
      <c r="L69">
        <v>0</v>
      </c>
      <c r="M69">
        <v>0</v>
      </c>
      <c r="N69" t="s">
        <v>916</v>
      </c>
      <c r="O69" t="s">
        <v>912</v>
      </c>
      <c r="P69">
        <v>2020</v>
      </c>
      <c r="Q69">
        <v>815.15800000000002</v>
      </c>
    </row>
    <row r="70" spans="1:17" hidden="1">
      <c r="A70" t="s">
        <v>952</v>
      </c>
      <c r="B70" t="s">
        <v>736</v>
      </c>
      <c r="C70" t="s">
        <v>934</v>
      </c>
      <c r="D70" t="s">
        <v>909</v>
      </c>
      <c r="E70" t="s">
        <v>952</v>
      </c>
      <c r="I70">
        <v>0</v>
      </c>
      <c r="J70" t="s">
        <v>910</v>
      </c>
      <c r="L70">
        <v>0</v>
      </c>
      <c r="M70">
        <v>0</v>
      </c>
      <c r="N70" t="s">
        <v>916</v>
      </c>
      <c r="O70" t="s">
        <v>912</v>
      </c>
      <c r="P70">
        <v>2020</v>
      </c>
      <c r="Q70">
        <v>0</v>
      </c>
    </row>
    <row r="71" spans="1:17" hidden="1">
      <c r="A71" t="s">
        <v>952</v>
      </c>
      <c r="B71" t="s">
        <v>736</v>
      </c>
      <c r="C71" t="s">
        <v>944</v>
      </c>
      <c r="D71" t="s">
        <v>909</v>
      </c>
      <c r="E71" t="s">
        <v>952</v>
      </c>
      <c r="I71">
        <v>0</v>
      </c>
      <c r="J71" t="s">
        <v>910</v>
      </c>
      <c r="L71">
        <v>0</v>
      </c>
      <c r="M71">
        <v>0</v>
      </c>
      <c r="N71" t="s">
        <v>916</v>
      </c>
      <c r="O71" t="s">
        <v>912</v>
      </c>
      <c r="P71">
        <v>2020</v>
      </c>
      <c r="Q71">
        <v>0</v>
      </c>
    </row>
    <row r="72" spans="1:17" hidden="1">
      <c r="A72" t="s">
        <v>952</v>
      </c>
      <c r="B72" t="s">
        <v>738</v>
      </c>
      <c r="C72" t="s">
        <v>919</v>
      </c>
      <c r="D72" t="s">
        <v>909</v>
      </c>
      <c r="E72" t="s">
        <v>952</v>
      </c>
      <c r="I72">
        <v>0</v>
      </c>
      <c r="J72" t="s">
        <v>910</v>
      </c>
      <c r="L72">
        <v>0</v>
      </c>
      <c r="M72">
        <v>0</v>
      </c>
      <c r="N72" t="s">
        <v>916</v>
      </c>
      <c r="O72" t="s">
        <v>912</v>
      </c>
      <c r="P72">
        <v>2020</v>
      </c>
      <c r="Q72">
        <v>0</v>
      </c>
    </row>
    <row r="73" spans="1:17" hidden="1">
      <c r="A73" t="s">
        <v>952</v>
      </c>
      <c r="B73" t="s">
        <v>738</v>
      </c>
      <c r="C73" t="s">
        <v>920</v>
      </c>
      <c r="D73" t="s">
        <v>909</v>
      </c>
      <c r="E73" t="s">
        <v>952</v>
      </c>
      <c r="I73">
        <v>47</v>
      </c>
      <c r="J73" t="s">
        <v>910</v>
      </c>
      <c r="L73">
        <v>0</v>
      </c>
      <c r="M73">
        <v>0</v>
      </c>
      <c r="N73" t="s">
        <v>916</v>
      </c>
      <c r="O73" t="s">
        <v>912</v>
      </c>
      <c r="P73">
        <v>2020</v>
      </c>
      <c r="Q73">
        <v>118</v>
      </c>
    </row>
    <row r="74" spans="1:17" hidden="1">
      <c r="A74" t="s">
        <v>952</v>
      </c>
      <c r="B74" t="s">
        <v>738</v>
      </c>
      <c r="C74" t="s">
        <v>929</v>
      </c>
      <c r="D74" t="s">
        <v>909</v>
      </c>
      <c r="E74" t="s">
        <v>952</v>
      </c>
      <c r="I74">
        <v>0</v>
      </c>
      <c r="J74" t="s">
        <v>910</v>
      </c>
      <c r="L74">
        <v>0</v>
      </c>
      <c r="M74">
        <v>0</v>
      </c>
      <c r="N74" t="s">
        <v>916</v>
      </c>
      <c r="O74" t="s">
        <v>912</v>
      </c>
      <c r="P74">
        <v>2020</v>
      </c>
      <c r="Q74">
        <v>0</v>
      </c>
    </row>
    <row r="75" spans="1:17" hidden="1">
      <c r="A75" t="s">
        <v>952</v>
      </c>
      <c r="B75" t="s">
        <v>738</v>
      </c>
      <c r="C75" t="s">
        <v>930</v>
      </c>
      <c r="D75" t="s">
        <v>909</v>
      </c>
      <c r="E75" t="s">
        <v>952</v>
      </c>
      <c r="I75">
        <v>11</v>
      </c>
      <c r="J75" t="s">
        <v>910</v>
      </c>
      <c r="L75">
        <v>0</v>
      </c>
      <c r="M75">
        <v>0</v>
      </c>
      <c r="N75" t="s">
        <v>916</v>
      </c>
      <c r="O75" t="s">
        <v>912</v>
      </c>
      <c r="P75">
        <v>2020</v>
      </c>
      <c r="Q75">
        <v>38.799999999999997</v>
      </c>
    </row>
    <row r="76" spans="1:17" hidden="1">
      <c r="A76" t="s">
        <v>952</v>
      </c>
      <c r="B76" t="s">
        <v>738</v>
      </c>
      <c r="C76" t="s">
        <v>946</v>
      </c>
      <c r="D76" t="s">
        <v>909</v>
      </c>
      <c r="E76" t="s">
        <v>952</v>
      </c>
      <c r="I76">
        <v>0</v>
      </c>
      <c r="J76" t="s">
        <v>910</v>
      </c>
      <c r="L76">
        <v>0</v>
      </c>
      <c r="M76">
        <v>0</v>
      </c>
      <c r="N76" t="s">
        <v>916</v>
      </c>
      <c r="O76" t="s">
        <v>912</v>
      </c>
      <c r="P76">
        <v>2020</v>
      </c>
      <c r="Q76">
        <v>0</v>
      </c>
    </row>
    <row r="77" spans="1:17" hidden="1">
      <c r="A77" t="s">
        <v>952</v>
      </c>
      <c r="B77" t="s">
        <v>738</v>
      </c>
      <c r="C77" t="s">
        <v>931</v>
      </c>
      <c r="D77" t="s">
        <v>909</v>
      </c>
      <c r="E77" t="s">
        <v>952</v>
      </c>
      <c r="I77">
        <v>0</v>
      </c>
      <c r="J77" t="s">
        <v>910</v>
      </c>
      <c r="L77">
        <v>0</v>
      </c>
      <c r="M77">
        <v>0</v>
      </c>
      <c r="N77" t="s">
        <v>916</v>
      </c>
      <c r="O77" t="s">
        <v>912</v>
      </c>
      <c r="P77">
        <v>2020</v>
      </c>
      <c r="Q77">
        <v>0</v>
      </c>
    </row>
    <row r="78" spans="1:17" hidden="1">
      <c r="A78" t="s">
        <v>952</v>
      </c>
      <c r="B78" t="s">
        <v>738</v>
      </c>
      <c r="C78" t="s">
        <v>943</v>
      </c>
      <c r="D78" t="s">
        <v>909</v>
      </c>
      <c r="E78" t="s">
        <v>952</v>
      </c>
      <c r="I78">
        <v>0</v>
      </c>
      <c r="J78" t="s">
        <v>910</v>
      </c>
      <c r="L78">
        <v>0</v>
      </c>
      <c r="M78">
        <v>0</v>
      </c>
      <c r="N78" t="s">
        <v>916</v>
      </c>
      <c r="O78" t="s">
        <v>912</v>
      </c>
      <c r="P78">
        <v>2020</v>
      </c>
      <c r="Q78">
        <v>0</v>
      </c>
    </row>
    <row r="79" spans="1:17">
      <c r="A79" t="s">
        <v>952</v>
      </c>
      <c r="B79" t="s">
        <v>740</v>
      </c>
      <c r="C79" t="s">
        <v>947</v>
      </c>
      <c r="D79" t="s">
        <v>909</v>
      </c>
      <c r="E79" t="s">
        <v>952</v>
      </c>
      <c r="I79">
        <v>21</v>
      </c>
      <c r="J79" t="s">
        <v>910</v>
      </c>
      <c r="L79">
        <v>0</v>
      </c>
      <c r="M79">
        <v>0</v>
      </c>
      <c r="N79" t="s">
        <v>918</v>
      </c>
      <c r="O79" t="s">
        <v>912</v>
      </c>
      <c r="P79">
        <v>2020</v>
      </c>
      <c r="Q79">
        <v>52.631</v>
      </c>
    </row>
    <row r="80" spans="1:17">
      <c r="A80" t="s">
        <v>952</v>
      </c>
      <c r="B80" t="s">
        <v>740</v>
      </c>
      <c r="C80" t="s">
        <v>940</v>
      </c>
      <c r="D80" t="s">
        <v>909</v>
      </c>
      <c r="E80" t="s">
        <v>952</v>
      </c>
      <c r="I80">
        <v>9</v>
      </c>
      <c r="J80" t="s">
        <v>910</v>
      </c>
      <c r="L80">
        <v>0</v>
      </c>
      <c r="M80">
        <v>0</v>
      </c>
      <c r="N80" t="s">
        <v>918</v>
      </c>
      <c r="O80" t="s">
        <v>912</v>
      </c>
      <c r="P80">
        <v>2020</v>
      </c>
      <c r="Q80">
        <v>7.306</v>
      </c>
    </row>
    <row r="81" spans="1:17">
      <c r="A81" t="s">
        <v>952</v>
      </c>
      <c r="B81" t="s">
        <v>740</v>
      </c>
      <c r="C81" t="s">
        <v>942</v>
      </c>
      <c r="D81" t="s">
        <v>909</v>
      </c>
      <c r="E81" t="s">
        <v>952</v>
      </c>
      <c r="I81">
        <v>545</v>
      </c>
      <c r="J81" t="s">
        <v>910</v>
      </c>
      <c r="L81">
        <v>0</v>
      </c>
      <c r="M81">
        <v>0</v>
      </c>
      <c r="N81" t="s">
        <v>918</v>
      </c>
      <c r="O81" t="s">
        <v>912</v>
      </c>
      <c r="P81">
        <v>2020</v>
      </c>
      <c r="Q81">
        <v>1513.271</v>
      </c>
    </row>
    <row r="82" spans="1:17">
      <c r="A82" t="s">
        <v>952</v>
      </c>
      <c r="B82" t="s">
        <v>740</v>
      </c>
      <c r="C82" t="s">
        <v>924</v>
      </c>
      <c r="D82" t="s">
        <v>909</v>
      </c>
      <c r="E82" t="s">
        <v>952</v>
      </c>
      <c r="I82">
        <v>160</v>
      </c>
      <c r="J82" t="s">
        <v>910</v>
      </c>
      <c r="L82">
        <v>0</v>
      </c>
      <c r="M82">
        <v>0</v>
      </c>
      <c r="N82" t="s">
        <v>918</v>
      </c>
      <c r="O82" t="s">
        <v>912</v>
      </c>
      <c r="P82">
        <v>2020</v>
      </c>
      <c r="Q82">
        <v>434.78300000000002</v>
      </c>
    </row>
    <row r="83" spans="1:17">
      <c r="A83" t="s">
        <v>952</v>
      </c>
      <c r="B83" t="s">
        <v>740</v>
      </c>
      <c r="C83" t="s">
        <v>925</v>
      </c>
      <c r="D83" t="s">
        <v>909</v>
      </c>
      <c r="E83" t="s">
        <v>952</v>
      </c>
      <c r="I83">
        <v>4</v>
      </c>
      <c r="J83" t="s">
        <v>910</v>
      </c>
      <c r="L83">
        <v>0</v>
      </c>
      <c r="M83">
        <v>0</v>
      </c>
      <c r="N83" t="s">
        <v>918</v>
      </c>
      <c r="O83" t="s">
        <v>912</v>
      </c>
      <c r="P83">
        <v>2020</v>
      </c>
      <c r="Q83">
        <v>25.861000000000001</v>
      </c>
    </row>
    <row r="84" spans="1:17">
      <c r="A84" t="s">
        <v>952</v>
      </c>
      <c r="B84" t="s">
        <v>740</v>
      </c>
      <c r="C84" t="s">
        <v>932</v>
      </c>
      <c r="D84" t="s">
        <v>909</v>
      </c>
      <c r="E84" t="s">
        <v>952</v>
      </c>
      <c r="I84">
        <v>366</v>
      </c>
      <c r="J84" t="s">
        <v>910</v>
      </c>
      <c r="L84">
        <v>0</v>
      </c>
      <c r="M84">
        <v>0</v>
      </c>
      <c r="N84" t="s">
        <v>918</v>
      </c>
      <c r="O84" t="s">
        <v>912</v>
      </c>
      <c r="P84">
        <v>2020</v>
      </c>
      <c r="Q84">
        <v>783.59199999999998</v>
      </c>
    </row>
    <row r="85" spans="1:17">
      <c r="A85" t="s">
        <v>952</v>
      </c>
      <c r="B85" t="s">
        <v>740</v>
      </c>
      <c r="C85" t="s">
        <v>933</v>
      </c>
      <c r="D85" t="s">
        <v>909</v>
      </c>
      <c r="E85" t="s">
        <v>952</v>
      </c>
      <c r="I85">
        <v>380</v>
      </c>
      <c r="J85" t="s">
        <v>910</v>
      </c>
      <c r="L85">
        <v>0</v>
      </c>
      <c r="M85">
        <v>0</v>
      </c>
      <c r="N85" t="s">
        <v>918</v>
      </c>
      <c r="O85" t="s">
        <v>912</v>
      </c>
      <c r="P85">
        <v>2020</v>
      </c>
      <c r="Q85">
        <v>567.37800000000004</v>
      </c>
    </row>
    <row r="86" spans="1:17">
      <c r="A86" t="s">
        <v>952</v>
      </c>
      <c r="B86" t="s">
        <v>740</v>
      </c>
      <c r="C86" t="s">
        <v>936</v>
      </c>
      <c r="D86" t="s">
        <v>909</v>
      </c>
      <c r="E86" t="s">
        <v>952</v>
      </c>
      <c r="I86">
        <v>227</v>
      </c>
      <c r="J86" t="s">
        <v>910</v>
      </c>
      <c r="L86">
        <v>0</v>
      </c>
      <c r="M86">
        <v>0</v>
      </c>
      <c r="N86" t="s">
        <v>918</v>
      </c>
      <c r="O86" t="s">
        <v>912</v>
      </c>
      <c r="P86">
        <v>2020</v>
      </c>
      <c r="Q86">
        <v>451.66399999999999</v>
      </c>
    </row>
    <row r="87" spans="1:17">
      <c r="A87" t="s">
        <v>952</v>
      </c>
      <c r="B87" t="s">
        <v>740</v>
      </c>
      <c r="C87" t="s">
        <v>937</v>
      </c>
      <c r="D87" t="s">
        <v>909</v>
      </c>
      <c r="E87" t="s">
        <v>952</v>
      </c>
      <c r="I87">
        <v>120</v>
      </c>
      <c r="J87" t="s">
        <v>910</v>
      </c>
      <c r="L87">
        <v>0</v>
      </c>
      <c r="M87">
        <v>0</v>
      </c>
      <c r="N87" t="s">
        <v>918</v>
      </c>
      <c r="O87" t="s">
        <v>912</v>
      </c>
      <c r="P87">
        <v>2020</v>
      </c>
      <c r="Q87">
        <v>321.45800000000003</v>
      </c>
    </row>
    <row r="88" spans="1:17" hidden="1">
      <c r="A88" t="s">
        <v>952</v>
      </c>
      <c r="B88" t="s">
        <v>737</v>
      </c>
      <c r="C88" t="s">
        <v>922</v>
      </c>
      <c r="D88" t="s">
        <v>909</v>
      </c>
      <c r="E88" t="s">
        <v>952</v>
      </c>
      <c r="I88">
        <v>130</v>
      </c>
      <c r="J88" t="s">
        <v>910</v>
      </c>
      <c r="L88">
        <v>0</v>
      </c>
      <c r="M88">
        <v>0</v>
      </c>
      <c r="N88" t="s">
        <v>918</v>
      </c>
      <c r="O88" t="s">
        <v>912</v>
      </c>
      <c r="P88">
        <v>2020</v>
      </c>
      <c r="Q88">
        <v>159.054</v>
      </c>
    </row>
    <row r="89" spans="1:17" hidden="1">
      <c r="A89" t="s">
        <v>952</v>
      </c>
      <c r="B89" t="s">
        <v>737</v>
      </c>
      <c r="C89" t="s">
        <v>923</v>
      </c>
      <c r="D89" t="s">
        <v>909</v>
      </c>
      <c r="E89" t="s">
        <v>952</v>
      </c>
      <c r="I89">
        <v>523</v>
      </c>
      <c r="J89" t="s">
        <v>910</v>
      </c>
      <c r="L89">
        <v>0</v>
      </c>
      <c r="M89">
        <v>0</v>
      </c>
      <c r="N89" t="s">
        <v>918</v>
      </c>
      <c r="O89" t="s">
        <v>912</v>
      </c>
      <c r="P89">
        <v>2020</v>
      </c>
      <c r="Q89">
        <v>1080.0440000000001</v>
      </c>
    </row>
    <row r="90" spans="1:17" hidden="1">
      <c r="A90" t="s">
        <v>952</v>
      </c>
      <c r="B90" t="s">
        <v>737</v>
      </c>
      <c r="C90" t="s">
        <v>927</v>
      </c>
      <c r="D90" t="s">
        <v>909</v>
      </c>
      <c r="E90" t="s">
        <v>952</v>
      </c>
      <c r="I90">
        <v>199</v>
      </c>
      <c r="J90" t="s">
        <v>910</v>
      </c>
      <c r="L90">
        <v>0</v>
      </c>
      <c r="M90">
        <v>0</v>
      </c>
      <c r="N90" t="s">
        <v>918</v>
      </c>
      <c r="O90" t="s">
        <v>912</v>
      </c>
      <c r="P90">
        <v>2020</v>
      </c>
      <c r="Q90">
        <v>749.76199999999994</v>
      </c>
    </row>
    <row r="91" spans="1:17" hidden="1">
      <c r="A91" t="s">
        <v>952</v>
      </c>
      <c r="B91" t="s">
        <v>737</v>
      </c>
      <c r="C91" t="s">
        <v>928</v>
      </c>
      <c r="D91" t="s">
        <v>909</v>
      </c>
      <c r="E91" t="s">
        <v>952</v>
      </c>
      <c r="I91">
        <v>357</v>
      </c>
      <c r="J91" t="s">
        <v>910</v>
      </c>
      <c r="L91">
        <v>0</v>
      </c>
      <c r="M91">
        <v>0</v>
      </c>
      <c r="N91" t="s">
        <v>918</v>
      </c>
      <c r="O91" t="s">
        <v>912</v>
      </c>
      <c r="P91">
        <v>2020</v>
      </c>
      <c r="Q91">
        <v>680.92499999999995</v>
      </c>
    </row>
    <row r="92" spans="1:17" hidden="1">
      <c r="A92" t="s">
        <v>952</v>
      </c>
      <c r="B92" t="s">
        <v>737</v>
      </c>
      <c r="C92" t="s">
        <v>950</v>
      </c>
      <c r="D92" t="s">
        <v>909</v>
      </c>
      <c r="E92" t="s">
        <v>952</v>
      </c>
      <c r="I92">
        <v>6</v>
      </c>
      <c r="J92" t="s">
        <v>910</v>
      </c>
      <c r="L92">
        <v>0</v>
      </c>
      <c r="M92">
        <v>0</v>
      </c>
      <c r="N92" t="s">
        <v>918</v>
      </c>
      <c r="O92" t="s">
        <v>912</v>
      </c>
      <c r="P92">
        <v>2020</v>
      </c>
      <c r="Q92">
        <v>9.0009999999999994</v>
      </c>
    </row>
    <row r="93" spans="1:17" hidden="1">
      <c r="A93" t="s">
        <v>952</v>
      </c>
      <c r="B93" t="s">
        <v>737</v>
      </c>
      <c r="C93" t="s">
        <v>951</v>
      </c>
      <c r="D93" t="s">
        <v>909</v>
      </c>
      <c r="E93" t="s">
        <v>952</v>
      </c>
      <c r="I93">
        <v>20</v>
      </c>
      <c r="J93" t="s">
        <v>910</v>
      </c>
      <c r="L93">
        <v>0</v>
      </c>
      <c r="M93">
        <v>0</v>
      </c>
      <c r="N93" t="s">
        <v>918</v>
      </c>
      <c r="O93" t="s">
        <v>912</v>
      </c>
      <c r="P93">
        <v>2020</v>
      </c>
      <c r="Q93">
        <v>71.879000000000005</v>
      </c>
    </row>
    <row r="94" spans="1:17" hidden="1">
      <c r="A94" t="s">
        <v>952</v>
      </c>
      <c r="B94" t="s">
        <v>737</v>
      </c>
      <c r="C94" t="s">
        <v>941</v>
      </c>
      <c r="D94" t="s">
        <v>909</v>
      </c>
      <c r="E94" t="s">
        <v>952</v>
      </c>
      <c r="I94">
        <v>17</v>
      </c>
      <c r="J94" t="s">
        <v>910</v>
      </c>
      <c r="L94">
        <v>0</v>
      </c>
      <c r="M94">
        <v>0</v>
      </c>
      <c r="N94" t="s">
        <v>918</v>
      </c>
      <c r="O94" t="s">
        <v>912</v>
      </c>
      <c r="P94">
        <v>2020</v>
      </c>
      <c r="Q94">
        <v>55.862000000000002</v>
      </c>
    </row>
    <row r="95" spans="1:17" hidden="1">
      <c r="A95" t="s">
        <v>952</v>
      </c>
      <c r="B95" t="s">
        <v>739</v>
      </c>
      <c r="C95" t="s">
        <v>913</v>
      </c>
      <c r="D95" t="s">
        <v>909</v>
      </c>
      <c r="E95" t="s">
        <v>952</v>
      </c>
      <c r="I95">
        <v>290</v>
      </c>
      <c r="J95" t="s">
        <v>910</v>
      </c>
      <c r="L95">
        <v>0</v>
      </c>
      <c r="M95">
        <v>0</v>
      </c>
      <c r="N95" t="s">
        <v>918</v>
      </c>
      <c r="O95" t="s">
        <v>912</v>
      </c>
      <c r="P95">
        <v>2020</v>
      </c>
      <c r="Q95">
        <v>477.471</v>
      </c>
    </row>
    <row r="96" spans="1:17" hidden="1">
      <c r="A96" t="s">
        <v>952</v>
      </c>
      <c r="B96" t="s">
        <v>739</v>
      </c>
      <c r="C96" t="s">
        <v>914</v>
      </c>
      <c r="D96" t="s">
        <v>909</v>
      </c>
      <c r="E96" t="s">
        <v>952</v>
      </c>
      <c r="I96">
        <v>252</v>
      </c>
      <c r="J96" t="s">
        <v>910</v>
      </c>
      <c r="L96">
        <v>0</v>
      </c>
      <c r="M96">
        <v>0</v>
      </c>
      <c r="N96" t="s">
        <v>918</v>
      </c>
      <c r="O96" t="s">
        <v>912</v>
      </c>
      <c r="P96">
        <v>2020</v>
      </c>
      <c r="Q96">
        <v>526.10799999999995</v>
      </c>
    </row>
    <row r="97" spans="1:17" hidden="1">
      <c r="A97" t="s">
        <v>952</v>
      </c>
      <c r="B97" t="s">
        <v>739</v>
      </c>
      <c r="C97" t="s">
        <v>915</v>
      </c>
      <c r="D97" t="s">
        <v>909</v>
      </c>
      <c r="E97" t="s">
        <v>952</v>
      </c>
      <c r="I97">
        <v>488</v>
      </c>
      <c r="J97" t="s">
        <v>910</v>
      </c>
      <c r="L97">
        <v>0</v>
      </c>
      <c r="M97">
        <v>0</v>
      </c>
      <c r="N97" t="s">
        <v>918</v>
      </c>
      <c r="O97" t="s">
        <v>912</v>
      </c>
      <c r="P97">
        <v>2020</v>
      </c>
      <c r="Q97">
        <v>1281.8240000000001</v>
      </c>
    </row>
    <row r="98" spans="1:17" hidden="1">
      <c r="A98" t="s">
        <v>952</v>
      </c>
      <c r="B98" t="s">
        <v>739</v>
      </c>
      <c r="C98" t="s">
        <v>926</v>
      </c>
      <c r="D98" t="s">
        <v>909</v>
      </c>
      <c r="E98" t="s">
        <v>952</v>
      </c>
      <c r="I98">
        <v>87</v>
      </c>
      <c r="J98" t="s">
        <v>910</v>
      </c>
      <c r="L98">
        <v>0</v>
      </c>
      <c r="M98">
        <v>0</v>
      </c>
      <c r="N98" t="s">
        <v>918</v>
      </c>
      <c r="O98" t="s">
        <v>912</v>
      </c>
      <c r="P98">
        <v>2020</v>
      </c>
      <c r="Q98">
        <v>192.39599999999999</v>
      </c>
    </row>
    <row r="99" spans="1:17" hidden="1">
      <c r="A99" t="s">
        <v>952</v>
      </c>
      <c r="B99" t="s">
        <v>739</v>
      </c>
      <c r="C99" t="s">
        <v>935</v>
      </c>
      <c r="D99" t="s">
        <v>909</v>
      </c>
      <c r="E99" t="s">
        <v>952</v>
      </c>
      <c r="I99">
        <v>1173</v>
      </c>
      <c r="J99" t="s">
        <v>910</v>
      </c>
      <c r="L99">
        <v>0</v>
      </c>
      <c r="M99">
        <v>0</v>
      </c>
      <c r="N99" t="s">
        <v>918</v>
      </c>
      <c r="O99" t="s">
        <v>912</v>
      </c>
      <c r="P99">
        <v>2020</v>
      </c>
      <c r="Q99">
        <v>2070.6039999999998</v>
      </c>
    </row>
    <row r="100" spans="1:17" hidden="1">
      <c r="A100" t="s">
        <v>952</v>
      </c>
      <c r="B100" t="s">
        <v>739</v>
      </c>
      <c r="C100" t="s">
        <v>949</v>
      </c>
      <c r="D100" t="s">
        <v>909</v>
      </c>
      <c r="E100" t="s">
        <v>952</v>
      </c>
      <c r="I100">
        <v>52</v>
      </c>
      <c r="J100" t="s">
        <v>910</v>
      </c>
      <c r="L100">
        <v>0</v>
      </c>
      <c r="M100">
        <v>0</v>
      </c>
      <c r="N100" t="s">
        <v>918</v>
      </c>
      <c r="O100" t="s">
        <v>912</v>
      </c>
      <c r="P100">
        <v>2020</v>
      </c>
      <c r="Q100">
        <v>73.822000000000003</v>
      </c>
    </row>
    <row r="101" spans="1:17" hidden="1">
      <c r="A101" t="s">
        <v>952</v>
      </c>
      <c r="B101" t="s">
        <v>739</v>
      </c>
      <c r="C101" t="s">
        <v>948</v>
      </c>
      <c r="D101" t="s">
        <v>909</v>
      </c>
      <c r="E101" t="s">
        <v>952</v>
      </c>
      <c r="I101">
        <v>0</v>
      </c>
      <c r="J101" t="s">
        <v>910</v>
      </c>
      <c r="L101">
        <v>0</v>
      </c>
      <c r="M101">
        <v>0</v>
      </c>
      <c r="N101" t="s">
        <v>918</v>
      </c>
      <c r="O101" t="s">
        <v>912</v>
      </c>
      <c r="P101">
        <v>2020</v>
      </c>
      <c r="Q101">
        <v>0</v>
      </c>
    </row>
    <row r="102" spans="1:17" hidden="1">
      <c r="A102" t="s">
        <v>952</v>
      </c>
      <c r="B102" t="s">
        <v>736</v>
      </c>
      <c r="C102" t="s">
        <v>939</v>
      </c>
      <c r="D102" t="s">
        <v>909</v>
      </c>
      <c r="E102" t="s">
        <v>952</v>
      </c>
      <c r="I102">
        <v>31</v>
      </c>
      <c r="J102" t="s">
        <v>910</v>
      </c>
      <c r="L102">
        <v>0</v>
      </c>
      <c r="M102">
        <v>0</v>
      </c>
      <c r="N102" t="s">
        <v>918</v>
      </c>
      <c r="O102" t="s">
        <v>912</v>
      </c>
      <c r="P102">
        <v>2020</v>
      </c>
      <c r="Q102">
        <v>17.626000000000001</v>
      </c>
    </row>
    <row r="103" spans="1:17" hidden="1">
      <c r="A103" t="s">
        <v>952</v>
      </c>
      <c r="B103" t="s">
        <v>736</v>
      </c>
      <c r="C103" t="s">
        <v>921</v>
      </c>
      <c r="D103" t="s">
        <v>909</v>
      </c>
      <c r="E103" t="s">
        <v>952</v>
      </c>
      <c r="I103">
        <v>51</v>
      </c>
      <c r="J103" t="s">
        <v>910</v>
      </c>
      <c r="L103">
        <v>0</v>
      </c>
      <c r="M103">
        <v>0</v>
      </c>
      <c r="N103" t="s">
        <v>918</v>
      </c>
      <c r="O103" t="s">
        <v>912</v>
      </c>
      <c r="P103">
        <v>2020</v>
      </c>
      <c r="Q103">
        <v>140.19499999999999</v>
      </c>
    </row>
    <row r="104" spans="1:17" hidden="1">
      <c r="A104" t="s">
        <v>952</v>
      </c>
      <c r="B104" t="s">
        <v>736</v>
      </c>
      <c r="C104" t="s">
        <v>908</v>
      </c>
      <c r="D104" t="s">
        <v>909</v>
      </c>
      <c r="E104" t="s">
        <v>952</v>
      </c>
      <c r="I104">
        <v>296</v>
      </c>
      <c r="J104" t="s">
        <v>910</v>
      </c>
      <c r="L104">
        <v>0</v>
      </c>
      <c r="M104">
        <v>0</v>
      </c>
      <c r="N104" t="s">
        <v>918</v>
      </c>
      <c r="O104" t="s">
        <v>912</v>
      </c>
      <c r="P104">
        <v>2020</v>
      </c>
      <c r="Q104">
        <v>520.04399999999998</v>
      </c>
    </row>
    <row r="105" spans="1:17" hidden="1">
      <c r="A105" t="s">
        <v>952</v>
      </c>
      <c r="B105" t="s">
        <v>736</v>
      </c>
      <c r="C105" t="s">
        <v>938</v>
      </c>
      <c r="D105" t="s">
        <v>909</v>
      </c>
      <c r="E105" t="s">
        <v>952</v>
      </c>
      <c r="I105">
        <v>228</v>
      </c>
      <c r="J105" t="s">
        <v>910</v>
      </c>
      <c r="L105">
        <v>0</v>
      </c>
      <c r="M105">
        <v>0</v>
      </c>
      <c r="N105" t="s">
        <v>918</v>
      </c>
      <c r="O105" t="s">
        <v>912</v>
      </c>
      <c r="P105">
        <v>2020</v>
      </c>
      <c r="Q105">
        <v>444.20100000000002</v>
      </c>
    </row>
    <row r="106" spans="1:17" hidden="1">
      <c r="A106" t="s">
        <v>952</v>
      </c>
      <c r="B106" t="s">
        <v>736</v>
      </c>
      <c r="C106" t="s">
        <v>934</v>
      </c>
      <c r="D106" t="s">
        <v>909</v>
      </c>
      <c r="E106" t="s">
        <v>952</v>
      </c>
      <c r="I106">
        <v>0</v>
      </c>
      <c r="J106" t="s">
        <v>910</v>
      </c>
      <c r="L106">
        <v>0</v>
      </c>
      <c r="M106">
        <v>0</v>
      </c>
      <c r="N106" t="s">
        <v>918</v>
      </c>
      <c r="O106" t="s">
        <v>912</v>
      </c>
      <c r="P106">
        <v>2020</v>
      </c>
      <c r="Q106">
        <v>0</v>
      </c>
    </row>
    <row r="107" spans="1:17" hidden="1">
      <c r="A107" t="s">
        <v>952</v>
      </c>
      <c r="B107" t="s">
        <v>736</v>
      </c>
      <c r="C107" t="s">
        <v>944</v>
      </c>
      <c r="D107" t="s">
        <v>909</v>
      </c>
      <c r="E107" t="s">
        <v>952</v>
      </c>
      <c r="I107">
        <v>0</v>
      </c>
      <c r="J107" t="s">
        <v>910</v>
      </c>
      <c r="L107">
        <v>0</v>
      </c>
      <c r="M107">
        <v>0</v>
      </c>
      <c r="N107" t="s">
        <v>918</v>
      </c>
      <c r="O107" t="s">
        <v>912</v>
      </c>
      <c r="P107">
        <v>2020</v>
      </c>
      <c r="Q107">
        <v>0</v>
      </c>
    </row>
    <row r="108" spans="1:17" hidden="1">
      <c r="A108" t="s">
        <v>952</v>
      </c>
      <c r="B108" t="s">
        <v>738</v>
      </c>
      <c r="C108" t="s">
        <v>919</v>
      </c>
      <c r="D108" t="s">
        <v>909</v>
      </c>
      <c r="E108" t="s">
        <v>952</v>
      </c>
      <c r="I108">
        <v>0</v>
      </c>
      <c r="J108" t="s">
        <v>910</v>
      </c>
      <c r="L108">
        <v>0</v>
      </c>
      <c r="M108">
        <v>0</v>
      </c>
      <c r="N108" t="s">
        <v>918</v>
      </c>
      <c r="O108" t="s">
        <v>912</v>
      </c>
      <c r="P108">
        <v>2020</v>
      </c>
      <c r="Q108">
        <v>0</v>
      </c>
    </row>
    <row r="109" spans="1:17" hidden="1">
      <c r="A109" t="s">
        <v>952</v>
      </c>
      <c r="B109" t="s">
        <v>738</v>
      </c>
      <c r="C109" t="s">
        <v>920</v>
      </c>
      <c r="D109" t="s">
        <v>909</v>
      </c>
      <c r="E109" t="s">
        <v>952</v>
      </c>
      <c r="I109">
        <v>47</v>
      </c>
      <c r="J109" t="s">
        <v>910</v>
      </c>
      <c r="L109">
        <v>0</v>
      </c>
      <c r="M109">
        <v>0</v>
      </c>
      <c r="N109" t="s">
        <v>918</v>
      </c>
      <c r="O109" t="s">
        <v>912</v>
      </c>
      <c r="P109">
        <v>2020</v>
      </c>
      <c r="Q109">
        <v>31.006</v>
      </c>
    </row>
    <row r="110" spans="1:17" hidden="1">
      <c r="A110" t="s">
        <v>952</v>
      </c>
      <c r="B110" t="s">
        <v>738</v>
      </c>
      <c r="C110" t="s">
        <v>929</v>
      </c>
      <c r="D110" t="s">
        <v>909</v>
      </c>
      <c r="E110" t="s">
        <v>952</v>
      </c>
      <c r="I110">
        <v>0</v>
      </c>
      <c r="J110" t="s">
        <v>910</v>
      </c>
      <c r="L110">
        <v>0</v>
      </c>
      <c r="M110">
        <v>0</v>
      </c>
      <c r="N110" t="s">
        <v>918</v>
      </c>
      <c r="O110" t="s">
        <v>912</v>
      </c>
      <c r="P110">
        <v>2020</v>
      </c>
      <c r="Q110">
        <v>0</v>
      </c>
    </row>
    <row r="111" spans="1:17" hidden="1">
      <c r="A111" t="s">
        <v>952</v>
      </c>
      <c r="B111" t="s">
        <v>738</v>
      </c>
      <c r="C111" t="s">
        <v>930</v>
      </c>
      <c r="D111" t="s">
        <v>909</v>
      </c>
      <c r="E111" t="s">
        <v>952</v>
      </c>
      <c r="I111">
        <v>11</v>
      </c>
      <c r="J111" t="s">
        <v>910</v>
      </c>
      <c r="L111">
        <v>0</v>
      </c>
      <c r="M111">
        <v>0</v>
      </c>
      <c r="N111" t="s">
        <v>918</v>
      </c>
      <c r="O111" t="s">
        <v>912</v>
      </c>
      <c r="P111">
        <v>2020</v>
      </c>
      <c r="Q111">
        <v>34.896999999999998</v>
      </c>
    </row>
    <row r="112" spans="1:17" hidden="1">
      <c r="A112" t="s">
        <v>952</v>
      </c>
      <c r="B112" t="s">
        <v>738</v>
      </c>
      <c r="C112" t="s">
        <v>946</v>
      </c>
      <c r="D112" t="s">
        <v>909</v>
      </c>
      <c r="E112" t="s">
        <v>952</v>
      </c>
      <c r="I112">
        <v>0</v>
      </c>
      <c r="J112" t="s">
        <v>910</v>
      </c>
      <c r="L112">
        <v>0</v>
      </c>
      <c r="M112">
        <v>0</v>
      </c>
      <c r="N112" t="s">
        <v>918</v>
      </c>
      <c r="O112" t="s">
        <v>912</v>
      </c>
      <c r="P112">
        <v>2020</v>
      </c>
      <c r="Q112">
        <v>0</v>
      </c>
    </row>
    <row r="113" spans="1:17" hidden="1">
      <c r="A113" t="s">
        <v>952</v>
      </c>
      <c r="B113" t="s">
        <v>738</v>
      </c>
      <c r="C113" t="s">
        <v>931</v>
      </c>
      <c r="D113" t="s">
        <v>909</v>
      </c>
      <c r="E113" t="s">
        <v>952</v>
      </c>
      <c r="I113">
        <v>0</v>
      </c>
      <c r="J113" t="s">
        <v>910</v>
      </c>
      <c r="L113">
        <v>0</v>
      </c>
      <c r="M113">
        <v>0</v>
      </c>
      <c r="N113" t="s">
        <v>918</v>
      </c>
      <c r="O113" t="s">
        <v>912</v>
      </c>
      <c r="P113">
        <v>2020</v>
      </c>
      <c r="Q113">
        <v>0</v>
      </c>
    </row>
    <row r="114" spans="1:17" hidden="1">
      <c r="A114" t="s">
        <v>952</v>
      </c>
      <c r="B114" t="s">
        <v>738</v>
      </c>
      <c r="C114" t="s">
        <v>943</v>
      </c>
      <c r="D114" t="s">
        <v>909</v>
      </c>
      <c r="E114" t="s">
        <v>952</v>
      </c>
      <c r="I114">
        <v>0</v>
      </c>
      <c r="J114" t="s">
        <v>910</v>
      </c>
      <c r="L114">
        <v>0</v>
      </c>
      <c r="M114">
        <v>0</v>
      </c>
      <c r="N114" t="s">
        <v>918</v>
      </c>
      <c r="O114" t="s">
        <v>912</v>
      </c>
      <c r="P114">
        <v>2020</v>
      </c>
      <c r="Q114">
        <v>0</v>
      </c>
    </row>
    <row r="115" spans="1:17">
      <c r="A115" t="s">
        <v>952</v>
      </c>
      <c r="B115" t="s">
        <v>740</v>
      </c>
      <c r="C115" t="s">
        <v>947</v>
      </c>
      <c r="D115" t="s">
        <v>909</v>
      </c>
      <c r="E115" t="s">
        <v>952</v>
      </c>
      <c r="I115">
        <v>21</v>
      </c>
      <c r="J115" t="s">
        <v>910</v>
      </c>
      <c r="L115">
        <v>0</v>
      </c>
      <c r="M115">
        <v>0</v>
      </c>
      <c r="N115" t="s">
        <v>917</v>
      </c>
      <c r="O115" t="s">
        <v>912</v>
      </c>
      <c r="P115">
        <v>2020</v>
      </c>
      <c r="Q115">
        <v>0</v>
      </c>
    </row>
    <row r="116" spans="1:17">
      <c r="A116" t="s">
        <v>952</v>
      </c>
      <c r="B116" t="s">
        <v>740</v>
      </c>
      <c r="C116" t="s">
        <v>940</v>
      </c>
      <c r="D116" t="s">
        <v>909</v>
      </c>
      <c r="E116" t="s">
        <v>952</v>
      </c>
      <c r="I116">
        <v>9</v>
      </c>
      <c r="J116" t="s">
        <v>910</v>
      </c>
      <c r="L116">
        <v>0</v>
      </c>
      <c r="M116">
        <v>0</v>
      </c>
      <c r="N116" t="s">
        <v>917</v>
      </c>
      <c r="O116" t="s">
        <v>912</v>
      </c>
      <c r="P116">
        <v>2020</v>
      </c>
      <c r="Q116">
        <v>0</v>
      </c>
    </row>
    <row r="117" spans="1:17">
      <c r="A117" t="s">
        <v>952</v>
      </c>
      <c r="B117" t="s">
        <v>740</v>
      </c>
      <c r="C117" t="s">
        <v>942</v>
      </c>
      <c r="D117" t="s">
        <v>909</v>
      </c>
      <c r="E117" t="s">
        <v>952</v>
      </c>
      <c r="I117">
        <v>545</v>
      </c>
      <c r="J117" t="s">
        <v>910</v>
      </c>
      <c r="L117">
        <v>0</v>
      </c>
      <c r="M117">
        <v>0</v>
      </c>
      <c r="N117" t="s">
        <v>917</v>
      </c>
      <c r="O117" t="s">
        <v>912</v>
      </c>
      <c r="P117">
        <v>2020</v>
      </c>
      <c r="Q117">
        <v>473.61700000000002</v>
      </c>
    </row>
    <row r="118" spans="1:17">
      <c r="A118" t="s">
        <v>952</v>
      </c>
      <c r="B118" t="s">
        <v>740</v>
      </c>
      <c r="C118" t="s">
        <v>924</v>
      </c>
      <c r="D118" t="s">
        <v>909</v>
      </c>
      <c r="E118" t="s">
        <v>952</v>
      </c>
      <c r="I118">
        <v>160</v>
      </c>
      <c r="J118" t="s">
        <v>910</v>
      </c>
      <c r="L118">
        <v>0</v>
      </c>
      <c r="M118">
        <v>0</v>
      </c>
      <c r="N118" t="s">
        <v>917</v>
      </c>
      <c r="O118" t="s">
        <v>912</v>
      </c>
      <c r="P118">
        <v>2020</v>
      </c>
      <c r="Q118">
        <v>0</v>
      </c>
    </row>
    <row r="119" spans="1:17">
      <c r="A119" t="s">
        <v>952</v>
      </c>
      <c r="B119" t="s">
        <v>740</v>
      </c>
      <c r="C119" t="s">
        <v>925</v>
      </c>
      <c r="D119" t="s">
        <v>909</v>
      </c>
      <c r="E119" t="s">
        <v>952</v>
      </c>
      <c r="I119">
        <v>4</v>
      </c>
      <c r="J119" t="s">
        <v>910</v>
      </c>
      <c r="L119">
        <v>0</v>
      </c>
      <c r="M119">
        <v>0</v>
      </c>
      <c r="N119" t="s">
        <v>917</v>
      </c>
      <c r="O119" t="s">
        <v>912</v>
      </c>
      <c r="P119">
        <v>2020</v>
      </c>
      <c r="Q119">
        <v>0</v>
      </c>
    </row>
    <row r="120" spans="1:17">
      <c r="A120" t="s">
        <v>952</v>
      </c>
      <c r="B120" t="s">
        <v>740</v>
      </c>
      <c r="C120" t="s">
        <v>932</v>
      </c>
      <c r="D120" t="s">
        <v>909</v>
      </c>
      <c r="E120" t="s">
        <v>952</v>
      </c>
      <c r="I120">
        <v>366</v>
      </c>
      <c r="J120" t="s">
        <v>910</v>
      </c>
      <c r="L120">
        <v>0</v>
      </c>
      <c r="M120">
        <v>0</v>
      </c>
      <c r="N120" t="s">
        <v>917</v>
      </c>
      <c r="O120" t="s">
        <v>912</v>
      </c>
      <c r="P120">
        <v>2020</v>
      </c>
      <c r="Q120">
        <v>75.242000000000004</v>
      </c>
    </row>
    <row r="121" spans="1:17">
      <c r="A121" t="s">
        <v>952</v>
      </c>
      <c r="B121" t="s">
        <v>740</v>
      </c>
      <c r="C121" t="s">
        <v>933</v>
      </c>
      <c r="D121" t="s">
        <v>909</v>
      </c>
      <c r="E121" t="s">
        <v>952</v>
      </c>
      <c r="I121">
        <v>380</v>
      </c>
      <c r="J121" t="s">
        <v>910</v>
      </c>
      <c r="L121">
        <v>0</v>
      </c>
      <c r="M121">
        <v>0</v>
      </c>
      <c r="N121" t="s">
        <v>917</v>
      </c>
      <c r="O121" t="s">
        <v>912</v>
      </c>
      <c r="P121">
        <v>2020</v>
      </c>
      <c r="Q121">
        <v>101.29900000000001</v>
      </c>
    </row>
    <row r="122" spans="1:17">
      <c r="A122" t="s">
        <v>952</v>
      </c>
      <c r="B122" t="s">
        <v>740</v>
      </c>
      <c r="C122" t="s">
        <v>936</v>
      </c>
      <c r="D122" t="s">
        <v>909</v>
      </c>
      <c r="E122" t="s">
        <v>952</v>
      </c>
      <c r="I122">
        <v>227</v>
      </c>
      <c r="J122" t="s">
        <v>910</v>
      </c>
      <c r="L122">
        <v>0</v>
      </c>
      <c r="M122">
        <v>0</v>
      </c>
      <c r="N122" t="s">
        <v>917</v>
      </c>
      <c r="O122" t="s">
        <v>912</v>
      </c>
      <c r="P122">
        <v>2020</v>
      </c>
      <c r="Q122">
        <v>317.72500000000002</v>
      </c>
    </row>
    <row r="123" spans="1:17">
      <c r="A123" t="s">
        <v>952</v>
      </c>
      <c r="B123" t="s">
        <v>740</v>
      </c>
      <c r="C123" t="s">
        <v>937</v>
      </c>
      <c r="D123" t="s">
        <v>909</v>
      </c>
      <c r="E123" t="s">
        <v>952</v>
      </c>
      <c r="I123">
        <v>120</v>
      </c>
      <c r="J123" t="s">
        <v>910</v>
      </c>
      <c r="L123">
        <v>0</v>
      </c>
      <c r="M123">
        <v>0</v>
      </c>
      <c r="N123" t="s">
        <v>917</v>
      </c>
      <c r="O123" t="s">
        <v>912</v>
      </c>
      <c r="P123">
        <v>2020</v>
      </c>
      <c r="Q123">
        <v>9.89</v>
      </c>
    </row>
    <row r="124" spans="1:17" hidden="1">
      <c r="A124" t="s">
        <v>952</v>
      </c>
      <c r="B124" t="s">
        <v>737</v>
      </c>
      <c r="C124" t="s">
        <v>922</v>
      </c>
      <c r="D124" t="s">
        <v>909</v>
      </c>
      <c r="E124" t="s">
        <v>952</v>
      </c>
      <c r="I124">
        <v>130</v>
      </c>
      <c r="J124" t="s">
        <v>910</v>
      </c>
      <c r="L124">
        <v>0</v>
      </c>
      <c r="M124">
        <v>0</v>
      </c>
      <c r="N124" t="s">
        <v>917</v>
      </c>
      <c r="O124" t="s">
        <v>912</v>
      </c>
      <c r="P124">
        <v>2020</v>
      </c>
      <c r="Q124">
        <v>91.471999999999994</v>
      </c>
    </row>
    <row r="125" spans="1:17" hidden="1">
      <c r="A125" t="s">
        <v>952</v>
      </c>
      <c r="B125" t="s">
        <v>737</v>
      </c>
      <c r="C125" t="s">
        <v>923</v>
      </c>
      <c r="D125" t="s">
        <v>909</v>
      </c>
      <c r="E125" t="s">
        <v>952</v>
      </c>
      <c r="I125">
        <v>523</v>
      </c>
      <c r="J125" t="s">
        <v>910</v>
      </c>
      <c r="L125">
        <v>0</v>
      </c>
      <c r="M125">
        <v>0</v>
      </c>
      <c r="N125" t="s">
        <v>917</v>
      </c>
      <c r="O125" t="s">
        <v>912</v>
      </c>
      <c r="P125">
        <v>2020</v>
      </c>
      <c r="Q125">
        <v>2961.64</v>
      </c>
    </row>
    <row r="126" spans="1:17" hidden="1">
      <c r="A126" t="s">
        <v>952</v>
      </c>
      <c r="B126" t="s">
        <v>737</v>
      </c>
      <c r="C126" t="s">
        <v>927</v>
      </c>
      <c r="D126" t="s">
        <v>909</v>
      </c>
      <c r="E126" t="s">
        <v>952</v>
      </c>
      <c r="I126">
        <v>199</v>
      </c>
      <c r="J126" t="s">
        <v>910</v>
      </c>
      <c r="L126">
        <v>0</v>
      </c>
      <c r="M126">
        <v>0</v>
      </c>
      <c r="N126" t="s">
        <v>917</v>
      </c>
      <c r="O126" t="s">
        <v>912</v>
      </c>
      <c r="P126">
        <v>2020</v>
      </c>
      <c r="Q126">
        <v>164.35599999999999</v>
      </c>
    </row>
    <row r="127" spans="1:17" hidden="1">
      <c r="A127" t="s">
        <v>952</v>
      </c>
      <c r="B127" t="s">
        <v>737</v>
      </c>
      <c r="C127" t="s">
        <v>928</v>
      </c>
      <c r="D127" t="s">
        <v>909</v>
      </c>
      <c r="E127" t="s">
        <v>952</v>
      </c>
      <c r="I127">
        <v>357</v>
      </c>
      <c r="J127" t="s">
        <v>910</v>
      </c>
      <c r="L127">
        <v>0</v>
      </c>
      <c r="M127">
        <v>0</v>
      </c>
      <c r="N127" t="s">
        <v>917</v>
      </c>
      <c r="O127" t="s">
        <v>912</v>
      </c>
      <c r="P127">
        <v>2020</v>
      </c>
      <c r="Q127">
        <v>703.61599999999999</v>
      </c>
    </row>
    <row r="128" spans="1:17" hidden="1">
      <c r="A128" t="s">
        <v>952</v>
      </c>
      <c r="B128" t="s">
        <v>737</v>
      </c>
      <c r="C128" t="s">
        <v>950</v>
      </c>
      <c r="D128" t="s">
        <v>909</v>
      </c>
      <c r="E128" t="s">
        <v>952</v>
      </c>
      <c r="I128">
        <v>6</v>
      </c>
      <c r="J128" t="s">
        <v>910</v>
      </c>
      <c r="L128">
        <v>0</v>
      </c>
      <c r="M128">
        <v>0</v>
      </c>
      <c r="N128" t="s">
        <v>917</v>
      </c>
      <c r="O128" t="s">
        <v>912</v>
      </c>
      <c r="P128">
        <v>2020</v>
      </c>
      <c r="Q128">
        <v>0</v>
      </c>
    </row>
    <row r="129" spans="1:17" hidden="1">
      <c r="A129" t="s">
        <v>952</v>
      </c>
      <c r="B129" t="s">
        <v>737</v>
      </c>
      <c r="C129" t="s">
        <v>951</v>
      </c>
      <c r="D129" t="s">
        <v>909</v>
      </c>
      <c r="E129" t="s">
        <v>952</v>
      </c>
      <c r="I129">
        <v>20</v>
      </c>
      <c r="J129" t="s">
        <v>910</v>
      </c>
      <c r="L129">
        <v>0</v>
      </c>
      <c r="M129">
        <v>0</v>
      </c>
      <c r="N129" t="s">
        <v>917</v>
      </c>
      <c r="O129" t="s">
        <v>912</v>
      </c>
      <c r="P129">
        <v>2020</v>
      </c>
      <c r="Q129">
        <v>0</v>
      </c>
    </row>
    <row r="130" spans="1:17" hidden="1">
      <c r="A130" t="s">
        <v>952</v>
      </c>
      <c r="B130" t="s">
        <v>737</v>
      </c>
      <c r="C130" t="s">
        <v>941</v>
      </c>
      <c r="D130" t="s">
        <v>909</v>
      </c>
      <c r="E130" t="s">
        <v>952</v>
      </c>
      <c r="I130">
        <v>17</v>
      </c>
      <c r="J130" t="s">
        <v>910</v>
      </c>
      <c r="L130">
        <v>0</v>
      </c>
      <c r="M130">
        <v>0</v>
      </c>
      <c r="N130" t="s">
        <v>917</v>
      </c>
      <c r="O130" t="s">
        <v>912</v>
      </c>
      <c r="P130">
        <v>2020</v>
      </c>
      <c r="Q130">
        <v>83.3</v>
      </c>
    </row>
    <row r="131" spans="1:17" hidden="1">
      <c r="A131" t="s">
        <v>952</v>
      </c>
      <c r="B131" t="s">
        <v>739</v>
      </c>
      <c r="C131" t="s">
        <v>913</v>
      </c>
      <c r="D131" t="s">
        <v>909</v>
      </c>
      <c r="E131" t="s">
        <v>952</v>
      </c>
      <c r="I131">
        <v>290</v>
      </c>
      <c r="J131" t="s">
        <v>910</v>
      </c>
      <c r="L131">
        <v>0</v>
      </c>
      <c r="M131">
        <v>0</v>
      </c>
      <c r="N131" t="s">
        <v>917</v>
      </c>
      <c r="O131" t="s">
        <v>912</v>
      </c>
      <c r="P131">
        <v>2020</v>
      </c>
      <c r="Q131">
        <v>199.36600000000001</v>
      </c>
    </row>
    <row r="132" spans="1:17" hidden="1">
      <c r="A132" t="s">
        <v>952</v>
      </c>
      <c r="B132" t="s">
        <v>739</v>
      </c>
      <c r="C132" t="s">
        <v>914</v>
      </c>
      <c r="D132" t="s">
        <v>909</v>
      </c>
      <c r="E132" t="s">
        <v>952</v>
      </c>
      <c r="I132">
        <v>252</v>
      </c>
      <c r="J132" t="s">
        <v>910</v>
      </c>
      <c r="L132">
        <v>0</v>
      </c>
      <c r="M132">
        <v>0</v>
      </c>
      <c r="N132" t="s">
        <v>917</v>
      </c>
      <c r="O132" t="s">
        <v>912</v>
      </c>
      <c r="P132">
        <v>2020</v>
      </c>
      <c r="Q132">
        <v>1</v>
      </c>
    </row>
    <row r="133" spans="1:17" hidden="1">
      <c r="A133" t="s">
        <v>952</v>
      </c>
      <c r="B133" t="s">
        <v>739</v>
      </c>
      <c r="C133" t="s">
        <v>915</v>
      </c>
      <c r="D133" t="s">
        <v>909</v>
      </c>
      <c r="E133" t="s">
        <v>952</v>
      </c>
      <c r="I133">
        <v>488</v>
      </c>
      <c r="J133" t="s">
        <v>910</v>
      </c>
      <c r="L133">
        <v>0</v>
      </c>
      <c r="M133">
        <v>0</v>
      </c>
      <c r="N133" t="s">
        <v>917</v>
      </c>
      <c r="O133" t="s">
        <v>912</v>
      </c>
      <c r="P133">
        <v>2020</v>
      </c>
      <c r="Q133">
        <v>506.9</v>
      </c>
    </row>
    <row r="134" spans="1:17" hidden="1">
      <c r="A134" t="s">
        <v>952</v>
      </c>
      <c r="B134" t="s">
        <v>739</v>
      </c>
      <c r="C134" t="s">
        <v>926</v>
      </c>
      <c r="D134" t="s">
        <v>909</v>
      </c>
      <c r="E134" t="s">
        <v>952</v>
      </c>
      <c r="I134">
        <v>87</v>
      </c>
      <c r="J134" t="s">
        <v>910</v>
      </c>
      <c r="L134">
        <v>0</v>
      </c>
      <c r="M134">
        <v>0</v>
      </c>
      <c r="N134" t="s">
        <v>917</v>
      </c>
      <c r="O134" t="s">
        <v>912</v>
      </c>
      <c r="P134">
        <v>2020</v>
      </c>
      <c r="Q134">
        <v>195.48</v>
      </c>
    </row>
    <row r="135" spans="1:17" hidden="1">
      <c r="A135" t="s">
        <v>952</v>
      </c>
      <c r="B135" t="s">
        <v>739</v>
      </c>
      <c r="C135" t="s">
        <v>935</v>
      </c>
      <c r="D135" t="s">
        <v>909</v>
      </c>
      <c r="E135" t="s">
        <v>952</v>
      </c>
      <c r="I135">
        <v>1173</v>
      </c>
      <c r="J135" t="s">
        <v>910</v>
      </c>
      <c r="L135">
        <v>0</v>
      </c>
      <c r="M135">
        <v>0</v>
      </c>
      <c r="N135" t="s">
        <v>917</v>
      </c>
      <c r="O135" t="s">
        <v>912</v>
      </c>
      <c r="P135">
        <v>2020</v>
      </c>
      <c r="Q135">
        <v>297.47699999999998</v>
      </c>
    </row>
    <row r="136" spans="1:17" hidden="1">
      <c r="A136" t="s">
        <v>952</v>
      </c>
      <c r="B136" t="s">
        <v>739</v>
      </c>
      <c r="C136" t="s">
        <v>949</v>
      </c>
      <c r="D136" t="s">
        <v>909</v>
      </c>
      <c r="E136" t="s">
        <v>952</v>
      </c>
      <c r="I136">
        <v>52</v>
      </c>
      <c r="J136" t="s">
        <v>910</v>
      </c>
      <c r="L136">
        <v>0</v>
      </c>
      <c r="M136">
        <v>0</v>
      </c>
      <c r="N136" t="s">
        <v>917</v>
      </c>
      <c r="O136" t="s">
        <v>912</v>
      </c>
      <c r="P136">
        <v>2020</v>
      </c>
      <c r="Q136">
        <v>35.9</v>
      </c>
    </row>
    <row r="137" spans="1:17" hidden="1">
      <c r="A137" t="s">
        <v>952</v>
      </c>
      <c r="B137" t="s">
        <v>739</v>
      </c>
      <c r="C137" t="s">
        <v>948</v>
      </c>
      <c r="D137" t="s">
        <v>909</v>
      </c>
      <c r="E137" t="s">
        <v>952</v>
      </c>
      <c r="I137">
        <v>0</v>
      </c>
      <c r="J137" t="s">
        <v>910</v>
      </c>
      <c r="L137">
        <v>0</v>
      </c>
      <c r="M137">
        <v>0</v>
      </c>
      <c r="N137" t="s">
        <v>917</v>
      </c>
      <c r="O137" t="s">
        <v>912</v>
      </c>
      <c r="P137">
        <v>2020</v>
      </c>
      <c r="Q137">
        <v>0</v>
      </c>
    </row>
    <row r="138" spans="1:17" hidden="1">
      <c r="A138" t="s">
        <v>952</v>
      </c>
      <c r="B138" t="s">
        <v>736</v>
      </c>
      <c r="C138" t="s">
        <v>939</v>
      </c>
      <c r="D138" t="s">
        <v>909</v>
      </c>
      <c r="E138" t="s">
        <v>952</v>
      </c>
      <c r="I138">
        <v>31</v>
      </c>
      <c r="J138" t="s">
        <v>910</v>
      </c>
      <c r="L138">
        <v>0</v>
      </c>
      <c r="M138">
        <v>0</v>
      </c>
      <c r="N138" t="s">
        <v>917</v>
      </c>
      <c r="O138" t="s">
        <v>912</v>
      </c>
      <c r="P138">
        <v>2020</v>
      </c>
      <c r="Q138">
        <v>41.543999999999997</v>
      </c>
    </row>
    <row r="139" spans="1:17" hidden="1">
      <c r="A139" t="s">
        <v>952</v>
      </c>
      <c r="B139" t="s">
        <v>736</v>
      </c>
      <c r="C139" t="s">
        <v>921</v>
      </c>
      <c r="D139" t="s">
        <v>909</v>
      </c>
      <c r="E139" t="s">
        <v>952</v>
      </c>
      <c r="I139">
        <v>51</v>
      </c>
      <c r="J139" t="s">
        <v>910</v>
      </c>
      <c r="L139">
        <v>0</v>
      </c>
      <c r="M139">
        <v>0</v>
      </c>
      <c r="N139" t="s">
        <v>917</v>
      </c>
      <c r="O139" t="s">
        <v>912</v>
      </c>
      <c r="P139">
        <v>2020</v>
      </c>
      <c r="Q139">
        <v>102</v>
      </c>
    </row>
    <row r="140" spans="1:17" hidden="1">
      <c r="A140" t="s">
        <v>952</v>
      </c>
      <c r="B140" t="s">
        <v>736</v>
      </c>
      <c r="C140" t="s">
        <v>908</v>
      </c>
      <c r="D140" t="s">
        <v>909</v>
      </c>
      <c r="E140" t="s">
        <v>952</v>
      </c>
      <c r="I140">
        <v>296</v>
      </c>
      <c r="J140" t="s">
        <v>910</v>
      </c>
      <c r="L140">
        <v>0</v>
      </c>
      <c r="M140">
        <v>0</v>
      </c>
      <c r="N140" t="s">
        <v>917</v>
      </c>
      <c r="O140" t="s">
        <v>912</v>
      </c>
      <c r="P140">
        <v>2020</v>
      </c>
      <c r="Q140">
        <v>373</v>
      </c>
    </row>
    <row r="141" spans="1:17" hidden="1">
      <c r="A141" t="s">
        <v>952</v>
      </c>
      <c r="B141" t="s">
        <v>736</v>
      </c>
      <c r="C141" t="s">
        <v>938</v>
      </c>
      <c r="D141" t="s">
        <v>909</v>
      </c>
      <c r="E141" t="s">
        <v>952</v>
      </c>
      <c r="I141">
        <v>228</v>
      </c>
      <c r="J141" t="s">
        <v>910</v>
      </c>
      <c r="L141">
        <v>0</v>
      </c>
      <c r="M141">
        <v>0</v>
      </c>
      <c r="N141" t="s">
        <v>917</v>
      </c>
      <c r="O141" t="s">
        <v>912</v>
      </c>
      <c r="P141">
        <v>2020</v>
      </c>
      <c r="Q141">
        <v>211.828</v>
      </c>
    </row>
    <row r="142" spans="1:17" hidden="1">
      <c r="A142" t="s">
        <v>952</v>
      </c>
      <c r="B142" t="s">
        <v>736</v>
      </c>
      <c r="C142" t="s">
        <v>934</v>
      </c>
      <c r="D142" t="s">
        <v>909</v>
      </c>
      <c r="E142" t="s">
        <v>952</v>
      </c>
      <c r="I142">
        <v>0</v>
      </c>
      <c r="J142" t="s">
        <v>910</v>
      </c>
      <c r="L142">
        <v>0</v>
      </c>
      <c r="M142">
        <v>0</v>
      </c>
      <c r="N142" t="s">
        <v>917</v>
      </c>
      <c r="O142" t="s">
        <v>912</v>
      </c>
      <c r="P142">
        <v>2020</v>
      </c>
      <c r="Q142">
        <v>0</v>
      </c>
    </row>
    <row r="143" spans="1:17" hidden="1">
      <c r="A143" t="s">
        <v>952</v>
      </c>
      <c r="B143" t="s">
        <v>736</v>
      </c>
      <c r="C143" t="s">
        <v>944</v>
      </c>
      <c r="D143" t="s">
        <v>909</v>
      </c>
      <c r="E143" t="s">
        <v>952</v>
      </c>
      <c r="I143">
        <v>0</v>
      </c>
      <c r="J143" t="s">
        <v>910</v>
      </c>
      <c r="L143">
        <v>0</v>
      </c>
      <c r="M143">
        <v>0</v>
      </c>
      <c r="N143" t="s">
        <v>917</v>
      </c>
      <c r="O143" t="s">
        <v>912</v>
      </c>
      <c r="P143">
        <v>2020</v>
      </c>
      <c r="Q143">
        <v>0</v>
      </c>
    </row>
    <row r="144" spans="1:17" hidden="1">
      <c r="A144" t="s">
        <v>952</v>
      </c>
      <c r="B144" t="s">
        <v>738</v>
      </c>
      <c r="C144" t="s">
        <v>919</v>
      </c>
      <c r="D144" t="s">
        <v>909</v>
      </c>
      <c r="E144" t="s">
        <v>952</v>
      </c>
      <c r="I144">
        <v>0</v>
      </c>
      <c r="J144" t="s">
        <v>910</v>
      </c>
      <c r="L144">
        <v>0</v>
      </c>
      <c r="M144">
        <v>0</v>
      </c>
      <c r="N144" t="s">
        <v>917</v>
      </c>
      <c r="O144" t="s">
        <v>912</v>
      </c>
      <c r="P144">
        <v>2020</v>
      </c>
      <c r="Q144">
        <v>0</v>
      </c>
    </row>
    <row r="145" spans="1:17" hidden="1">
      <c r="A145" t="s">
        <v>952</v>
      </c>
      <c r="B145" t="s">
        <v>738</v>
      </c>
      <c r="C145" t="s">
        <v>920</v>
      </c>
      <c r="D145" t="s">
        <v>909</v>
      </c>
      <c r="E145" t="s">
        <v>952</v>
      </c>
      <c r="I145">
        <v>47</v>
      </c>
      <c r="J145" t="s">
        <v>910</v>
      </c>
      <c r="L145">
        <v>0</v>
      </c>
      <c r="M145">
        <v>0</v>
      </c>
      <c r="N145" t="s">
        <v>917</v>
      </c>
      <c r="O145" t="s">
        <v>912</v>
      </c>
      <c r="P145">
        <v>2020</v>
      </c>
      <c r="Q145">
        <v>369.214</v>
      </c>
    </row>
    <row r="146" spans="1:17" hidden="1">
      <c r="A146" t="s">
        <v>952</v>
      </c>
      <c r="B146" t="s">
        <v>738</v>
      </c>
      <c r="C146" t="s">
        <v>929</v>
      </c>
      <c r="D146" t="s">
        <v>909</v>
      </c>
      <c r="E146" t="s">
        <v>952</v>
      </c>
      <c r="I146">
        <v>0</v>
      </c>
      <c r="J146" t="s">
        <v>910</v>
      </c>
      <c r="L146">
        <v>0</v>
      </c>
      <c r="M146">
        <v>0</v>
      </c>
      <c r="N146" t="s">
        <v>917</v>
      </c>
      <c r="O146" t="s">
        <v>912</v>
      </c>
      <c r="P146">
        <v>2020</v>
      </c>
      <c r="Q146">
        <v>0</v>
      </c>
    </row>
    <row r="147" spans="1:17" hidden="1">
      <c r="A147" t="s">
        <v>952</v>
      </c>
      <c r="B147" t="s">
        <v>738</v>
      </c>
      <c r="C147" t="s">
        <v>930</v>
      </c>
      <c r="D147" t="s">
        <v>909</v>
      </c>
      <c r="E147" t="s">
        <v>952</v>
      </c>
      <c r="I147">
        <v>11</v>
      </c>
      <c r="J147" t="s">
        <v>910</v>
      </c>
      <c r="L147">
        <v>0</v>
      </c>
      <c r="M147">
        <v>0</v>
      </c>
      <c r="N147" t="s">
        <v>917</v>
      </c>
      <c r="O147" t="s">
        <v>912</v>
      </c>
      <c r="P147">
        <v>2020</v>
      </c>
      <c r="Q147">
        <v>0</v>
      </c>
    </row>
    <row r="148" spans="1:17" hidden="1">
      <c r="A148" t="s">
        <v>952</v>
      </c>
      <c r="B148" t="s">
        <v>738</v>
      </c>
      <c r="C148" t="s">
        <v>946</v>
      </c>
      <c r="D148" t="s">
        <v>909</v>
      </c>
      <c r="E148" t="s">
        <v>952</v>
      </c>
      <c r="I148">
        <v>0</v>
      </c>
      <c r="J148" t="s">
        <v>910</v>
      </c>
      <c r="L148">
        <v>0</v>
      </c>
      <c r="M148">
        <v>0</v>
      </c>
      <c r="N148" t="s">
        <v>917</v>
      </c>
      <c r="O148" t="s">
        <v>912</v>
      </c>
      <c r="P148">
        <v>2020</v>
      </c>
      <c r="Q148">
        <v>0</v>
      </c>
    </row>
    <row r="149" spans="1:17" hidden="1">
      <c r="A149" t="s">
        <v>952</v>
      </c>
      <c r="B149" t="s">
        <v>738</v>
      </c>
      <c r="C149" t="s">
        <v>931</v>
      </c>
      <c r="D149" t="s">
        <v>909</v>
      </c>
      <c r="E149" t="s">
        <v>952</v>
      </c>
      <c r="I149">
        <v>0</v>
      </c>
      <c r="J149" t="s">
        <v>910</v>
      </c>
      <c r="L149">
        <v>0</v>
      </c>
      <c r="M149">
        <v>0</v>
      </c>
      <c r="N149" t="s">
        <v>917</v>
      </c>
      <c r="O149" t="s">
        <v>912</v>
      </c>
      <c r="P149">
        <v>2020</v>
      </c>
      <c r="Q149">
        <v>0</v>
      </c>
    </row>
    <row r="150" spans="1:17" hidden="1">
      <c r="A150" t="s">
        <v>952</v>
      </c>
      <c r="B150" t="s">
        <v>738</v>
      </c>
      <c r="C150" t="s">
        <v>943</v>
      </c>
      <c r="D150" t="s">
        <v>909</v>
      </c>
      <c r="E150" t="s">
        <v>952</v>
      </c>
      <c r="I150">
        <v>0</v>
      </c>
      <c r="J150" t="s">
        <v>910</v>
      </c>
      <c r="L150">
        <v>0</v>
      </c>
      <c r="M150">
        <v>0</v>
      </c>
      <c r="N150" t="s">
        <v>917</v>
      </c>
      <c r="O150" t="s">
        <v>912</v>
      </c>
      <c r="P150">
        <v>2020</v>
      </c>
      <c r="Q150">
        <v>0</v>
      </c>
    </row>
    <row r="151" spans="1:17">
      <c r="A151" t="s">
        <v>952</v>
      </c>
      <c r="B151" t="s">
        <v>740</v>
      </c>
      <c r="C151" t="s">
        <v>947</v>
      </c>
      <c r="D151" t="s">
        <v>909</v>
      </c>
      <c r="E151" t="s">
        <v>952</v>
      </c>
      <c r="I151">
        <v>21</v>
      </c>
      <c r="J151" t="s">
        <v>910</v>
      </c>
      <c r="L151">
        <v>0</v>
      </c>
      <c r="M151">
        <v>0</v>
      </c>
      <c r="N151" t="s">
        <v>953</v>
      </c>
      <c r="O151" t="s">
        <v>945</v>
      </c>
      <c r="P151">
        <v>2020</v>
      </c>
      <c r="Q151">
        <v>1.04</v>
      </c>
    </row>
    <row r="152" spans="1:17">
      <c r="A152" t="s">
        <v>952</v>
      </c>
      <c r="B152" t="s">
        <v>740</v>
      </c>
      <c r="C152" t="s">
        <v>940</v>
      </c>
      <c r="D152" t="s">
        <v>909</v>
      </c>
      <c r="E152" t="s">
        <v>952</v>
      </c>
      <c r="I152">
        <v>9</v>
      </c>
      <c r="J152" t="s">
        <v>910</v>
      </c>
      <c r="L152">
        <v>0</v>
      </c>
      <c r="M152">
        <v>0</v>
      </c>
      <c r="N152" t="s">
        <v>953</v>
      </c>
      <c r="O152" t="s">
        <v>945</v>
      </c>
      <c r="P152">
        <v>2020</v>
      </c>
      <c r="Q152">
        <v>0.23699999999999999</v>
      </c>
    </row>
    <row r="153" spans="1:17">
      <c r="A153" t="s">
        <v>952</v>
      </c>
      <c r="B153" t="s">
        <v>740</v>
      </c>
      <c r="C153" t="s">
        <v>942</v>
      </c>
      <c r="D153" t="s">
        <v>909</v>
      </c>
      <c r="E153" t="s">
        <v>952</v>
      </c>
      <c r="I153">
        <v>545</v>
      </c>
      <c r="J153" t="s">
        <v>910</v>
      </c>
      <c r="L153">
        <v>0</v>
      </c>
      <c r="M153">
        <v>0</v>
      </c>
      <c r="N153" t="s">
        <v>953</v>
      </c>
      <c r="O153" t="s">
        <v>945</v>
      </c>
      <c r="P153">
        <v>2020</v>
      </c>
      <c r="Q153">
        <v>55.779000000000003</v>
      </c>
    </row>
    <row r="154" spans="1:17">
      <c r="A154" t="s">
        <v>952</v>
      </c>
      <c r="B154" t="s">
        <v>740</v>
      </c>
      <c r="C154" t="s">
        <v>924</v>
      </c>
      <c r="D154" t="s">
        <v>909</v>
      </c>
      <c r="E154" t="s">
        <v>952</v>
      </c>
      <c r="I154">
        <v>160</v>
      </c>
      <c r="J154" t="s">
        <v>910</v>
      </c>
      <c r="L154">
        <v>0</v>
      </c>
      <c r="M154">
        <v>0</v>
      </c>
      <c r="N154" t="s">
        <v>953</v>
      </c>
      <c r="O154" t="s">
        <v>945</v>
      </c>
      <c r="P154">
        <v>2020</v>
      </c>
      <c r="Q154">
        <v>5.3380000000000001</v>
      </c>
    </row>
    <row r="155" spans="1:17">
      <c r="A155" t="s">
        <v>952</v>
      </c>
      <c r="B155" t="s">
        <v>740</v>
      </c>
      <c r="C155" t="s">
        <v>925</v>
      </c>
      <c r="D155" t="s">
        <v>909</v>
      </c>
      <c r="E155" t="s">
        <v>952</v>
      </c>
      <c r="I155">
        <v>4</v>
      </c>
      <c r="J155" t="s">
        <v>910</v>
      </c>
      <c r="L155">
        <v>0</v>
      </c>
      <c r="M155">
        <v>0</v>
      </c>
      <c r="N155" t="s">
        <v>953</v>
      </c>
      <c r="O155" t="s">
        <v>945</v>
      </c>
      <c r="P155">
        <v>2020</v>
      </c>
      <c r="Q155">
        <v>0</v>
      </c>
    </row>
    <row r="156" spans="1:17">
      <c r="A156" t="s">
        <v>952</v>
      </c>
      <c r="B156" t="s">
        <v>740</v>
      </c>
      <c r="C156" t="s">
        <v>932</v>
      </c>
      <c r="D156" t="s">
        <v>909</v>
      </c>
      <c r="E156" t="s">
        <v>952</v>
      </c>
      <c r="I156">
        <v>366</v>
      </c>
      <c r="J156" t="s">
        <v>910</v>
      </c>
      <c r="L156">
        <v>0</v>
      </c>
      <c r="M156">
        <v>0</v>
      </c>
      <c r="N156" t="s">
        <v>953</v>
      </c>
      <c r="O156" t="s">
        <v>945</v>
      </c>
      <c r="P156">
        <v>2020</v>
      </c>
      <c r="Q156">
        <v>20.151</v>
      </c>
    </row>
    <row r="157" spans="1:17">
      <c r="A157" t="s">
        <v>952</v>
      </c>
      <c r="B157" t="s">
        <v>740</v>
      </c>
      <c r="C157" t="s">
        <v>933</v>
      </c>
      <c r="D157" t="s">
        <v>909</v>
      </c>
      <c r="E157" t="s">
        <v>952</v>
      </c>
      <c r="I157">
        <v>380</v>
      </c>
      <c r="J157" t="s">
        <v>910</v>
      </c>
      <c r="L157">
        <v>0</v>
      </c>
      <c r="M157">
        <v>0</v>
      </c>
      <c r="N157" t="s">
        <v>953</v>
      </c>
      <c r="O157" t="s">
        <v>945</v>
      </c>
      <c r="P157">
        <v>2020</v>
      </c>
      <c r="Q157">
        <v>239.36500000000001</v>
      </c>
    </row>
    <row r="158" spans="1:17">
      <c r="A158" t="s">
        <v>952</v>
      </c>
      <c r="B158" t="s">
        <v>740</v>
      </c>
      <c r="C158" t="s">
        <v>936</v>
      </c>
      <c r="D158" t="s">
        <v>909</v>
      </c>
      <c r="E158" t="s">
        <v>952</v>
      </c>
      <c r="I158">
        <v>227</v>
      </c>
      <c r="J158" t="s">
        <v>910</v>
      </c>
      <c r="L158">
        <v>0</v>
      </c>
      <c r="M158">
        <v>0</v>
      </c>
      <c r="N158" t="s">
        <v>953</v>
      </c>
      <c r="O158" t="s">
        <v>945</v>
      </c>
      <c r="P158">
        <v>2020</v>
      </c>
      <c r="Q158">
        <v>56.424999999999997</v>
      </c>
    </row>
    <row r="159" spans="1:17">
      <c r="A159" t="s">
        <v>952</v>
      </c>
      <c r="B159" t="s">
        <v>740</v>
      </c>
      <c r="C159" t="s">
        <v>937</v>
      </c>
      <c r="D159" t="s">
        <v>909</v>
      </c>
      <c r="E159" t="s">
        <v>952</v>
      </c>
      <c r="I159">
        <v>120</v>
      </c>
      <c r="J159" t="s">
        <v>910</v>
      </c>
      <c r="L159">
        <v>0</v>
      </c>
      <c r="M159">
        <v>0</v>
      </c>
      <c r="N159" t="s">
        <v>953</v>
      </c>
      <c r="O159" t="s">
        <v>945</v>
      </c>
      <c r="P159">
        <v>2020</v>
      </c>
      <c r="Q159">
        <v>17.013999999999999</v>
      </c>
    </row>
    <row r="160" spans="1:17" hidden="1">
      <c r="A160" t="s">
        <v>952</v>
      </c>
      <c r="B160" t="s">
        <v>737</v>
      </c>
      <c r="C160" t="s">
        <v>922</v>
      </c>
      <c r="D160" t="s">
        <v>909</v>
      </c>
      <c r="E160" t="s">
        <v>952</v>
      </c>
      <c r="I160">
        <v>130</v>
      </c>
      <c r="J160" t="s">
        <v>910</v>
      </c>
      <c r="L160">
        <v>0</v>
      </c>
      <c r="M160">
        <v>0</v>
      </c>
      <c r="N160" t="s">
        <v>953</v>
      </c>
      <c r="O160" t="s">
        <v>945</v>
      </c>
      <c r="P160">
        <v>2020</v>
      </c>
      <c r="Q160">
        <v>30.524999999999999</v>
      </c>
    </row>
    <row r="161" spans="1:17" hidden="1">
      <c r="A161" t="s">
        <v>952</v>
      </c>
      <c r="B161" t="s">
        <v>737</v>
      </c>
      <c r="C161" t="s">
        <v>923</v>
      </c>
      <c r="D161" t="s">
        <v>909</v>
      </c>
      <c r="E161" t="s">
        <v>952</v>
      </c>
      <c r="I161">
        <v>523</v>
      </c>
      <c r="J161" t="s">
        <v>910</v>
      </c>
      <c r="L161">
        <v>0</v>
      </c>
      <c r="M161">
        <v>0</v>
      </c>
      <c r="N161" t="s">
        <v>953</v>
      </c>
      <c r="O161" t="s">
        <v>945</v>
      </c>
      <c r="P161">
        <v>2020</v>
      </c>
      <c r="Q161">
        <v>131.84200000000001</v>
      </c>
    </row>
    <row r="162" spans="1:17" hidden="1">
      <c r="A162" t="s">
        <v>952</v>
      </c>
      <c r="B162" t="s">
        <v>737</v>
      </c>
      <c r="C162" t="s">
        <v>927</v>
      </c>
      <c r="D162" t="s">
        <v>909</v>
      </c>
      <c r="E162" t="s">
        <v>952</v>
      </c>
      <c r="I162">
        <v>199</v>
      </c>
      <c r="J162" t="s">
        <v>910</v>
      </c>
      <c r="L162">
        <v>0</v>
      </c>
      <c r="M162">
        <v>0</v>
      </c>
      <c r="N162" t="s">
        <v>953</v>
      </c>
      <c r="O162" t="s">
        <v>945</v>
      </c>
      <c r="P162">
        <v>2020</v>
      </c>
      <c r="Q162">
        <v>7.53</v>
      </c>
    </row>
    <row r="163" spans="1:17" hidden="1">
      <c r="A163" t="s">
        <v>952</v>
      </c>
      <c r="B163" t="s">
        <v>737</v>
      </c>
      <c r="C163" t="s">
        <v>928</v>
      </c>
      <c r="D163" t="s">
        <v>909</v>
      </c>
      <c r="E163" t="s">
        <v>952</v>
      </c>
      <c r="I163">
        <v>357</v>
      </c>
      <c r="J163" t="s">
        <v>910</v>
      </c>
      <c r="L163">
        <v>0</v>
      </c>
      <c r="M163">
        <v>0</v>
      </c>
      <c r="N163" t="s">
        <v>953</v>
      </c>
      <c r="O163" t="s">
        <v>945</v>
      </c>
      <c r="P163">
        <v>2020</v>
      </c>
      <c r="Q163">
        <v>344.60399999999998</v>
      </c>
    </row>
    <row r="164" spans="1:17" hidden="1">
      <c r="A164" t="s">
        <v>952</v>
      </c>
      <c r="B164" t="s">
        <v>737</v>
      </c>
      <c r="C164" t="s">
        <v>950</v>
      </c>
      <c r="D164" t="s">
        <v>909</v>
      </c>
      <c r="E164" t="s">
        <v>952</v>
      </c>
      <c r="I164">
        <v>6</v>
      </c>
      <c r="J164" t="s">
        <v>910</v>
      </c>
      <c r="L164">
        <v>0</v>
      </c>
      <c r="M164">
        <v>0</v>
      </c>
      <c r="N164" t="s">
        <v>953</v>
      </c>
      <c r="O164" t="s">
        <v>945</v>
      </c>
      <c r="P164">
        <v>2020</v>
      </c>
      <c r="Q164">
        <v>0</v>
      </c>
    </row>
    <row r="165" spans="1:17" hidden="1">
      <c r="A165" t="s">
        <v>952</v>
      </c>
      <c r="B165" t="s">
        <v>737</v>
      </c>
      <c r="C165" t="s">
        <v>951</v>
      </c>
      <c r="D165" t="s">
        <v>909</v>
      </c>
      <c r="E165" t="s">
        <v>952</v>
      </c>
      <c r="I165">
        <v>20</v>
      </c>
      <c r="J165" t="s">
        <v>910</v>
      </c>
      <c r="L165">
        <v>0</v>
      </c>
      <c r="M165">
        <v>0</v>
      </c>
      <c r="N165" t="s">
        <v>953</v>
      </c>
      <c r="O165" t="s">
        <v>945</v>
      </c>
      <c r="P165">
        <v>2020</v>
      </c>
      <c r="Q165">
        <v>0</v>
      </c>
    </row>
    <row r="166" spans="1:17" hidden="1">
      <c r="A166" t="s">
        <v>952</v>
      </c>
      <c r="B166" t="s">
        <v>737</v>
      </c>
      <c r="C166" t="s">
        <v>941</v>
      </c>
      <c r="D166" t="s">
        <v>909</v>
      </c>
      <c r="E166" t="s">
        <v>952</v>
      </c>
      <c r="I166">
        <v>17</v>
      </c>
      <c r="J166" t="s">
        <v>910</v>
      </c>
      <c r="L166">
        <v>0</v>
      </c>
      <c r="M166">
        <v>0</v>
      </c>
      <c r="N166" t="s">
        <v>953</v>
      </c>
      <c r="O166" t="s">
        <v>945</v>
      </c>
      <c r="P166">
        <v>2020</v>
      </c>
      <c r="Q166">
        <v>0</v>
      </c>
    </row>
    <row r="167" spans="1:17" hidden="1">
      <c r="A167" t="s">
        <v>952</v>
      </c>
      <c r="B167" t="s">
        <v>739</v>
      </c>
      <c r="C167" t="s">
        <v>913</v>
      </c>
      <c r="D167" t="s">
        <v>909</v>
      </c>
      <c r="E167" t="s">
        <v>952</v>
      </c>
      <c r="I167">
        <v>290</v>
      </c>
      <c r="J167" t="s">
        <v>910</v>
      </c>
      <c r="L167">
        <v>0</v>
      </c>
      <c r="M167">
        <v>0</v>
      </c>
      <c r="N167" t="s">
        <v>953</v>
      </c>
      <c r="O167" t="s">
        <v>945</v>
      </c>
      <c r="P167">
        <v>2020</v>
      </c>
      <c r="Q167">
        <v>19.358000000000001</v>
      </c>
    </row>
    <row r="168" spans="1:17" hidden="1">
      <c r="A168" t="s">
        <v>952</v>
      </c>
      <c r="B168" t="s">
        <v>739</v>
      </c>
      <c r="C168" t="s">
        <v>914</v>
      </c>
      <c r="D168" t="s">
        <v>909</v>
      </c>
      <c r="E168" t="s">
        <v>952</v>
      </c>
      <c r="I168">
        <v>252</v>
      </c>
      <c r="J168" t="s">
        <v>910</v>
      </c>
      <c r="L168">
        <v>0</v>
      </c>
      <c r="M168">
        <v>0</v>
      </c>
      <c r="N168" t="s">
        <v>953</v>
      </c>
      <c r="O168" t="s">
        <v>945</v>
      </c>
      <c r="P168">
        <v>2020</v>
      </c>
      <c r="Q168">
        <v>56.906999999999996</v>
      </c>
    </row>
    <row r="169" spans="1:17" hidden="1">
      <c r="A169" t="s">
        <v>952</v>
      </c>
      <c r="B169" t="s">
        <v>739</v>
      </c>
      <c r="C169" t="s">
        <v>915</v>
      </c>
      <c r="D169" t="s">
        <v>909</v>
      </c>
      <c r="E169" t="s">
        <v>952</v>
      </c>
      <c r="I169">
        <v>488</v>
      </c>
      <c r="J169" t="s">
        <v>910</v>
      </c>
      <c r="L169">
        <v>0</v>
      </c>
      <c r="M169">
        <v>0</v>
      </c>
      <c r="N169" t="s">
        <v>953</v>
      </c>
      <c r="O169" t="s">
        <v>945</v>
      </c>
      <c r="P169">
        <v>2020</v>
      </c>
      <c r="Q169">
        <v>187.31800000000001</v>
      </c>
    </row>
    <row r="170" spans="1:17" hidden="1">
      <c r="A170" t="s">
        <v>952</v>
      </c>
      <c r="B170" t="s">
        <v>739</v>
      </c>
      <c r="C170" t="s">
        <v>926</v>
      </c>
      <c r="D170" t="s">
        <v>909</v>
      </c>
      <c r="E170" t="s">
        <v>952</v>
      </c>
      <c r="I170">
        <v>87</v>
      </c>
      <c r="J170" t="s">
        <v>910</v>
      </c>
      <c r="L170">
        <v>0</v>
      </c>
      <c r="M170">
        <v>0</v>
      </c>
      <c r="N170" t="s">
        <v>953</v>
      </c>
      <c r="O170" t="s">
        <v>945</v>
      </c>
      <c r="P170">
        <v>2020</v>
      </c>
      <c r="Q170">
        <v>2.1469999999999998</v>
      </c>
    </row>
    <row r="171" spans="1:17" hidden="1">
      <c r="A171" t="s">
        <v>952</v>
      </c>
      <c r="B171" t="s">
        <v>739</v>
      </c>
      <c r="C171" t="s">
        <v>935</v>
      </c>
      <c r="D171" t="s">
        <v>909</v>
      </c>
      <c r="E171" t="s">
        <v>952</v>
      </c>
      <c r="I171">
        <v>1173</v>
      </c>
      <c r="J171" t="s">
        <v>910</v>
      </c>
      <c r="L171">
        <v>0</v>
      </c>
      <c r="M171">
        <v>0</v>
      </c>
      <c r="N171" t="s">
        <v>953</v>
      </c>
      <c r="O171" t="s">
        <v>945</v>
      </c>
      <c r="P171">
        <v>2020</v>
      </c>
      <c r="Q171">
        <v>256.39699999999999</v>
      </c>
    </row>
    <row r="172" spans="1:17" hidden="1">
      <c r="A172" t="s">
        <v>952</v>
      </c>
      <c r="B172" t="s">
        <v>739</v>
      </c>
      <c r="C172" t="s">
        <v>949</v>
      </c>
      <c r="D172" t="s">
        <v>909</v>
      </c>
      <c r="E172" t="s">
        <v>952</v>
      </c>
      <c r="I172">
        <v>52</v>
      </c>
      <c r="J172" t="s">
        <v>910</v>
      </c>
      <c r="L172">
        <v>0</v>
      </c>
      <c r="M172">
        <v>0</v>
      </c>
      <c r="N172" t="s">
        <v>953</v>
      </c>
      <c r="O172" t="s">
        <v>945</v>
      </c>
      <c r="P172">
        <v>2020</v>
      </c>
      <c r="Q172">
        <v>2.3879999999999999</v>
      </c>
    </row>
    <row r="173" spans="1:17" hidden="1">
      <c r="A173" t="s">
        <v>952</v>
      </c>
      <c r="B173" t="s">
        <v>739</v>
      </c>
      <c r="C173" t="s">
        <v>948</v>
      </c>
      <c r="D173" t="s">
        <v>909</v>
      </c>
      <c r="E173" t="s">
        <v>952</v>
      </c>
      <c r="I173">
        <v>0</v>
      </c>
      <c r="J173" t="s">
        <v>910</v>
      </c>
      <c r="L173">
        <v>0</v>
      </c>
      <c r="M173">
        <v>0</v>
      </c>
      <c r="N173" t="s">
        <v>953</v>
      </c>
      <c r="O173" t="s">
        <v>945</v>
      </c>
      <c r="P173">
        <v>2020</v>
      </c>
      <c r="Q173">
        <v>0</v>
      </c>
    </row>
    <row r="174" spans="1:17" hidden="1">
      <c r="A174" t="s">
        <v>952</v>
      </c>
      <c r="B174" t="s">
        <v>736</v>
      </c>
      <c r="C174" t="s">
        <v>939</v>
      </c>
      <c r="D174" t="s">
        <v>909</v>
      </c>
      <c r="E174" t="s">
        <v>952</v>
      </c>
      <c r="I174">
        <v>31</v>
      </c>
      <c r="J174" t="s">
        <v>910</v>
      </c>
      <c r="L174">
        <v>0</v>
      </c>
      <c r="M174">
        <v>0</v>
      </c>
      <c r="N174" t="s">
        <v>953</v>
      </c>
      <c r="O174" t="s">
        <v>945</v>
      </c>
      <c r="P174">
        <v>2020</v>
      </c>
      <c r="Q174">
        <v>1.0629999999999999</v>
      </c>
    </row>
    <row r="175" spans="1:17" hidden="1">
      <c r="A175" t="s">
        <v>952</v>
      </c>
      <c r="B175" t="s">
        <v>736</v>
      </c>
      <c r="C175" t="s">
        <v>921</v>
      </c>
      <c r="D175" t="s">
        <v>909</v>
      </c>
      <c r="E175" t="s">
        <v>952</v>
      </c>
      <c r="I175">
        <v>51</v>
      </c>
      <c r="J175" t="s">
        <v>910</v>
      </c>
      <c r="L175">
        <v>0</v>
      </c>
      <c r="M175">
        <v>0</v>
      </c>
      <c r="N175" t="s">
        <v>953</v>
      </c>
      <c r="O175" t="s">
        <v>945</v>
      </c>
      <c r="P175">
        <v>2020</v>
      </c>
      <c r="Q175">
        <v>1.786</v>
      </c>
    </row>
    <row r="176" spans="1:17" hidden="1">
      <c r="A176" t="s">
        <v>952</v>
      </c>
      <c r="B176" t="s">
        <v>736</v>
      </c>
      <c r="C176" t="s">
        <v>908</v>
      </c>
      <c r="D176" t="s">
        <v>909</v>
      </c>
      <c r="E176" t="s">
        <v>952</v>
      </c>
      <c r="I176">
        <v>296</v>
      </c>
      <c r="J176" t="s">
        <v>910</v>
      </c>
      <c r="L176">
        <v>0</v>
      </c>
      <c r="M176">
        <v>0</v>
      </c>
      <c r="N176" t="s">
        <v>953</v>
      </c>
      <c r="O176" t="s">
        <v>945</v>
      </c>
      <c r="P176">
        <v>2020</v>
      </c>
      <c r="Q176">
        <v>57.75</v>
      </c>
    </row>
    <row r="177" spans="1:17" hidden="1">
      <c r="A177" t="s">
        <v>952</v>
      </c>
      <c r="B177" t="s">
        <v>736</v>
      </c>
      <c r="C177" t="s">
        <v>938</v>
      </c>
      <c r="D177" t="s">
        <v>909</v>
      </c>
      <c r="E177" t="s">
        <v>952</v>
      </c>
      <c r="I177">
        <v>228</v>
      </c>
      <c r="J177" t="s">
        <v>910</v>
      </c>
      <c r="L177">
        <v>0</v>
      </c>
      <c r="M177">
        <v>0</v>
      </c>
      <c r="N177" t="s">
        <v>953</v>
      </c>
      <c r="O177" t="s">
        <v>945</v>
      </c>
      <c r="P177">
        <v>2020</v>
      </c>
      <c r="Q177">
        <v>23.550999999999998</v>
      </c>
    </row>
    <row r="178" spans="1:17" hidden="1">
      <c r="A178" t="s">
        <v>952</v>
      </c>
      <c r="B178" t="s">
        <v>736</v>
      </c>
      <c r="C178" t="s">
        <v>934</v>
      </c>
      <c r="D178" t="s">
        <v>909</v>
      </c>
      <c r="E178" t="s">
        <v>952</v>
      </c>
      <c r="I178">
        <v>0</v>
      </c>
      <c r="J178" t="s">
        <v>910</v>
      </c>
      <c r="L178">
        <v>0</v>
      </c>
      <c r="M178">
        <v>0</v>
      </c>
      <c r="N178" t="s">
        <v>953</v>
      </c>
      <c r="O178" t="s">
        <v>945</v>
      </c>
      <c r="P178">
        <v>2020</v>
      </c>
      <c r="Q178">
        <v>0</v>
      </c>
    </row>
    <row r="179" spans="1:17" hidden="1">
      <c r="A179" t="s">
        <v>952</v>
      </c>
      <c r="B179" t="s">
        <v>736</v>
      </c>
      <c r="C179" t="s">
        <v>944</v>
      </c>
      <c r="D179" t="s">
        <v>909</v>
      </c>
      <c r="E179" t="s">
        <v>952</v>
      </c>
      <c r="I179">
        <v>0</v>
      </c>
      <c r="J179" t="s">
        <v>910</v>
      </c>
      <c r="L179">
        <v>0</v>
      </c>
      <c r="M179">
        <v>0</v>
      </c>
      <c r="N179" t="s">
        <v>953</v>
      </c>
      <c r="O179" t="s">
        <v>945</v>
      </c>
      <c r="P179">
        <v>2020</v>
      </c>
      <c r="Q179">
        <v>0</v>
      </c>
    </row>
    <row r="180" spans="1:17" hidden="1">
      <c r="A180" t="s">
        <v>952</v>
      </c>
      <c r="B180" t="s">
        <v>738</v>
      </c>
      <c r="C180" t="s">
        <v>919</v>
      </c>
      <c r="D180" t="s">
        <v>909</v>
      </c>
      <c r="E180" t="s">
        <v>952</v>
      </c>
      <c r="I180">
        <v>0</v>
      </c>
      <c r="J180" t="s">
        <v>910</v>
      </c>
      <c r="L180">
        <v>0</v>
      </c>
      <c r="M180">
        <v>0</v>
      </c>
      <c r="N180" t="s">
        <v>953</v>
      </c>
      <c r="O180" t="s">
        <v>945</v>
      </c>
      <c r="P180">
        <v>2020</v>
      </c>
      <c r="Q180">
        <v>0</v>
      </c>
    </row>
    <row r="181" spans="1:17" hidden="1">
      <c r="A181" t="s">
        <v>952</v>
      </c>
      <c r="B181" t="s">
        <v>738</v>
      </c>
      <c r="C181" t="s">
        <v>920</v>
      </c>
      <c r="D181" t="s">
        <v>909</v>
      </c>
      <c r="E181" t="s">
        <v>952</v>
      </c>
      <c r="I181">
        <v>47</v>
      </c>
      <c r="J181" t="s">
        <v>910</v>
      </c>
      <c r="L181">
        <v>0</v>
      </c>
      <c r="M181">
        <v>0</v>
      </c>
      <c r="N181" t="s">
        <v>953</v>
      </c>
      <c r="O181" t="s">
        <v>945</v>
      </c>
      <c r="P181">
        <v>2020</v>
      </c>
      <c r="Q181">
        <v>6.48</v>
      </c>
    </row>
    <row r="182" spans="1:17" hidden="1">
      <c r="A182" t="s">
        <v>952</v>
      </c>
      <c r="B182" t="s">
        <v>738</v>
      </c>
      <c r="C182" t="s">
        <v>929</v>
      </c>
      <c r="D182" t="s">
        <v>909</v>
      </c>
      <c r="E182" t="s">
        <v>952</v>
      </c>
      <c r="I182">
        <v>0</v>
      </c>
      <c r="J182" t="s">
        <v>910</v>
      </c>
      <c r="L182">
        <v>0</v>
      </c>
      <c r="M182">
        <v>0</v>
      </c>
      <c r="N182" t="s">
        <v>953</v>
      </c>
      <c r="O182" t="s">
        <v>945</v>
      </c>
      <c r="P182">
        <v>2020</v>
      </c>
      <c r="Q182">
        <v>0</v>
      </c>
    </row>
    <row r="183" spans="1:17" hidden="1">
      <c r="A183" t="s">
        <v>952</v>
      </c>
      <c r="B183" t="s">
        <v>738</v>
      </c>
      <c r="C183" t="s">
        <v>930</v>
      </c>
      <c r="D183" t="s">
        <v>909</v>
      </c>
      <c r="E183" t="s">
        <v>952</v>
      </c>
      <c r="I183">
        <v>11</v>
      </c>
      <c r="J183" t="s">
        <v>910</v>
      </c>
      <c r="L183">
        <v>0</v>
      </c>
      <c r="M183">
        <v>0</v>
      </c>
      <c r="N183" t="s">
        <v>953</v>
      </c>
      <c r="O183" t="s">
        <v>945</v>
      </c>
      <c r="P183">
        <v>2020</v>
      </c>
      <c r="Q183">
        <v>0</v>
      </c>
    </row>
    <row r="184" spans="1:17" hidden="1">
      <c r="A184" t="s">
        <v>952</v>
      </c>
      <c r="B184" t="s">
        <v>738</v>
      </c>
      <c r="C184" t="s">
        <v>946</v>
      </c>
      <c r="D184" t="s">
        <v>909</v>
      </c>
      <c r="E184" t="s">
        <v>952</v>
      </c>
      <c r="I184">
        <v>0</v>
      </c>
      <c r="J184" t="s">
        <v>910</v>
      </c>
      <c r="L184">
        <v>0</v>
      </c>
      <c r="M184">
        <v>0</v>
      </c>
      <c r="N184" t="s">
        <v>953</v>
      </c>
      <c r="O184" t="s">
        <v>945</v>
      </c>
      <c r="P184">
        <v>2020</v>
      </c>
      <c r="Q184">
        <v>0</v>
      </c>
    </row>
    <row r="185" spans="1:17" hidden="1">
      <c r="A185" t="s">
        <v>952</v>
      </c>
      <c r="B185" t="s">
        <v>738</v>
      </c>
      <c r="C185" t="s">
        <v>931</v>
      </c>
      <c r="D185" t="s">
        <v>909</v>
      </c>
      <c r="E185" t="s">
        <v>952</v>
      </c>
      <c r="I185">
        <v>0</v>
      </c>
      <c r="J185" t="s">
        <v>910</v>
      </c>
      <c r="L185">
        <v>0</v>
      </c>
      <c r="M185">
        <v>0</v>
      </c>
      <c r="N185" t="s">
        <v>953</v>
      </c>
      <c r="O185" t="s">
        <v>945</v>
      </c>
      <c r="P185">
        <v>2020</v>
      </c>
      <c r="Q185">
        <v>0</v>
      </c>
    </row>
    <row r="186" spans="1:17" hidden="1">
      <c r="A186" t="s">
        <v>952</v>
      </c>
      <c r="B186" t="s">
        <v>738</v>
      </c>
      <c r="C186" t="s">
        <v>943</v>
      </c>
      <c r="D186" t="s">
        <v>909</v>
      </c>
      <c r="E186" t="s">
        <v>952</v>
      </c>
      <c r="I186">
        <v>0</v>
      </c>
      <c r="J186" t="s">
        <v>910</v>
      </c>
      <c r="L186">
        <v>0</v>
      </c>
      <c r="M186">
        <v>0</v>
      </c>
      <c r="N186" t="s">
        <v>953</v>
      </c>
      <c r="O186" t="s">
        <v>945</v>
      </c>
      <c r="P186">
        <v>2020</v>
      </c>
      <c r="Q186">
        <v>0</v>
      </c>
    </row>
    <row r="187" spans="1:17">
      <c r="A187" t="s">
        <v>952</v>
      </c>
      <c r="B187" t="s">
        <v>740</v>
      </c>
      <c r="C187" t="s">
        <v>947</v>
      </c>
      <c r="D187" t="s">
        <v>909</v>
      </c>
      <c r="E187" t="s">
        <v>952</v>
      </c>
      <c r="I187">
        <v>21</v>
      </c>
      <c r="J187" t="s">
        <v>910</v>
      </c>
      <c r="L187">
        <v>0</v>
      </c>
      <c r="M187">
        <v>0</v>
      </c>
      <c r="N187" t="s">
        <v>954</v>
      </c>
      <c r="O187" t="s">
        <v>945</v>
      </c>
      <c r="P187">
        <v>2020</v>
      </c>
      <c r="Q187">
        <v>0</v>
      </c>
    </row>
    <row r="188" spans="1:17">
      <c r="A188" t="s">
        <v>952</v>
      </c>
      <c r="B188" t="s">
        <v>740</v>
      </c>
      <c r="C188" t="s">
        <v>940</v>
      </c>
      <c r="D188" t="s">
        <v>909</v>
      </c>
      <c r="E188" t="s">
        <v>952</v>
      </c>
      <c r="I188">
        <v>9</v>
      </c>
      <c r="J188" t="s">
        <v>910</v>
      </c>
      <c r="L188">
        <v>0</v>
      </c>
      <c r="M188">
        <v>0</v>
      </c>
      <c r="N188" t="s">
        <v>954</v>
      </c>
      <c r="O188" t="s">
        <v>945</v>
      </c>
      <c r="P188">
        <v>2020</v>
      </c>
      <c r="Q188">
        <v>0</v>
      </c>
    </row>
    <row r="189" spans="1:17">
      <c r="A189" t="s">
        <v>952</v>
      </c>
      <c r="B189" t="s">
        <v>740</v>
      </c>
      <c r="C189" t="s">
        <v>942</v>
      </c>
      <c r="D189" t="s">
        <v>909</v>
      </c>
      <c r="E189" t="s">
        <v>952</v>
      </c>
      <c r="I189">
        <v>545</v>
      </c>
      <c r="J189" t="s">
        <v>910</v>
      </c>
      <c r="L189">
        <v>0</v>
      </c>
      <c r="M189">
        <v>0</v>
      </c>
      <c r="N189" t="s">
        <v>954</v>
      </c>
      <c r="O189" t="s">
        <v>945</v>
      </c>
      <c r="P189">
        <v>2020</v>
      </c>
      <c r="Q189">
        <v>0</v>
      </c>
    </row>
    <row r="190" spans="1:17">
      <c r="A190" t="s">
        <v>952</v>
      </c>
      <c r="B190" t="s">
        <v>740</v>
      </c>
      <c r="C190" t="s">
        <v>924</v>
      </c>
      <c r="D190" t="s">
        <v>909</v>
      </c>
      <c r="E190" t="s">
        <v>952</v>
      </c>
      <c r="I190">
        <v>160</v>
      </c>
      <c r="J190" t="s">
        <v>910</v>
      </c>
      <c r="L190">
        <v>0</v>
      </c>
      <c r="M190">
        <v>0</v>
      </c>
      <c r="N190" t="s">
        <v>954</v>
      </c>
      <c r="O190" t="s">
        <v>945</v>
      </c>
      <c r="P190">
        <v>2020</v>
      </c>
      <c r="Q190">
        <v>0</v>
      </c>
    </row>
    <row r="191" spans="1:17">
      <c r="A191" t="s">
        <v>952</v>
      </c>
      <c r="B191" t="s">
        <v>740</v>
      </c>
      <c r="C191" t="s">
        <v>925</v>
      </c>
      <c r="D191" t="s">
        <v>909</v>
      </c>
      <c r="E191" t="s">
        <v>952</v>
      </c>
      <c r="I191">
        <v>4</v>
      </c>
      <c r="J191" t="s">
        <v>910</v>
      </c>
      <c r="L191">
        <v>0</v>
      </c>
      <c r="M191">
        <v>0</v>
      </c>
      <c r="N191" t="s">
        <v>954</v>
      </c>
      <c r="O191" t="s">
        <v>945</v>
      </c>
      <c r="P191">
        <v>2020</v>
      </c>
      <c r="Q191">
        <v>0</v>
      </c>
    </row>
    <row r="192" spans="1:17">
      <c r="A192" t="s">
        <v>952</v>
      </c>
      <c r="B192" t="s">
        <v>740</v>
      </c>
      <c r="C192" t="s">
        <v>932</v>
      </c>
      <c r="D192" t="s">
        <v>909</v>
      </c>
      <c r="E192" t="s">
        <v>952</v>
      </c>
      <c r="I192">
        <v>366</v>
      </c>
      <c r="J192" t="s">
        <v>910</v>
      </c>
      <c r="L192">
        <v>0</v>
      </c>
      <c r="M192">
        <v>0</v>
      </c>
      <c r="N192" t="s">
        <v>954</v>
      </c>
      <c r="O192" t="s">
        <v>945</v>
      </c>
      <c r="P192">
        <v>2020</v>
      </c>
      <c r="Q192">
        <v>0</v>
      </c>
    </row>
    <row r="193" spans="1:17">
      <c r="A193" t="s">
        <v>952</v>
      </c>
      <c r="B193" t="s">
        <v>740</v>
      </c>
      <c r="C193" t="s">
        <v>933</v>
      </c>
      <c r="D193" t="s">
        <v>909</v>
      </c>
      <c r="E193" t="s">
        <v>952</v>
      </c>
      <c r="I193">
        <v>380</v>
      </c>
      <c r="J193" t="s">
        <v>910</v>
      </c>
      <c r="L193">
        <v>0</v>
      </c>
      <c r="M193">
        <v>0</v>
      </c>
      <c r="N193" t="s">
        <v>954</v>
      </c>
      <c r="O193" t="s">
        <v>945</v>
      </c>
      <c r="P193">
        <v>2020</v>
      </c>
      <c r="Q193">
        <v>106.075</v>
      </c>
    </row>
    <row r="194" spans="1:17">
      <c r="A194" t="s">
        <v>952</v>
      </c>
      <c r="B194" t="s">
        <v>740</v>
      </c>
      <c r="C194" t="s">
        <v>936</v>
      </c>
      <c r="D194" t="s">
        <v>909</v>
      </c>
      <c r="E194" t="s">
        <v>952</v>
      </c>
      <c r="I194">
        <v>227</v>
      </c>
      <c r="J194" t="s">
        <v>910</v>
      </c>
      <c r="L194">
        <v>0</v>
      </c>
      <c r="M194">
        <v>0</v>
      </c>
      <c r="N194" t="s">
        <v>954</v>
      </c>
      <c r="O194" t="s">
        <v>945</v>
      </c>
      <c r="P194">
        <v>2020</v>
      </c>
      <c r="Q194">
        <v>0</v>
      </c>
    </row>
    <row r="195" spans="1:17">
      <c r="A195" t="s">
        <v>952</v>
      </c>
      <c r="B195" t="s">
        <v>740</v>
      </c>
      <c r="C195" t="s">
        <v>937</v>
      </c>
      <c r="D195" t="s">
        <v>909</v>
      </c>
      <c r="E195" t="s">
        <v>952</v>
      </c>
      <c r="I195">
        <v>120</v>
      </c>
      <c r="J195" t="s">
        <v>910</v>
      </c>
      <c r="L195">
        <v>0</v>
      </c>
      <c r="M195">
        <v>0</v>
      </c>
      <c r="N195" t="s">
        <v>954</v>
      </c>
      <c r="O195" t="s">
        <v>945</v>
      </c>
      <c r="P195">
        <v>2020</v>
      </c>
      <c r="Q195">
        <v>0</v>
      </c>
    </row>
    <row r="196" spans="1:17" hidden="1">
      <c r="A196" t="s">
        <v>952</v>
      </c>
      <c r="B196" t="s">
        <v>737</v>
      </c>
      <c r="C196" t="s">
        <v>922</v>
      </c>
      <c r="D196" t="s">
        <v>909</v>
      </c>
      <c r="E196" t="s">
        <v>952</v>
      </c>
      <c r="I196">
        <v>130</v>
      </c>
      <c r="J196" t="s">
        <v>910</v>
      </c>
      <c r="L196">
        <v>0</v>
      </c>
      <c r="M196">
        <v>0</v>
      </c>
      <c r="N196" t="s">
        <v>954</v>
      </c>
      <c r="O196" t="s">
        <v>945</v>
      </c>
      <c r="P196">
        <v>2020</v>
      </c>
      <c r="Q196">
        <v>0</v>
      </c>
    </row>
    <row r="197" spans="1:17" hidden="1">
      <c r="A197" t="s">
        <v>952</v>
      </c>
      <c r="B197" t="s">
        <v>737</v>
      </c>
      <c r="C197" t="s">
        <v>923</v>
      </c>
      <c r="D197" t="s">
        <v>909</v>
      </c>
      <c r="E197" t="s">
        <v>952</v>
      </c>
      <c r="I197">
        <v>523</v>
      </c>
      <c r="J197" t="s">
        <v>910</v>
      </c>
      <c r="L197">
        <v>0</v>
      </c>
      <c r="M197">
        <v>0</v>
      </c>
      <c r="N197" t="s">
        <v>954</v>
      </c>
      <c r="O197" t="s">
        <v>945</v>
      </c>
      <c r="P197">
        <v>2020</v>
      </c>
      <c r="Q197">
        <v>636.06600000000003</v>
      </c>
    </row>
    <row r="198" spans="1:17" hidden="1">
      <c r="A198" t="s">
        <v>952</v>
      </c>
      <c r="B198" t="s">
        <v>737</v>
      </c>
      <c r="C198" t="s">
        <v>927</v>
      </c>
      <c r="D198" t="s">
        <v>909</v>
      </c>
      <c r="E198" t="s">
        <v>952</v>
      </c>
      <c r="I198">
        <v>199</v>
      </c>
      <c r="J198" t="s">
        <v>910</v>
      </c>
      <c r="L198">
        <v>0</v>
      </c>
      <c r="M198">
        <v>0</v>
      </c>
      <c r="N198" t="s">
        <v>954</v>
      </c>
      <c r="O198" t="s">
        <v>945</v>
      </c>
      <c r="P198">
        <v>2020</v>
      </c>
      <c r="Q198">
        <v>216.75</v>
      </c>
    </row>
    <row r="199" spans="1:17" hidden="1">
      <c r="A199" t="s">
        <v>952</v>
      </c>
      <c r="B199" t="s">
        <v>737</v>
      </c>
      <c r="C199" t="s">
        <v>928</v>
      </c>
      <c r="D199" t="s">
        <v>909</v>
      </c>
      <c r="E199" t="s">
        <v>952</v>
      </c>
      <c r="I199">
        <v>357</v>
      </c>
      <c r="J199" t="s">
        <v>910</v>
      </c>
      <c r="L199">
        <v>0</v>
      </c>
      <c r="M199">
        <v>0</v>
      </c>
      <c r="N199" t="s">
        <v>954</v>
      </c>
      <c r="O199" t="s">
        <v>945</v>
      </c>
      <c r="P199">
        <v>2020</v>
      </c>
      <c r="Q199">
        <v>326.911</v>
      </c>
    </row>
    <row r="200" spans="1:17" hidden="1">
      <c r="A200" t="s">
        <v>952</v>
      </c>
      <c r="B200" t="s">
        <v>737</v>
      </c>
      <c r="C200" t="s">
        <v>950</v>
      </c>
      <c r="D200" t="s">
        <v>909</v>
      </c>
      <c r="E200" t="s">
        <v>952</v>
      </c>
      <c r="I200">
        <v>6</v>
      </c>
      <c r="J200" t="s">
        <v>910</v>
      </c>
      <c r="L200">
        <v>0</v>
      </c>
      <c r="M200">
        <v>0</v>
      </c>
      <c r="N200" t="s">
        <v>954</v>
      </c>
      <c r="O200" t="s">
        <v>945</v>
      </c>
      <c r="P200">
        <v>2020</v>
      </c>
      <c r="Q200">
        <v>0</v>
      </c>
    </row>
    <row r="201" spans="1:17" hidden="1">
      <c r="A201" t="s">
        <v>952</v>
      </c>
      <c r="B201" t="s">
        <v>737</v>
      </c>
      <c r="C201" t="s">
        <v>951</v>
      </c>
      <c r="D201" t="s">
        <v>909</v>
      </c>
      <c r="E201" t="s">
        <v>952</v>
      </c>
      <c r="I201">
        <v>20</v>
      </c>
      <c r="J201" t="s">
        <v>910</v>
      </c>
      <c r="L201">
        <v>0</v>
      </c>
      <c r="M201">
        <v>0</v>
      </c>
      <c r="N201" t="s">
        <v>954</v>
      </c>
      <c r="O201" t="s">
        <v>945</v>
      </c>
      <c r="P201">
        <v>2020</v>
      </c>
      <c r="Q201">
        <v>0</v>
      </c>
    </row>
    <row r="202" spans="1:17" hidden="1">
      <c r="A202" t="s">
        <v>952</v>
      </c>
      <c r="B202" t="s">
        <v>737</v>
      </c>
      <c r="C202" t="s">
        <v>941</v>
      </c>
      <c r="D202" t="s">
        <v>909</v>
      </c>
      <c r="E202" t="s">
        <v>952</v>
      </c>
      <c r="I202">
        <v>17</v>
      </c>
      <c r="J202" t="s">
        <v>910</v>
      </c>
      <c r="L202">
        <v>0</v>
      </c>
      <c r="M202">
        <v>0</v>
      </c>
      <c r="N202" t="s">
        <v>954</v>
      </c>
      <c r="O202" t="s">
        <v>945</v>
      </c>
      <c r="P202">
        <v>2020</v>
      </c>
      <c r="Q202">
        <v>0</v>
      </c>
    </row>
    <row r="203" spans="1:17" hidden="1">
      <c r="A203" t="s">
        <v>952</v>
      </c>
      <c r="B203" t="s">
        <v>739</v>
      </c>
      <c r="C203" t="s">
        <v>913</v>
      </c>
      <c r="D203" t="s">
        <v>909</v>
      </c>
      <c r="E203" t="s">
        <v>952</v>
      </c>
      <c r="I203">
        <v>290</v>
      </c>
      <c r="J203" t="s">
        <v>910</v>
      </c>
      <c r="L203">
        <v>0</v>
      </c>
      <c r="M203">
        <v>0</v>
      </c>
      <c r="N203" t="s">
        <v>954</v>
      </c>
      <c r="O203" t="s">
        <v>945</v>
      </c>
      <c r="P203">
        <v>2020</v>
      </c>
      <c r="Q203">
        <v>18.850000000000001</v>
      </c>
    </row>
    <row r="204" spans="1:17" hidden="1">
      <c r="A204" t="s">
        <v>952</v>
      </c>
      <c r="B204" t="s">
        <v>739</v>
      </c>
      <c r="C204" t="s">
        <v>914</v>
      </c>
      <c r="D204" t="s">
        <v>909</v>
      </c>
      <c r="E204" t="s">
        <v>952</v>
      </c>
      <c r="I204">
        <v>252</v>
      </c>
      <c r="J204" t="s">
        <v>910</v>
      </c>
      <c r="L204">
        <v>0</v>
      </c>
      <c r="M204">
        <v>0</v>
      </c>
      <c r="N204" t="s">
        <v>954</v>
      </c>
      <c r="O204" t="s">
        <v>945</v>
      </c>
      <c r="P204">
        <v>2020</v>
      </c>
      <c r="Q204">
        <v>0.90900000000000003</v>
      </c>
    </row>
    <row r="205" spans="1:17" hidden="1">
      <c r="A205" t="s">
        <v>952</v>
      </c>
      <c r="B205" t="s">
        <v>739</v>
      </c>
      <c r="C205" t="s">
        <v>915</v>
      </c>
      <c r="D205" t="s">
        <v>909</v>
      </c>
      <c r="E205" t="s">
        <v>952</v>
      </c>
      <c r="I205">
        <v>488</v>
      </c>
      <c r="J205" t="s">
        <v>910</v>
      </c>
      <c r="L205">
        <v>0</v>
      </c>
      <c r="M205">
        <v>0</v>
      </c>
      <c r="N205" t="s">
        <v>954</v>
      </c>
      <c r="O205" t="s">
        <v>945</v>
      </c>
      <c r="P205">
        <v>2020</v>
      </c>
      <c r="Q205">
        <v>154.625</v>
      </c>
    </row>
    <row r="206" spans="1:17" hidden="1">
      <c r="A206" t="s">
        <v>952</v>
      </c>
      <c r="B206" t="s">
        <v>739</v>
      </c>
      <c r="C206" t="s">
        <v>926</v>
      </c>
      <c r="D206" t="s">
        <v>909</v>
      </c>
      <c r="E206" t="s">
        <v>952</v>
      </c>
      <c r="I206">
        <v>87</v>
      </c>
      <c r="J206" t="s">
        <v>910</v>
      </c>
      <c r="L206">
        <v>0</v>
      </c>
      <c r="M206">
        <v>0</v>
      </c>
      <c r="N206" t="s">
        <v>954</v>
      </c>
      <c r="O206" t="s">
        <v>945</v>
      </c>
      <c r="P206">
        <v>2020</v>
      </c>
      <c r="Q206">
        <v>0</v>
      </c>
    </row>
    <row r="207" spans="1:17" hidden="1">
      <c r="A207" t="s">
        <v>952</v>
      </c>
      <c r="B207" t="s">
        <v>739</v>
      </c>
      <c r="C207" t="s">
        <v>935</v>
      </c>
      <c r="D207" t="s">
        <v>909</v>
      </c>
      <c r="E207" t="s">
        <v>952</v>
      </c>
      <c r="I207">
        <v>1173</v>
      </c>
      <c r="J207" t="s">
        <v>910</v>
      </c>
      <c r="L207">
        <v>0</v>
      </c>
      <c r="M207">
        <v>0</v>
      </c>
      <c r="N207" t="s">
        <v>954</v>
      </c>
      <c r="O207" t="s">
        <v>945</v>
      </c>
      <c r="P207">
        <v>2020</v>
      </c>
      <c r="Q207">
        <v>1490.11</v>
      </c>
    </row>
    <row r="208" spans="1:17" hidden="1">
      <c r="A208" t="s">
        <v>952</v>
      </c>
      <c r="B208" t="s">
        <v>739</v>
      </c>
      <c r="C208" t="s">
        <v>949</v>
      </c>
      <c r="D208" t="s">
        <v>909</v>
      </c>
      <c r="E208" t="s">
        <v>952</v>
      </c>
      <c r="I208">
        <v>52</v>
      </c>
      <c r="J208" t="s">
        <v>910</v>
      </c>
      <c r="L208">
        <v>0</v>
      </c>
      <c r="M208">
        <v>0</v>
      </c>
      <c r="N208" t="s">
        <v>954</v>
      </c>
      <c r="O208" t="s">
        <v>945</v>
      </c>
      <c r="P208">
        <v>2020</v>
      </c>
      <c r="Q208">
        <v>0</v>
      </c>
    </row>
    <row r="209" spans="1:17" hidden="1">
      <c r="A209" t="s">
        <v>952</v>
      </c>
      <c r="B209" t="s">
        <v>739</v>
      </c>
      <c r="C209" t="s">
        <v>948</v>
      </c>
      <c r="D209" t="s">
        <v>909</v>
      </c>
      <c r="E209" t="s">
        <v>952</v>
      </c>
      <c r="I209">
        <v>0</v>
      </c>
      <c r="J209" t="s">
        <v>910</v>
      </c>
      <c r="L209">
        <v>0</v>
      </c>
      <c r="M209">
        <v>0</v>
      </c>
      <c r="N209" t="s">
        <v>954</v>
      </c>
      <c r="O209" t="s">
        <v>945</v>
      </c>
      <c r="P209">
        <v>2020</v>
      </c>
      <c r="Q209">
        <v>0</v>
      </c>
    </row>
    <row r="210" spans="1:17" hidden="1">
      <c r="A210" t="s">
        <v>952</v>
      </c>
      <c r="B210" t="s">
        <v>736</v>
      </c>
      <c r="C210" t="s">
        <v>939</v>
      </c>
      <c r="D210" t="s">
        <v>909</v>
      </c>
      <c r="E210" t="s">
        <v>952</v>
      </c>
      <c r="I210">
        <v>31</v>
      </c>
      <c r="J210" t="s">
        <v>910</v>
      </c>
      <c r="L210">
        <v>0</v>
      </c>
      <c r="M210">
        <v>0</v>
      </c>
      <c r="N210" t="s">
        <v>954</v>
      </c>
      <c r="O210" t="s">
        <v>945</v>
      </c>
      <c r="P210">
        <v>2020</v>
      </c>
      <c r="Q210">
        <v>0</v>
      </c>
    </row>
    <row r="211" spans="1:17" hidden="1">
      <c r="A211" t="s">
        <v>952</v>
      </c>
      <c r="B211" t="s">
        <v>736</v>
      </c>
      <c r="C211" t="s">
        <v>921</v>
      </c>
      <c r="D211" t="s">
        <v>909</v>
      </c>
      <c r="E211" t="s">
        <v>952</v>
      </c>
      <c r="I211">
        <v>51</v>
      </c>
      <c r="J211" t="s">
        <v>910</v>
      </c>
      <c r="L211">
        <v>0</v>
      </c>
      <c r="M211">
        <v>0</v>
      </c>
      <c r="N211" t="s">
        <v>954</v>
      </c>
      <c r="O211" t="s">
        <v>945</v>
      </c>
      <c r="P211">
        <v>2020</v>
      </c>
      <c r="Q211">
        <v>0</v>
      </c>
    </row>
    <row r="212" spans="1:17" hidden="1">
      <c r="A212" t="s">
        <v>952</v>
      </c>
      <c r="B212" t="s">
        <v>736</v>
      </c>
      <c r="C212" t="s">
        <v>908</v>
      </c>
      <c r="D212" t="s">
        <v>909</v>
      </c>
      <c r="E212" t="s">
        <v>952</v>
      </c>
      <c r="I212">
        <v>296</v>
      </c>
      <c r="J212" t="s">
        <v>910</v>
      </c>
      <c r="L212">
        <v>0</v>
      </c>
      <c r="M212">
        <v>0</v>
      </c>
      <c r="N212" t="s">
        <v>954</v>
      </c>
      <c r="O212" t="s">
        <v>945</v>
      </c>
      <c r="P212">
        <v>2020</v>
      </c>
      <c r="Q212">
        <v>0</v>
      </c>
    </row>
    <row r="213" spans="1:17" hidden="1">
      <c r="A213" t="s">
        <v>952</v>
      </c>
      <c r="B213" t="s">
        <v>736</v>
      </c>
      <c r="C213" t="s">
        <v>938</v>
      </c>
      <c r="D213" t="s">
        <v>909</v>
      </c>
      <c r="E213" t="s">
        <v>952</v>
      </c>
      <c r="I213">
        <v>228</v>
      </c>
      <c r="J213" t="s">
        <v>910</v>
      </c>
      <c r="L213">
        <v>0</v>
      </c>
      <c r="M213">
        <v>0</v>
      </c>
      <c r="N213" t="s">
        <v>954</v>
      </c>
      <c r="O213" t="s">
        <v>945</v>
      </c>
      <c r="P213">
        <v>2020</v>
      </c>
      <c r="Q213">
        <v>0</v>
      </c>
    </row>
    <row r="214" spans="1:17" hidden="1">
      <c r="A214" t="s">
        <v>952</v>
      </c>
      <c r="B214" t="s">
        <v>736</v>
      </c>
      <c r="C214" t="s">
        <v>934</v>
      </c>
      <c r="D214" t="s">
        <v>909</v>
      </c>
      <c r="E214" t="s">
        <v>952</v>
      </c>
      <c r="I214">
        <v>0</v>
      </c>
      <c r="J214" t="s">
        <v>910</v>
      </c>
      <c r="L214">
        <v>0</v>
      </c>
      <c r="M214">
        <v>0</v>
      </c>
      <c r="N214" t="s">
        <v>954</v>
      </c>
      <c r="O214" t="s">
        <v>945</v>
      </c>
      <c r="P214">
        <v>2020</v>
      </c>
      <c r="Q214">
        <v>0</v>
      </c>
    </row>
    <row r="215" spans="1:17" hidden="1">
      <c r="A215" t="s">
        <v>952</v>
      </c>
      <c r="B215" t="s">
        <v>736</v>
      </c>
      <c r="C215" t="s">
        <v>944</v>
      </c>
      <c r="D215" t="s">
        <v>909</v>
      </c>
      <c r="E215" t="s">
        <v>952</v>
      </c>
      <c r="I215">
        <v>0</v>
      </c>
      <c r="J215" t="s">
        <v>910</v>
      </c>
      <c r="L215">
        <v>0</v>
      </c>
      <c r="M215">
        <v>0</v>
      </c>
      <c r="N215" t="s">
        <v>954</v>
      </c>
      <c r="O215" t="s">
        <v>945</v>
      </c>
      <c r="P215">
        <v>2020</v>
      </c>
      <c r="Q215">
        <v>0</v>
      </c>
    </row>
    <row r="216" spans="1:17" hidden="1">
      <c r="A216" t="s">
        <v>952</v>
      </c>
      <c r="B216" t="s">
        <v>738</v>
      </c>
      <c r="C216" t="s">
        <v>919</v>
      </c>
      <c r="D216" t="s">
        <v>909</v>
      </c>
      <c r="E216" t="s">
        <v>952</v>
      </c>
      <c r="I216">
        <v>0</v>
      </c>
      <c r="J216" t="s">
        <v>910</v>
      </c>
      <c r="L216">
        <v>0</v>
      </c>
      <c r="M216">
        <v>0</v>
      </c>
      <c r="N216" t="s">
        <v>954</v>
      </c>
      <c r="O216" t="s">
        <v>945</v>
      </c>
      <c r="P216">
        <v>2020</v>
      </c>
      <c r="Q216">
        <v>0</v>
      </c>
    </row>
    <row r="217" spans="1:17" hidden="1">
      <c r="A217" t="s">
        <v>952</v>
      </c>
      <c r="B217" t="s">
        <v>738</v>
      </c>
      <c r="C217" t="s">
        <v>920</v>
      </c>
      <c r="D217" t="s">
        <v>909</v>
      </c>
      <c r="E217" t="s">
        <v>952</v>
      </c>
      <c r="I217">
        <v>47</v>
      </c>
      <c r="J217" t="s">
        <v>910</v>
      </c>
      <c r="L217">
        <v>0</v>
      </c>
      <c r="M217">
        <v>0</v>
      </c>
      <c r="N217" t="s">
        <v>954</v>
      </c>
      <c r="O217" t="s">
        <v>945</v>
      </c>
      <c r="P217">
        <v>2020</v>
      </c>
      <c r="Q217">
        <v>0</v>
      </c>
    </row>
    <row r="218" spans="1:17" hidden="1">
      <c r="A218" t="s">
        <v>952</v>
      </c>
      <c r="B218" t="s">
        <v>738</v>
      </c>
      <c r="C218" t="s">
        <v>929</v>
      </c>
      <c r="D218" t="s">
        <v>909</v>
      </c>
      <c r="E218" t="s">
        <v>952</v>
      </c>
      <c r="I218">
        <v>0</v>
      </c>
      <c r="J218" t="s">
        <v>910</v>
      </c>
      <c r="L218">
        <v>0</v>
      </c>
      <c r="M218">
        <v>0</v>
      </c>
      <c r="N218" t="s">
        <v>954</v>
      </c>
      <c r="O218" t="s">
        <v>945</v>
      </c>
      <c r="P218">
        <v>2020</v>
      </c>
      <c r="Q218">
        <v>0</v>
      </c>
    </row>
    <row r="219" spans="1:17" hidden="1">
      <c r="A219" t="s">
        <v>952</v>
      </c>
      <c r="B219" t="s">
        <v>738</v>
      </c>
      <c r="C219" t="s">
        <v>930</v>
      </c>
      <c r="D219" t="s">
        <v>909</v>
      </c>
      <c r="E219" t="s">
        <v>952</v>
      </c>
      <c r="I219">
        <v>11</v>
      </c>
      <c r="J219" t="s">
        <v>910</v>
      </c>
      <c r="L219">
        <v>0</v>
      </c>
      <c r="M219">
        <v>0</v>
      </c>
      <c r="N219" t="s">
        <v>954</v>
      </c>
      <c r="O219" t="s">
        <v>945</v>
      </c>
      <c r="P219">
        <v>2020</v>
      </c>
      <c r="Q219">
        <v>0</v>
      </c>
    </row>
    <row r="220" spans="1:17" hidden="1">
      <c r="A220" t="s">
        <v>952</v>
      </c>
      <c r="B220" t="s">
        <v>738</v>
      </c>
      <c r="C220" t="s">
        <v>946</v>
      </c>
      <c r="D220" t="s">
        <v>909</v>
      </c>
      <c r="E220" t="s">
        <v>952</v>
      </c>
      <c r="I220">
        <v>0</v>
      </c>
      <c r="J220" t="s">
        <v>910</v>
      </c>
      <c r="L220">
        <v>0</v>
      </c>
      <c r="M220">
        <v>0</v>
      </c>
      <c r="N220" t="s">
        <v>954</v>
      </c>
      <c r="O220" t="s">
        <v>945</v>
      </c>
      <c r="P220">
        <v>2020</v>
      </c>
      <c r="Q220">
        <v>0</v>
      </c>
    </row>
    <row r="221" spans="1:17" hidden="1">
      <c r="A221" t="s">
        <v>952</v>
      </c>
      <c r="B221" t="s">
        <v>738</v>
      </c>
      <c r="C221" t="s">
        <v>931</v>
      </c>
      <c r="D221" t="s">
        <v>909</v>
      </c>
      <c r="E221" t="s">
        <v>952</v>
      </c>
      <c r="I221">
        <v>0</v>
      </c>
      <c r="J221" t="s">
        <v>910</v>
      </c>
      <c r="L221">
        <v>0</v>
      </c>
      <c r="M221">
        <v>0</v>
      </c>
      <c r="N221" t="s">
        <v>954</v>
      </c>
      <c r="O221" t="s">
        <v>945</v>
      </c>
      <c r="P221">
        <v>2020</v>
      </c>
      <c r="Q221">
        <v>0</v>
      </c>
    </row>
    <row r="222" spans="1:17" hidden="1">
      <c r="A222" t="s">
        <v>952</v>
      </c>
      <c r="B222" t="s">
        <v>738</v>
      </c>
      <c r="C222" t="s">
        <v>943</v>
      </c>
      <c r="D222" t="s">
        <v>909</v>
      </c>
      <c r="E222" t="s">
        <v>952</v>
      </c>
      <c r="I222">
        <v>0</v>
      </c>
      <c r="J222" t="s">
        <v>910</v>
      </c>
      <c r="L222">
        <v>0</v>
      </c>
      <c r="M222">
        <v>0</v>
      </c>
      <c r="N222" t="s">
        <v>954</v>
      </c>
      <c r="O222" t="s">
        <v>945</v>
      </c>
      <c r="P222">
        <v>2020</v>
      </c>
      <c r="Q222">
        <v>0</v>
      </c>
    </row>
    <row r="230" spans="1:23">
      <c r="A230" s="149" t="s">
        <v>956</v>
      </c>
      <c r="B230" s="149" t="s">
        <v>890</v>
      </c>
    </row>
    <row r="231" spans="1:23">
      <c r="A231" s="149" t="s">
        <v>891</v>
      </c>
      <c r="B231" t="s">
        <v>916</v>
      </c>
      <c r="C231" t="s">
        <v>911</v>
      </c>
      <c r="D231" t="s">
        <v>917</v>
      </c>
      <c r="E231" t="s">
        <v>953</v>
      </c>
      <c r="F231" t="s">
        <v>954</v>
      </c>
      <c r="G231" t="s">
        <v>918</v>
      </c>
      <c r="H231" t="s">
        <v>4</v>
      </c>
      <c r="L231" t="s">
        <v>689</v>
      </c>
      <c r="M231" t="s">
        <v>687</v>
      </c>
      <c r="N231" t="s">
        <v>710</v>
      </c>
      <c r="O231" t="s">
        <v>882</v>
      </c>
      <c r="P231" t="s">
        <v>744</v>
      </c>
    </row>
    <row r="232" spans="1:23">
      <c r="A232" s="150" t="s">
        <v>944</v>
      </c>
      <c r="B232" s="12">
        <v>0</v>
      </c>
      <c r="C232" s="12">
        <v>0</v>
      </c>
      <c r="D232" s="12">
        <v>0</v>
      </c>
      <c r="E232" s="12">
        <v>0</v>
      </c>
      <c r="F232" s="12">
        <v>0</v>
      </c>
      <c r="G232" s="12">
        <v>0</v>
      </c>
      <c r="H232" s="12">
        <v>0</v>
      </c>
      <c r="K232" t="str">
        <f t="shared" ref="K232:K267" si="0">A232</f>
        <v>A &amp; N ISLANDS</v>
      </c>
      <c r="L232">
        <f t="shared" ref="L232:L267" si="1">B232</f>
        <v>0</v>
      </c>
      <c r="M232">
        <f t="shared" ref="M232:M267" si="2">C232</f>
        <v>0</v>
      </c>
      <c r="N232">
        <f t="shared" ref="N232:N267" si="3">D232</f>
        <v>0</v>
      </c>
      <c r="O232">
        <f t="shared" ref="O232:O267" si="4">E232</f>
        <v>0</v>
      </c>
      <c r="P232">
        <f t="shared" ref="P232:P267" si="5">F232</f>
        <v>0</v>
      </c>
      <c r="R232" t="s">
        <v>686</v>
      </c>
      <c r="S232" t="s">
        <v>689</v>
      </c>
      <c r="T232" t="s">
        <v>687</v>
      </c>
      <c r="U232" t="s">
        <v>710</v>
      </c>
      <c r="V232" t="s">
        <v>882</v>
      </c>
      <c r="W232" t="s">
        <v>744</v>
      </c>
    </row>
    <row r="233" spans="1:23">
      <c r="A233" s="150" t="s">
        <v>913</v>
      </c>
      <c r="B233" s="12">
        <v>2419.4029999999998</v>
      </c>
      <c r="C233" s="12">
        <v>1.875</v>
      </c>
      <c r="D233" s="12">
        <v>199.36600000000001</v>
      </c>
      <c r="E233" s="12">
        <v>19.358000000000001</v>
      </c>
      <c r="F233" s="12">
        <v>18.850000000000001</v>
      </c>
      <c r="G233" s="12">
        <v>477.471</v>
      </c>
      <c r="H233" s="12">
        <v>3136.3229999999999</v>
      </c>
      <c r="J233" s="10" t="s">
        <v>680</v>
      </c>
      <c r="K233" t="str">
        <f t="shared" si="0"/>
        <v>ANDHRA PRADESH</v>
      </c>
      <c r="L233">
        <f t="shared" si="1"/>
        <v>2419.4029999999998</v>
      </c>
      <c r="M233">
        <f t="shared" si="2"/>
        <v>1.875</v>
      </c>
      <c r="N233">
        <f t="shared" si="3"/>
        <v>199.36600000000001</v>
      </c>
      <c r="O233">
        <f t="shared" si="4"/>
        <v>19.358000000000001</v>
      </c>
      <c r="P233">
        <f t="shared" si="5"/>
        <v>18.850000000000001</v>
      </c>
      <c r="R233" t="s">
        <v>670</v>
      </c>
      <c r="S233">
        <f t="shared" ref="S233:S257" si="6">SUMIF($J$232:$J$267,$R233,L$232:L$267)</f>
        <v>199.4</v>
      </c>
      <c r="T233">
        <f t="shared" ref="T233" si="7">SUMIF($J$232:$J$267,$R233,M$232:M$267)</f>
        <v>0</v>
      </c>
      <c r="U233">
        <f t="shared" ref="U233" si="8">SUMIF($J$232:$J$267,$R233,N$232:N$267)</f>
        <v>41.543999999999997</v>
      </c>
      <c r="V233">
        <f t="shared" ref="V233" si="9">SUMIF($J$232:$J$267,$R233,O$232:O$267)</f>
        <v>1.0629999999999999</v>
      </c>
      <c r="W233">
        <f t="shared" ref="W233" si="10">SUMIF($J$232:$J$267,$R233,P$232:P$267)</f>
        <v>0</v>
      </c>
    </row>
    <row r="234" spans="1:23">
      <c r="A234" s="150" t="s">
        <v>919</v>
      </c>
      <c r="B234" s="12">
        <v>0</v>
      </c>
      <c r="C234" s="12">
        <v>0</v>
      </c>
      <c r="D234" s="12">
        <v>0</v>
      </c>
      <c r="E234" s="12">
        <v>0</v>
      </c>
      <c r="F234" s="12">
        <v>0</v>
      </c>
      <c r="G234" s="12">
        <v>0</v>
      </c>
      <c r="H234" s="12">
        <v>0</v>
      </c>
      <c r="J234" s="10" t="s">
        <v>673</v>
      </c>
      <c r="K234" t="str">
        <f t="shared" si="0"/>
        <v>ARUNACHAL PRADESH</v>
      </c>
      <c r="L234">
        <f t="shared" si="1"/>
        <v>0</v>
      </c>
      <c r="M234">
        <f t="shared" si="2"/>
        <v>0</v>
      </c>
      <c r="N234">
        <f t="shared" si="3"/>
        <v>0</v>
      </c>
      <c r="O234">
        <f t="shared" si="4"/>
        <v>0</v>
      </c>
      <c r="P234">
        <f t="shared" si="5"/>
        <v>0</v>
      </c>
      <c r="R234" t="s">
        <v>671</v>
      </c>
      <c r="S234">
        <f t="shared" si="6"/>
        <v>1474.12</v>
      </c>
      <c r="T234">
        <f t="shared" ref="T234:T257" si="11">SUMIF($J$232:$J$267,$R234,M$232:M$267)</f>
        <v>0</v>
      </c>
      <c r="U234">
        <f t="shared" ref="U234:U257" si="12">SUMIF($J$232:$J$267,$R234,N$232:N$267)</f>
        <v>102</v>
      </c>
      <c r="V234">
        <f t="shared" ref="V234:V257" si="13">SUMIF($J$232:$J$267,$R234,O$232:O$267)</f>
        <v>1.786</v>
      </c>
      <c r="W234">
        <f t="shared" ref="W234:W257" si="14">SUMIF($J$232:$J$267,$R234,P$232:P$267)</f>
        <v>0</v>
      </c>
    </row>
    <row r="235" spans="1:23">
      <c r="A235" s="150" t="s">
        <v>920</v>
      </c>
      <c r="B235" s="12">
        <v>118</v>
      </c>
      <c r="C235" s="12">
        <v>0</v>
      </c>
      <c r="D235" s="12">
        <v>369.214</v>
      </c>
      <c r="E235" s="12">
        <v>6.48</v>
      </c>
      <c r="F235" s="12">
        <v>0</v>
      </c>
      <c r="G235" s="12">
        <v>31.006</v>
      </c>
      <c r="H235" s="12">
        <v>524.70000000000005</v>
      </c>
      <c r="J235" s="10" t="s">
        <v>685</v>
      </c>
      <c r="K235" t="str">
        <f t="shared" si="0"/>
        <v>ASSAM</v>
      </c>
      <c r="L235">
        <f t="shared" si="1"/>
        <v>118</v>
      </c>
      <c r="M235">
        <f t="shared" si="2"/>
        <v>0</v>
      </c>
      <c r="N235">
        <f t="shared" si="3"/>
        <v>369.214</v>
      </c>
      <c r="O235">
        <f t="shared" si="4"/>
        <v>6.48</v>
      </c>
      <c r="P235">
        <f t="shared" si="5"/>
        <v>0</v>
      </c>
      <c r="R235" t="s">
        <v>672</v>
      </c>
      <c r="S235">
        <f t="shared" si="6"/>
        <v>10726.02</v>
      </c>
      <c r="T235">
        <f t="shared" si="11"/>
        <v>0</v>
      </c>
      <c r="U235">
        <f t="shared" si="12"/>
        <v>373</v>
      </c>
      <c r="V235">
        <f t="shared" si="13"/>
        <v>57.75</v>
      </c>
      <c r="W235">
        <f t="shared" si="14"/>
        <v>0</v>
      </c>
    </row>
    <row r="236" spans="1:23">
      <c r="A236" s="150" t="s">
        <v>939</v>
      </c>
      <c r="B236" s="12">
        <v>199.4</v>
      </c>
      <c r="C236" s="12">
        <v>0</v>
      </c>
      <c r="D236" s="12">
        <v>41.543999999999997</v>
      </c>
      <c r="E236" s="12">
        <v>1.0629999999999999</v>
      </c>
      <c r="F236" s="12">
        <v>0</v>
      </c>
      <c r="G236" s="12">
        <v>17.626000000000001</v>
      </c>
      <c r="H236" s="12">
        <v>259.63299999999998</v>
      </c>
      <c r="J236" s="10" t="s">
        <v>670</v>
      </c>
      <c r="K236" t="str">
        <f t="shared" si="0"/>
        <v>BIHAR</v>
      </c>
      <c r="L236">
        <f t="shared" si="1"/>
        <v>199.4</v>
      </c>
      <c r="M236">
        <f t="shared" si="2"/>
        <v>0</v>
      </c>
      <c r="N236">
        <f t="shared" si="3"/>
        <v>41.543999999999997</v>
      </c>
      <c r="O236">
        <f t="shared" si="4"/>
        <v>1.0629999999999999</v>
      </c>
      <c r="P236">
        <f t="shared" si="5"/>
        <v>0</v>
      </c>
      <c r="R236" t="s">
        <v>674</v>
      </c>
      <c r="S236">
        <f t="shared" si="6"/>
        <v>815.15800000000002</v>
      </c>
      <c r="T236">
        <f t="shared" si="11"/>
        <v>0</v>
      </c>
      <c r="U236">
        <f t="shared" si="12"/>
        <v>211.828</v>
      </c>
      <c r="V236">
        <f t="shared" si="13"/>
        <v>23.550999999999998</v>
      </c>
      <c r="W236">
        <f t="shared" si="14"/>
        <v>0</v>
      </c>
    </row>
    <row r="237" spans="1:23">
      <c r="A237" s="150" t="s">
        <v>947</v>
      </c>
      <c r="B237" s="12">
        <v>25</v>
      </c>
      <c r="C237" s="12">
        <v>0</v>
      </c>
      <c r="D237" s="12">
        <v>0</v>
      </c>
      <c r="E237" s="12">
        <v>1.04</v>
      </c>
      <c r="F237" s="12">
        <v>0</v>
      </c>
      <c r="G237" s="12">
        <v>52.631</v>
      </c>
      <c r="H237" s="12">
        <v>78.670999999999992</v>
      </c>
      <c r="J237" s="10" t="s">
        <v>661</v>
      </c>
      <c r="K237" t="str">
        <f t="shared" si="0"/>
        <v>CHANDIGARH</v>
      </c>
      <c r="L237">
        <f t="shared" si="1"/>
        <v>25</v>
      </c>
      <c r="M237">
        <f t="shared" si="2"/>
        <v>0</v>
      </c>
      <c r="N237">
        <f t="shared" si="3"/>
        <v>0</v>
      </c>
      <c r="O237">
        <f t="shared" si="4"/>
        <v>1.04</v>
      </c>
      <c r="P237">
        <f t="shared" si="5"/>
        <v>0</v>
      </c>
      <c r="R237" t="s">
        <v>675</v>
      </c>
      <c r="S237">
        <f t="shared" si="6"/>
        <v>6300.66</v>
      </c>
      <c r="T237">
        <f t="shared" si="11"/>
        <v>22.271999999999998</v>
      </c>
      <c r="U237">
        <f t="shared" si="12"/>
        <v>91.471999999999994</v>
      </c>
      <c r="V237">
        <f t="shared" si="13"/>
        <v>30.524999999999999</v>
      </c>
      <c r="W237">
        <f t="shared" si="14"/>
        <v>0</v>
      </c>
    </row>
    <row r="238" spans="1:23">
      <c r="A238" s="150" t="s">
        <v>922</v>
      </c>
      <c r="B238" s="12">
        <v>6300.66</v>
      </c>
      <c r="C238" s="12">
        <v>22.271999999999998</v>
      </c>
      <c r="D238" s="12">
        <v>91.471999999999994</v>
      </c>
      <c r="E238" s="12">
        <v>30.524999999999999</v>
      </c>
      <c r="F238" s="12">
        <v>0</v>
      </c>
      <c r="G238" s="12">
        <v>159.054</v>
      </c>
      <c r="H238" s="12">
        <v>6603.9829999999993</v>
      </c>
      <c r="J238" s="10" t="s">
        <v>675</v>
      </c>
      <c r="K238" t="str">
        <f t="shared" si="0"/>
        <v>CHHATTISGARH</v>
      </c>
      <c r="L238">
        <f t="shared" si="1"/>
        <v>6300.66</v>
      </c>
      <c r="M238">
        <f t="shared" si="2"/>
        <v>22.271999999999998</v>
      </c>
      <c r="N238">
        <f t="shared" si="3"/>
        <v>91.471999999999994</v>
      </c>
      <c r="O238">
        <f t="shared" si="4"/>
        <v>30.524999999999999</v>
      </c>
      <c r="P238">
        <f t="shared" si="5"/>
        <v>0</v>
      </c>
      <c r="R238" t="s">
        <v>677</v>
      </c>
      <c r="S238">
        <f t="shared" si="6"/>
        <v>4187.4719999999998</v>
      </c>
      <c r="T238">
        <f t="shared" si="11"/>
        <v>2.5499999999999998</v>
      </c>
      <c r="U238">
        <f t="shared" si="12"/>
        <v>2961.64</v>
      </c>
      <c r="V238">
        <f t="shared" si="13"/>
        <v>131.84200000000001</v>
      </c>
      <c r="W238">
        <f t="shared" si="14"/>
        <v>636.06600000000003</v>
      </c>
    </row>
    <row r="239" spans="1:23">
      <c r="A239" s="150" t="s">
        <v>951</v>
      </c>
      <c r="B239" s="12">
        <v>8.4</v>
      </c>
      <c r="C239" s="12">
        <v>0</v>
      </c>
      <c r="D239" s="12">
        <v>0</v>
      </c>
      <c r="E239" s="12">
        <v>0</v>
      </c>
      <c r="F239" s="12">
        <v>0</v>
      </c>
      <c r="G239" s="12">
        <v>71.879000000000005</v>
      </c>
      <c r="H239" s="12">
        <v>80.279000000000011</v>
      </c>
      <c r="J239" s="10" t="s">
        <v>661</v>
      </c>
      <c r="K239" t="str">
        <f t="shared" si="0"/>
        <v>DADRA &amp; NAGAR HAVELI</v>
      </c>
      <c r="L239">
        <f t="shared" si="1"/>
        <v>8.4</v>
      </c>
      <c r="M239">
        <f t="shared" si="2"/>
        <v>0</v>
      </c>
      <c r="N239">
        <f t="shared" si="3"/>
        <v>0</v>
      </c>
      <c r="O239">
        <f t="shared" si="4"/>
        <v>0</v>
      </c>
      <c r="P239">
        <f t="shared" si="5"/>
        <v>0</v>
      </c>
      <c r="R239" t="s">
        <v>678</v>
      </c>
      <c r="S239">
        <f t="shared" si="6"/>
        <v>7184.0290000000005</v>
      </c>
      <c r="T239">
        <f t="shared" si="11"/>
        <v>0</v>
      </c>
      <c r="U239">
        <f t="shared" si="12"/>
        <v>164.35599999999999</v>
      </c>
      <c r="V239">
        <f t="shared" si="13"/>
        <v>7.53</v>
      </c>
      <c r="W239">
        <f t="shared" si="14"/>
        <v>216.75</v>
      </c>
    </row>
    <row r="240" spans="1:23">
      <c r="A240" s="150" t="s">
        <v>940</v>
      </c>
      <c r="B240" s="12">
        <v>0</v>
      </c>
      <c r="C240" s="12">
        <v>0</v>
      </c>
      <c r="D240" s="12">
        <v>0</v>
      </c>
      <c r="E240" s="12">
        <v>0.23699999999999999</v>
      </c>
      <c r="F240" s="12">
        <v>0</v>
      </c>
      <c r="G240" s="12">
        <v>7.306</v>
      </c>
      <c r="H240" s="12">
        <v>7.5430000000000001</v>
      </c>
      <c r="J240" s="10" t="s">
        <v>662</v>
      </c>
      <c r="K240" t="str">
        <f t="shared" si="0"/>
        <v>DELHI</v>
      </c>
      <c r="L240">
        <f t="shared" si="1"/>
        <v>0</v>
      </c>
      <c r="M240">
        <f t="shared" si="2"/>
        <v>0</v>
      </c>
      <c r="N240">
        <f t="shared" si="3"/>
        <v>0</v>
      </c>
      <c r="O240">
        <f t="shared" si="4"/>
        <v>0.23699999999999999</v>
      </c>
      <c r="P240">
        <f t="shared" si="5"/>
        <v>0</v>
      </c>
      <c r="R240" t="s">
        <v>679</v>
      </c>
      <c r="S240">
        <f t="shared" si="6"/>
        <v>3723.1570000000002</v>
      </c>
      <c r="T240">
        <f t="shared" si="11"/>
        <v>21</v>
      </c>
      <c r="U240">
        <f t="shared" si="12"/>
        <v>703.61599999999999</v>
      </c>
      <c r="V240">
        <f t="shared" si="13"/>
        <v>344.60399999999998</v>
      </c>
      <c r="W240">
        <f t="shared" si="14"/>
        <v>326.911</v>
      </c>
    </row>
    <row r="241" spans="1:23">
      <c r="A241" s="150" t="s">
        <v>950</v>
      </c>
      <c r="B241" s="12">
        <v>0</v>
      </c>
      <c r="C241" s="12">
        <v>0</v>
      </c>
      <c r="D241" s="12">
        <v>0</v>
      </c>
      <c r="E241" s="12">
        <v>0</v>
      </c>
      <c r="F241" s="12">
        <v>0</v>
      </c>
      <c r="G241" s="12">
        <v>9.0009999999999994</v>
      </c>
      <c r="H241" s="12">
        <v>9.0009999999999994</v>
      </c>
      <c r="J241" s="10" t="s">
        <v>661</v>
      </c>
      <c r="K241" t="str">
        <f t="shared" si="0"/>
        <v>DIU &amp; DAMAN</v>
      </c>
      <c r="L241">
        <f t="shared" si="1"/>
        <v>0</v>
      </c>
      <c r="M241">
        <f t="shared" si="2"/>
        <v>0</v>
      </c>
      <c r="N241">
        <f t="shared" si="3"/>
        <v>0</v>
      </c>
      <c r="O241">
        <f t="shared" si="4"/>
        <v>0</v>
      </c>
      <c r="P241">
        <f t="shared" si="5"/>
        <v>0</v>
      </c>
      <c r="R241" t="s">
        <v>676</v>
      </c>
      <c r="S241">
        <f t="shared" si="6"/>
        <v>15.9</v>
      </c>
      <c r="T241">
        <f t="shared" si="11"/>
        <v>0</v>
      </c>
      <c r="U241">
        <f t="shared" si="12"/>
        <v>83.3</v>
      </c>
      <c r="V241">
        <f t="shared" si="13"/>
        <v>0</v>
      </c>
      <c r="W241">
        <f t="shared" si="14"/>
        <v>0</v>
      </c>
    </row>
    <row r="242" spans="1:23">
      <c r="A242" s="150" t="s">
        <v>941</v>
      </c>
      <c r="B242" s="12">
        <v>15.9</v>
      </c>
      <c r="C242" s="12">
        <v>0</v>
      </c>
      <c r="D242" s="12">
        <v>83.3</v>
      </c>
      <c r="E242" s="12">
        <v>0</v>
      </c>
      <c r="F242" s="12">
        <v>0</v>
      </c>
      <c r="G242" s="12">
        <v>55.862000000000002</v>
      </c>
      <c r="H242" s="12">
        <v>155.06200000000001</v>
      </c>
      <c r="J242" s="10" t="s">
        <v>676</v>
      </c>
      <c r="K242" t="str">
        <f t="shared" si="0"/>
        <v>GOA</v>
      </c>
      <c r="L242">
        <f t="shared" si="1"/>
        <v>15.9</v>
      </c>
      <c r="M242">
        <f t="shared" si="2"/>
        <v>0</v>
      </c>
      <c r="N242">
        <f t="shared" si="3"/>
        <v>83.3</v>
      </c>
      <c r="O242">
        <f t="shared" si="4"/>
        <v>0</v>
      </c>
      <c r="P242">
        <f t="shared" si="5"/>
        <v>0</v>
      </c>
      <c r="R242" t="s">
        <v>661</v>
      </c>
      <c r="S242">
        <f t="shared" si="6"/>
        <v>48.9</v>
      </c>
      <c r="T242">
        <f t="shared" si="11"/>
        <v>0</v>
      </c>
      <c r="U242">
        <f t="shared" si="12"/>
        <v>35.9</v>
      </c>
      <c r="V242">
        <f t="shared" si="13"/>
        <v>3.4279999999999999</v>
      </c>
      <c r="W242">
        <f t="shared" si="14"/>
        <v>0</v>
      </c>
    </row>
    <row r="243" spans="1:23">
      <c r="A243" s="150" t="s">
        <v>923</v>
      </c>
      <c r="B243" s="12">
        <v>4187.4719999999998</v>
      </c>
      <c r="C243" s="12">
        <v>2.5499999999999998</v>
      </c>
      <c r="D243" s="12">
        <v>2961.64</v>
      </c>
      <c r="E243" s="12">
        <v>131.84200000000001</v>
      </c>
      <c r="F243" s="12">
        <v>636.06600000000003</v>
      </c>
      <c r="G243" s="12">
        <v>1080.0440000000001</v>
      </c>
      <c r="H243" s="12">
        <v>8999.6139999999996</v>
      </c>
      <c r="J243" s="10" t="s">
        <v>677</v>
      </c>
      <c r="K243" t="str">
        <f t="shared" si="0"/>
        <v>GUJARAT</v>
      </c>
      <c r="L243">
        <f t="shared" si="1"/>
        <v>4187.4719999999998</v>
      </c>
      <c r="M243">
        <f t="shared" si="2"/>
        <v>2.5499999999999998</v>
      </c>
      <c r="N243">
        <f t="shared" si="3"/>
        <v>2961.64</v>
      </c>
      <c r="O243">
        <f t="shared" si="4"/>
        <v>131.84200000000001</v>
      </c>
      <c r="P243">
        <f t="shared" si="5"/>
        <v>636.06600000000003</v>
      </c>
      <c r="R243" t="s">
        <v>685</v>
      </c>
      <c r="S243">
        <f t="shared" si="6"/>
        <v>118</v>
      </c>
      <c r="T243">
        <f t="shared" si="11"/>
        <v>0</v>
      </c>
      <c r="U243">
        <f t="shared" si="12"/>
        <v>369.214</v>
      </c>
      <c r="V243">
        <f t="shared" si="13"/>
        <v>6.48</v>
      </c>
      <c r="W243">
        <f t="shared" si="14"/>
        <v>0</v>
      </c>
    </row>
    <row r="244" spans="1:23">
      <c r="A244" s="150" t="s">
        <v>942</v>
      </c>
      <c r="B244" s="12">
        <v>355.71</v>
      </c>
      <c r="C244" s="12">
        <v>0</v>
      </c>
      <c r="D244" s="12">
        <v>473.61700000000002</v>
      </c>
      <c r="E244" s="12">
        <v>55.779000000000003</v>
      </c>
      <c r="F244" s="12">
        <v>0</v>
      </c>
      <c r="G244" s="12">
        <v>1513.271</v>
      </c>
      <c r="H244" s="12">
        <v>2398.377</v>
      </c>
      <c r="J244" s="10" t="s">
        <v>663</v>
      </c>
      <c r="K244" t="str">
        <f t="shared" si="0"/>
        <v>HARYANA</v>
      </c>
      <c r="L244">
        <f t="shared" si="1"/>
        <v>355.71</v>
      </c>
      <c r="M244">
        <f t="shared" si="2"/>
        <v>0</v>
      </c>
      <c r="N244">
        <f t="shared" si="3"/>
        <v>473.61700000000002</v>
      </c>
      <c r="O244">
        <f t="shared" si="4"/>
        <v>55.779000000000003</v>
      </c>
      <c r="P244">
        <f t="shared" si="5"/>
        <v>0</v>
      </c>
      <c r="R244" t="s">
        <v>673</v>
      </c>
      <c r="S244">
        <f t="shared" si="6"/>
        <v>38.799999999999997</v>
      </c>
      <c r="T244">
        <f t="shared" si="11"/>
        <v>0</v>
      </c>
      <c r="U244">
        <f t="shared" si="12"/>
        <v>0</v>
      </c>
      <c r="V244">
        <f t="shared" si="13"/>
        <v>0</v>
      </c>
      <c r="W244">
        <f t="shared" si="14"/>
        <v>0</v>
      </c>
    </row>
    <row r="245" spans="1:23">
      <c r="A245" s="150" t="s">
        <v>924</v>
      </c>
      <c r="B245" s="12">
        <v>31.225000000000001</v>
      </c>
      <c r="C245" s="12">
        <v>3.5</v>
      </c>
      <c r="D245" s="12">
        <v>0</v>
      </c>
      <c r="E245" s="12">
        <v>5.3380000000000001</v>
      </c>
      <c r="F245" s="12">
        <v>0</v>
      </c>
      <c r="G245" s="12">
        <v>434.78300000000002</v>
      </c>
      <c r="H245" s="12">
        <v>474.846</v>
      </c>
      <c r="J245" s="10" t="s">
        <v>664</v>
      </c>
      <c r="K245" t="str">
        <f t="shared" si="0"/>
        <v>HIMACHAL PRADESH</v>
      </c>
      <c r="L245">
        <f t="shared" si="1"/>
        <v>31.225000000000001</v>
      </c>
      <c r="M245">
        <f t="shared" si="2"/>
        <v>3.5</v>
      </c>
      <c r="N245">
        <f t="shared" si="3"/>
        <v>0</v>
      </c>
      <c r="O245">
        <f t="shared" si="4"/>
        <v>5.3380000000000001</v>
      </c>
      <c r="P245">
        <f t="shared" si="5"/>
        <v>0</v>
      </c>
      <c r="R245" t="s">
        <v>680</v>
      </c>
      <c r="S245">
        <f t="shared" si="6"/>
        <v>2419.4029999999998</v>
      </c>
      <c r="T245">
        <f t="shared" si="11"/>
        <v>1.875</v>
      </c>
      <c r="U245">
        <f t="shared" si="12"/>
        <v>199.36600000000001</v>
      </c>
      <c r="V245">
        <f t="shared" si="13"/>
        <v>19.358000000000001</v>
      </c>
      <c r="W245">
        <f t="shared" si="14"/>
        <v>18.850000000000001</v>
      </c>
    </row>
    <row r="246" spans="1:23">
      <c r="A246" s="150" t="s">
        <v>925</v>
      </c>
      <c r="B246" s="12">
        <v>0</v>
      </c>
      <c r="C246" s="12">
        <v>0</v>
      </c>
      <c r="D246" s="12">
        <v>0</v>
      </c>
      <c r="E246" s="12">
        <v>0</v>
      </c>
      <c r="F246" s="12">
        <v>0</v>
      </c>
      <c r="G246" s="12">
        <v>25.861000000000001</v>
      </c>
      <c r="H246" s="12">
        <v>25.861000000000001</v>
      </c>
      <c r="J246" s="10" t="s">
        <v>665</v>
      </c>
      <c r="K246" t="str">
        <f t="shared" si="0"/>
        <v>JAMMU &amp; KASHMIR</v>
      </c>
      <c r="L246">
        <f t="shared" si="1"/>
        <v>0</v>
      </c>
      <c r="M246">
        <f t="shared" si="2"/>
        <v>0</v>
      </c>
      <c r="N246">
        <f t="shared" si="3"/>
        <v>0</v>
      </c>
      <c r="O246">
        <f t="shared" si="4"/>
        <v>0</v>
      </c>
      <c r="P246">
        <f t="shared" si="5"/>
        <v>0</v>
      </c>
      <c r="R246" t="s">
        <v>681</v>
      </c>
      <c r="S246">
        <f t="shared" si="6"/>
        <v>3839.002</v>
      </c>
      <c r="T246">
        <f t="shared" si="11"/>
        <v>25.574999999999999</v>
      </c>
      <c r="U246">
        <f t="shared" si="12"/>
        <v>506.9</v>
      </c>
      <c r="V246">
        <f t="shared" si="13"/>
        <v>187.31800000000001</v>
      </c>
      <c r="W246">
        <f t="shared" si="14"/>
        <v>154.625</v>
      </c>
    </row>
    <row r="247" spans="1:23">
      <c r="A247" s="150" t="s">
        <v>921</v>
      </c>
      <c r="B247" s="12">
        <v>1474.12</v>
      </c>
      <c r="C247" s="12">
        <v>0</v>
      </c>
      <c r="D247" s="12">
        <v>102</v>
      </c>
      <c r="E247" s="12">
        <v>1.786</v>
      </c>
      <c r="F247" s="12">
        <v>0</v>
      </c>
      <c r="G247" s="12">
        <v>140.19499999999999</v>
      </c>
      <c r="H247" s="12">
        <v>1718.1009999999999</v>
      </c>
      <c r="J247" s="10" t="s">
        <v>671</v>
      </c>
      <c r="K247" t="str">
        <f t="shared" si="0"/>
        <v>JHARKHAND</v>
      </c>
      <c r="L247">
        <f t="shared" si="1"/>
        <v>1474.12</v>
      </c>
      <c r="M247">
        <f t="shared" si="2"/>
        <v>0</v>
      </c>
      <c r="N247">
        <f t="shared" si="3"/>
        <v>102</v>
      </c>
      <c r="O247">
        <f t="shared" si="4"/>
        <v>1.786</v>
      </c>
      <c r="P247">
        <f t="shared" si="5"/>
        <v>0</v>
      </c>
      <c r="R247" t="s">
        <v>682</v>
      </c>
      <c r="S247">
        <f t="shared" si="6"/>
        <v>165.1</v>
      </c>
      <c r="T247">
        <f t="shared" si="11"/>
        <v>54</v>
      </c>
      <c r="U247">
        <f t="shared" si="12"/>
        <v>195.48</v>
      </c>
      <c r="V247">
        <f t="shared" si="13"/>
        <v>2.1469999999999998</v>
      </c>
      <c r="W247">
        <f t="shared" si="14"/>
        <v>0</v>
      </c>
    </row>
    <row r="248" spans="1:23">
      <c r="A248" s="150" t="s">
        <v>915</v>
      </c>
      <c r="B248" s="12">
        <v>3839.002</v>
      </c>
      <c r="C248" s="12">
        <v>25.574999999999999</v>
      </c>
      <c r="D248" s="12">
        <v>506.9</v>
      </c>
      <c r="E248" s="12">
        <v>187.31800000000001</v>
      </c>
      <c r="F248" s="12">
        <v>154.625</v>
      </c>
      <c r="G248" s="12">
        <v>1281.8240000000001</v>
      </c>
      <c r="H248" s="12">
        <v>5995.2440000000006</v>
      </c>
      <c r="J248" s="10" t="s">
        <v>681</v>
      </c>
      <c r="K248" t="str">
        <f t="shared" si="0"/>
        <v>KARNATAKA</v>
      </c>
      <c r="L248">
        <f t="shared" si="1"/>
        <v>3839.002</v>
      </c>
      <c r="M248">
        <f t="shared" si="2"/>
        <v>25.574999999999999</v>
      </c>
      <c r="N248">
        <f t="shared" si="3"/>
        <v>506.9</v>
      </c>
      <c r="O248">
        <f t="shared" si="4"/>
        <v>187.31800000000001</v>
      </c>
      <c r="P248">
        <f t="shared" si="5"/>
        <v>154.625</v>
      </c>
      <c r="R248" t="s">
        <v>683</v>
      </c>
      <c r="S248">
        <f t="shared" si="6"/>
        <v>3581.3339999999998</v>
      </c>
      <c r="T248">
        <f t="shared" si="11"/>
        <v>0</v>
      </c>
      <c r="U248">
        <f t="shared" si="12"/>
        <v>297.47699999999998</v>
      </c>
      <c r="V248">
        <f t="shared" si="13"/>
        <v>256.39699999999999</v>
      </c>
      <c r="W248">
        <f t="shared" si="14"/>
        <v>1490.11</v>
      </c>
    </row>
    <row r="249" spans="1:23">
      <c r="A249" s="150" t="s">
        <v>926</v>
      </c>
      <c r="B249" s="12">
        <v>165.1</v>
      </c>
      <c r="C249" s="12">
        <v>54</v>
      </c>
      <c r="D249" s="12">
        <v>195.48</v>
      </c>
      <c r="E249" s="12">
        <v>2.1469999999999998</v>
      </c>
      <c r="F249" s="12">
        <v>0</v>
      </c>
      <c r="G249" s="12">
        <v>192.39599999999999</v>
      </c>
      <c r="H249" s="12">
        <v>609.12299999999993</v>
      </c>
      <c r="J249" s="10" t="s">
        <v>682</v>
      </c>
      <c r="K249" t="str">
        <f t="shared" si="0"/>
        <v>KERALA</v>
      </c>
      <c r="L249">
        <f t="shared" si="1"/>
        <v>165.1</v>
      </c>
      <c r="M249">
        <f t="shared" si="2"/>
        <v>54</v>
      </c>
      <c r="N249">
        <f t="shared" si="3"/>
        <v>195.48</v>
      </c>
      <c r="O249">
        <f t="shared" si="4"/>
        <v>2.1469999999999998</v>
      </c>
      <c r="P249">
        <f t="shared" si="5"/>
        <v>0</v>
      </c>
      <c r="R249" t="s">
        <v>684</v>
      </c>
      <c r="S249">
        <f t="shared" si="6"/>
        <v>1178.2719999999999</v>
      </c>
      <c r="T249">
        <f t="shared" si="11"/>
        <v>0</v>
      </c>
      <c r="U249">
        <f t="shared" si="12"/>
        <v>1</v>
      </c>
      <c r="V249">
        <f t="shared" si="13"/>
        <v>56.906999999999996</v>
      </c>
      <c r="W249">
        <f t="shared" si="14"/>
        <v>0.90900000000000003</v>
      </c>
    </row>
    <row r="250" spans="1:23">
      <c r="A250" s="150" t="s">
        <v>948</v>
      </c>
      <c r="B250" s="12">
        <v>0</v>
      </c>
      <c r="C250" s="12">
        <v>0</v>
      </c>
      <c r="D250" s="12">
        <v>0</v>
      </c>
      <c r="E250" s="12">
        <v>0</v>
      </c>
      <c r="F250" s="12">
        <v>0</v>
      </c>
      <c r="G250" s="12">
        <v>0</v>
      </c>
      <c r="H250" s="12">
        <v>0</v>
      </c>
      <c r="K250" t="str">
        <f t="shared" si="0"/>
        <v>LAKSHADWEEP</v>
      </c>
      <c r="L250">
        <f t="shared" si="1"/>
        <v>0</v>
      </c>
      <c r="M250">
        <f t="shared" si="2"/>
        <v>0</v>
      </c>
      <c r="N250">
        <f t="shared" si="3"/>
        <v>0</v>
      </c>
      <c r="O250">
        <f t="shared" si="4"/>
        <v>0</v>
      </c>
      <c r="P250">
        <f t="shared" si="5"/>
        <v>0</v>
      </c>
      <c r="R250" t="s">
        <v>662</v>
      </c>
      <c r="S250">
        <f t="shared" si="6"/>
        <v>0</v>
      </c>
      <c r="T250">
        <f t="shared" si="11"/>
        <v>0</v>
      </c>
      <c r="U250">
        <f t="shared" si="12"/>
        <v>0</v>
      </c>
      <c r="V250">
        <f t="shared" si="13"/>
        <v>0.23699999999999999</v>
      </c>
      <c r="W250">
        <f t="shared" si="14"/>
        <v>0</v>
      </c>
    </row>
    <row r="251" spans="1:23">
      <c r="A251" s="150" t="s">
        <v>927</v>
      </c>
      <c r="B251" s="12">
        <v>7184.0290000000005</v>
      </c>
      <c r="C251" s="12">
        <v>0</v>
      </c>
      <c r="D251" s="12">
        <v>164.35599999999999</v>
      </c>
      <c r="E251" s="12">
        <v>7.53</v>
      </c>
      <c r="F251" s="12">
        <v>216.75</v>
      </c>
      <c r="G251" s="12">
        <v>749.76199999999994</v>
      </c>
      <c r="H251" s="12">
        <v>8322.4269999999997</v>
      </c>
      <c r="J251" s="151" t="s">
        <v>678</v>
      </c>
      <c r="K251" t="str">
        <f t="shared" si="0"/>
        <v>MADHYA PRADESH</v>
      </c>
      <c r="L251">
        <f t="shared" si="1"/>
        <v>7184.0290000000005</v>
      </c>
      <c r="M251">
        <f t="shared" si="2"/>
        <v>0</v>
      </c>
      <c r="N251">
        <f t="shared" si="3"/>
        <v>164.35599999999999</v>
      </c>
      <c r="O251">
        <f t="shared" si="4"/>
        <v>7.53</v>
      </c>
      <c r="P251">
        <f t="shared" si="5"/>
        <v>216.75</v>
      </c>
      <c r="R251" t="s">
        <v>663</v>
      </c>
      <c r="S251">
        <f t="shared" si="6"/>
        <v>355.71</v>
      </c>
      <c r="T251">
        <f t="shared" si="11"/>
        <v>0</v>
      </c>
      <c r="U251">
        <f t="shared" si="12"/>
        <v>473.61700000000002</v>
      </c>
      <c r="V251">
        <f t="shared" si="13"/>
        <v>55.779000000000003</v>
      </c>
      <c r="W251">
        <f t="shared" si="14"/>
        <v>0</v>
      </c>
    </row>
    <row r="252" spans="1:23">
      <c r="A252" s="150" t="s">
        <v>928</v>
      </c>
      <c r="B252" s="12">
        <v>3723.1570000000002</v>
      </c>
      <c r="C252" s="12">
        <v>21</v>
      </c>
      <c r="D252" s="12">
        <v>703.61599999999999</v>
      </c>
      <c r="E252" s="12">
        <v>344.60399999999998</v>
      </c>
      <c r="F252" s="12">
        <v>326.911</v>
      </c>
      <c r="G252" s="12">
        <v>680.92499999999995</v>
      </c>
      <c r="H252" s="12">
        <v>5800.2130000000006</v>
      </c>
      <c r="J252" s="151" t="s">
        <v>679</v>
      </c>
      <c r="K252" t="str">
        <f t="shared" si="0"/>
        <v>MAHARASHTRA</v>
      </c>
      <c r="L252">
        <f t="shared" si="1"/>
        <v>3723.1570000000002</v>
      </c>
      <c r="M252">
        <f t="shared" si="2"/>
        <v>21</v>
      </c>
      <c r="N252">
        <f t="shared" si="3"/>
        <v>703.61599999999999</v>
      </c>
      <c r="O252">
        <f t="shared" si="4"/>
        <v>344.60399999999998</v>
      </c>
      <c r="P252">
        <f t="shared" si="5"/>
        <v>326.911</v>
      </c>
      <c r="R252" t="s">
        <v>664</v>
      </c>
      <c r="S252">
        <f t="shared" si="6"/>
        <v>31.225000000000001</v>
      </c>
      <c r="T252">
        <f t="shared" si="11"/>
        <v>3.5</v>
      </c>
      <c r="U252">
        <f t="shared" si="12"/>
        <v>0</v>
      </c>
      <c r="V252">
        <f t="shared" si="13"/>
        <v>5.3380000000000001</v>
      </c>
      <c r="W252">
        <f t="shared" si="14"/>
        <v>0</v>
      </c>
    </row>
    <row r="253" spans="1:23">
      <c r="A253" s="150" t="s">
        <v>929</v>
      </c>
      <c r="B253" s="12">
        <v>0</v>
      </c>
      <c r="C253" s="12">
        <v>0</v>
      </c>
      <c r="D253" s="12">
        <v>0</v>
      </c>
      <c r="E253" s="12">
        <v>0</v>
      </c>
      <c r="F253" s="12">
        <v>0</v>
      </c>
      <c r="G253" s="12">
        <v>0</v>
      </c>
      <c r="H253" s="12">
        <v>0</v>
      </c>
      <c r="J253" s="151" t="s">
        <v>673</v>
      </c>
      <c r="K253" t="str">
        <f t="shared" si="0"/>
        <v>MANIPUR</v>
      </c>
      <c r="L253">
        <f t="shared" si="1"/>
        <v>0</v>
      </c>
      <c r="M253">
        <f t="shared" si="2"/>
        <v>0</v>
      </c>
      <c r="N253">
        <f t="shared" si="3"/>
        <v>0</v>
      </c>
      <c r="O253">
        <f t="shared" si="4"/>
        <v>0</v>
      </c>
      <c r="P253">
        <f t="shared" si="5"/>
        <v>0</v>
      </c>
      <c r="R253" t="s">
        <v>665</v>
      </c>
      <c r="S253">
        <f t="shared" si="6"/>
        <v>0</v>
      </c>
      <c r="T253">
        <f t="shared" si="11"/>
        <v>0</v>
      </c>
      <c r="U253">
        <f t="shared" si="12"/>
        <v>0</v>
      </c>
      <c r="V253">
        <f t="shared" si="13"/>
        <v>0</v>
      </c>
      <c r="W253">
        <f t="shared" si="14"/>
        <v>0</v>
      </c>
    </row>
    <row r="254" spans="1:23">
      <c r="A254" s="150" t="s">
        <v>930</v>
      </c>
      <c r="B254" s="12">
        <v>38.799999999999997</v>
      </c>
      <c r="C254" s="12">
        <v>0</v>
      </c>
      <c r="D254" s="12">
        <v>0</v>
      </c>
      <c r="E254" s="12">
        <v>0</v>
      </c>
      <c r="F254" s="12">
        <v>0</v>
      </c>
      <c r="G254" s="12">
        <v>34.896999999999998</v>
      </c>
      <c r="H254" s="12">
        <v>73.697000000000003</v>
      </c>
      <c r="J254" s="151" t="s">
        <v>673</v>
      </c>
      <c r="K254" t="str">
        <f t="shared" si="0"/>
        <v>MEGHALAYA</v>
      </c>
      <c r="L254">
        <f t="shared" si="1"/>
        <v>38.799999999999997</v>
      </c>
      <c r="M254">
        <f t="shared" si="2"/>
        <v>0</v>
      </c>
      <c r="N254">
        <f t="shared" si="3"/>
        <v>0</v>
      </c>
      <c r="O254">
        <f t="shared" si="4"/>
        <v>0</v>
      </c>
      <c r="P254">
        <f t="shared" si="5"/>
        <v>0</v>
      </c>
      <c r="R254" t="s">
        <v>666</v>
      </c>
      <c r="S254">
        <f t="shared" si="6"/>
        <v>577.97</v>
      </c>
      <c r="T254">
        <f t="shared" si="11"/>
        <v>0</v>
      </c>
      <c r="U254">
        <f t="shared" si="12"/>
        <v>75.242000000000004</v>
      </c>
      <c r="V254">
        <f t="shared" si="13"/>
        <v>20.151</v>
      </c>
      <c r="W254">
        <f t="shared" si="14"/>
        <v>0</v>
      </c>
    </row>
    <row r="255" spans="1:23">
      <c r="A255" s="150" t="s">
        <v>946</v>
      </c>
      <c r="B255" s="12">
        <v>0</v>
      </c>
      <c r="C255" s="12">
        <v>0</v>
      </c>
      <c r="D255" s="12">
        <v>0</v>
      </c>
      <c r="E255" s="12">
        <v>0</v>
      </c>
      <c r="F255" s="12">
        <v>0</v>
      </c>
      <c r="G255" s="12">
        <v>0</v>
      </c>
      <c r="H255" s="12">
        <v>0</v>
      </c>
      <c r="J255" s="151" t="s">
        <v>673</v>
      </c>
      <c r="K255" t="str">
        <f t="shared" si="0"/>
        <v>MIZORAM</v>
      </c>
      <c r="L255">
        <f t="shared" si="1"/>
        <v>0</v>
      </c>
      <c r="M255">
        <f t="shared" si="2"/>
        <v>0</v>
      </c>
      <c r="N255">
        <f t="shared" si="3"/>
        <v>0</v>
      </c>
      <c r="O255">
        <f t="shared" si="4"/>
        <v>0</v>
      </c>
      <c r="P255">
        <f t="shared" si="5"/>
        <v>0</v>
      </c>
      <c r="R255" t="s">
        <v>667</v>
      </c>
      <c r="S255">
        <f t="shared" si="6"/>
        <v>2026.905</v>
      </c>
      <c r="T255">
        <f t="shared" si="11"/>
        <v>0</v>
      </c>
      <c r="U255">
        <f t="shared" si="12"/>
        <v>101.29900000000001</v>
      </c>
      <c r="V255">
        <f t="shared" si="13"/>
        <v>239.36500000000001</v>
      </c>
      <c r="W255">
        <f t="shared" si="14"/>
        <v>106.075</v>
      </c>
    </row>
    <row r="256" spans="1:23">
      <c r="A256" s="150" t="s">
        <v>931</v>
      </c>
      <c r="B256" s="12">
        <v>0</v>
      </c>
      <c r="C256" s="12">
        <v>0</v>
      </c>
      <c r="D256" s="12">
        <v>0</v>
      </c>
      <c r="E256" s="12">
        <v>0</v>
      </c>
      <c r="F256" s="12">
        <v>0</v>
      </c>
      <c r="G256" s="12">
        <v>0</v>
      </c>
      <c r="H256" s="12">
        <v>0</v>
      </c>
      <c r="J256" s="151" t="s">
        <v>673</v>
      </c>
      <c r="K256" t="str">
        <f t="shared" si="0"/>
        <v>NAGALAND</v>
      </c>
      <c r="L256">
        <f t="shared" si="1"/>
        <v>0</v>
      </c>
      <c r="M256">
        <f t="shared" si="2"/>
        <v>0</v>
      </c>
      <c r="N256">
        <f t="shared" si="3"/>
        <v>0</v>
      </c>
      <c r="O256">
        <f t="shared" si="4"/>
        <v>0</v>
      </c>
      <c r="P256">
        <f t="shared" si="5"/>
        <v>0</v>
      </c>
      <c r="R256" t="s">
        <v>668</v>
      </c>
      <c r="S256">
        <f t="shared" si="6"/>
        <v>2385.933</v>
      </c>
      <c r="T256">
        <f t="shared" si="11"/>
        <v>0</v>
      </c>
      <c r="U256">
        <f t="shared" si="12"/>
        <v>317.72500000000002</v>
      </c>
      <c r="V256">
        <f t="shared" si="13"/>
        <v>56.424999999999997</v>
      </c>
      <c r="W256">
        <f t="shared" si="14"/>
        <v>0</v>
      </c>
    </row>
    <row r="257" spans="1:23">
      <c r="A257" s="150" t="s">
        <v>908</v>
      </c>
      <c r="B257" s="12">
        <v>10726.02</v>
      </c>
      <c r="C257" s="12">
        <v>0</v>
      </c>
      <c r="D257" s="12">
        <v>373</v>
      </c>
      <c r="E257" s="12">
        <v>57.75</v>
      </c>
      <c r="F257" s="12">
        <v>0</v>
      </c>
      <c r="G257" s="12">
        <v>520.04399999999998</v>
      </c>
      <c r="H257" s="12">
        <v>11676.814</v>
      </c>
      <c r="J257" s="151" t="s">
        <v>672</v>
      </c>
      <c r="K257" t="str">
        <f t="shared" si="0"/>
        <v>ODISHA</v>
      </c>
      <c r="L257">
        <f t="shared" si="1"/>
        <v>10726.02</v>
      </c>
      <c r="M257">
        <f t="shared" si="2"/>
        <v>0</v>
      </c>
      <c r="N257">
        <f t="shared" si="3"/>
        <v>373</v>
      </c>
      <c r="O257">
        <f t="shared" si="4"/>
        <v>57.75</v>
      </c>
      <c r="P257">
        <f t="shared" si="5"/>
        <v>0</v>
      </c>
      <c r="R257" t="s">
        <v>669</v>
      </c>
      <c r="S257">
        <f t="shared" si="6"/>
        <v>150.30000000000001</v>
      </c>
      <c r="T257">
        <f t="shared" si="11"/>
        <v>0</v>
      </c>
      <c r="U257">
        <f t="shared" si="12"/>
        <v>9.89</v>
      </c>
      <c r="V257">
        <f t="shared" si="13"/>
        <v>17.013999999999999</v>
      </c>
      <c r="W257">
        <f t="shared" si="14"/>
        <v>0</v>
      </c>
    </row>
    <row r="258" spans="1:23">
      <c r="A258" s="150" t="s">
        <v>949</v>
      </c>
      <c r="B258" s="12">
        <v>15.5</v>
      </c>
      <c r="C258" s="12">
        <v>0</v>
      </c>
      <c r="D258" s="12">
        <v>35.9</v>
      </c>
      <c r="E258" s="12">
        <v>2.3879999999999999</v>
      </c>
      <c r="F258" s="12">
        <v>0</v>
      </c>
      <c r="G258" s="12">
        <v>73.822000000000003</v>
      </c>
      <c r="H258" s="12">
        <v>127.61</v>
      </c>
      <c r="J258" s="151" t="s">
        <v>661</v>
      </c>
      <c r="K258" t="str">
        <f t="shared" si="0"/>
        <v>PUDUCHERRY</v>
      </c>
      <c r="L258">
        <f t="shared" si="1"/>
        <v>15.5</v>
      </c>
      <c r="M258">
        <f t="shared" si="2"/>
        <v>0</v>
      </c>
      <c r="N258">
        <f t="shared" si="3"/>
        <v>35.9</v>
      </c>
      <c r="O258">
        <f t="shared" si="4"/>
        <v>2.3879999999999999</v>
      </c>
      <c r="P258">
        <f t="shared" si="5"/>
        <v>0</v>
      </c>
      <c r="S258" s="153" t="s">
        <v>689</v>
      </c>
      <c r="T258" s="153" t="s">
        <v>687</v>
      </c>
      <c r="U258" s="153" t="s">
        <v>710</v>
      </c>
      <c r="V258" s="153" t="s">
        <v>882</v>
      </c>
      <c r="W258" s="153" t="s">
        <v>744</v>
      </c>
    </row>
    <row r="259" spans="1:23">
      <c r="A259" s="150" t="s">
        <v>932</v>
      </c>
      <c r="B259" s="12">
        <v>577.97</v>
      </c>
      <c r="C259" s="12">
        <v>0</v>
      </c>
      <c r="D259" s="12">
        <v>75.242000000000004</v>
      </c>
      <c r="E259" s="12">
        <v>20.151</v>
      </c>
      <c r="F259" s="12">
        <v>0</v>
      </c>
      <c r="G259" s="12">
        <v>783.59199999999998</v>
      </c>
      <c r="H259" s="12">
        <v>1456.9549999999999</v>
      </c>
      <c r="J259" s="151" t="s">
        <v>666</v>
      </c>
      <c r="K259" t="str">
        <f t="shared" si="0"/>
        <v>PUNJAB</v>
      </c>
      <c r="L259">
        <f t="shared" si="1"/>
        <v>577.97</v>
      </c>
      <c r="M259">
        <f t="shared" si="2"/>
        <v>0</v>
      </c>
      <c r="N259">
        <f t="shared" si="3"/>
        <v>75.242000000000004</v>
      </c>
      <c r="O259">
        <f t="shared" si="4"/>
        <v>20.151</v>
      </c>
      <c r="P259">
        <f t="shared" si="5"/>
        <v>0</v>
      </c>
      <c r="S259" s="153">
        <f>SUM(CAP[EG_COAL])/1000</f>
        <v>51.542770000000004</v>
      </c>
      <c r="T259" s="153">
        <f>SUM(CAP[EG_LH])/1000</f>
        <v>0.130772</v>
      </c>
      <c r="U259" s="153">
        <f>SUM(CAP[EG_CCGT])/1000</f>
        <v>7.3158659999999998</v>
      </c>
      <c r="V259" s="153">
        <f>SUM(CAP[EG_SOLARPV])/1000</f>
        <v>1.5249949999999999</v>
      </c>
      <c r="W259" s="153">
        <f>SUM(CAP[EG_WIND])/1000</f>
        <v>2.9502959999999998</v>
      </c>
    </row>
    <row r="260" spans="1:23">
      <c r="A260" s="150" t="s">
        <v>933</v>
      </c>
      <c r="B260" s="12">
        <v>2026.905</v>
      </c>
      <c r="C260" s="12">
        <v>0</v>
      </c>
      <c r="D260" s="12">
        <v>101.29900000000001</v>
      </c>
      <c r="E260" s="12">
        <v>239.36500000000001</v>
      </c>
      <c r="F260" s="12">
        <v>106.075</v>
      </c>
      <c r="G260" s="12">
        <v>567.37800000000004</v>
      </c>
      <c r="H260" s="12">
        <v>3041.0220000000004</v>
      </c>
      <c r="J260" s="151" t="s">
        <v>667</v>
      </c>
      <c r="K260" t="str">
        <f t="shared" si="0"/>
        <v>RAJASTHAN</v>
      </c>
      <c r="L260">
        <f t="shared" si="1"/>
        <v>2026.905</v>
      </c>
      <c r="M260">
        <f t="shared" si="2"/>
        <v>0</v>
      </c>
      <c r="N260">
        <f t="shared" si="3"/>
        <v>101.29900000000001</v>
      </c>
      <c r="O260">
        <f t="shared" si="4"/>
        <v>239.36500000000001</v>
      </c>
      <c r="P260">
        <f t="shared" si="5"/>
        <v>106.075</v>
      </c>
    </row>
    <row r="261" spans="1:23">
      <c r="A261" s="150" t="s">
        <v>934</v>
      </c>
      <c r="B261" s="12">
        <v>0</v>
      </c>
      <c r="C261" s="12">
        <v>0</v>
      </c>
      <c r="D261" s="12">
        <v>0</v>
      </c>
      <c r="E261" s="12">
        <v>0</v>
      </c>
      <c r="F261" s="12">
        <v>0</v>
      </c>
      <c r="G261" s="12">
        <v>0</v>
      </c>
      <c r="H261" s="12">
        <v>0</v>
      </c>
      <c r="J261" s="151" t="s">
        <v>673</v>
      </c>
      <c r="K261" t="str">
        <f t="shared" si="0"/>
        <v>SIKKIM</v>
      </c>
      <c r="L261">
        <f t="shared" si="1"/>
        <v>0</v>
      </c>
      <c r="M261">
        <f t="shared" si="2"/>
        <v>0</v>
      </c>
      <c r="N261">
        <f t="shared" si="3"/>
        <v>0</v>
      </c>
      <c r="O261">
        <f t="shared" si="4"/>
        <v>0</v>
      </c>
      <c r="P261">
        <f t="shared" si="5"/>
        <v>0</v>
      </c>
      <c r="S261">
        <f>SUM(CAP[[EG_COAL]:[EG_WIND]])/1000</f>
        <v>63.464699000000003</v>
      </c>
    </row>
    <row r="262" spans="1:23">
      <c r="A262" s="150" t="s">
        <v>935</v>
      </c>
      <c r="B262" s="12">
        <v>3581.3339999999998</v>
      </c>
      <c r="C262" s="12">
        <v>0</v>
      </c>
      <c r="D262" s="12">
        <v>297.47699999999998</v>
      </c>
      <c r="E262" s="12">
        <v>256.39699999999999</v>
      </c>
      <c r="F262" s="12">
        <v>1490.11</v>
      </c>
      <c r="G262" s="12">
        <v>2070.6039999999998</v>
      </c>
      <c r="H262" s="12">
        <v>7695.9219999999987</v>
      </c>
      <c r="J262" s="151" t="s">
        <v>683</v>
      </c>
      <c r="K262" t="str">
        <f t="shared" si="0"/>
        <v>TAMILNADU</v>
      </c>
      <c r="L262">
        <f t="shared" si="1"/>
        <v>3581.3339999999998</v>
      </c>
      <c r="M262">
        <f t="shared" si="2"/>
        <v>0</v>
      </c>
      <c r="N262">
        <f t="shared" si="3"/>
        <v>297.47699999999998</v>
      </c>
      <c r="O262">
        <f t="shared" si="4"/>
        <v>256.39699999999999</v>
      </c>
      <c r="P262">
        <f t="shared" si="5"/>
        <v>1490.11</v>
      </c>
    </row>
    <row r="263" spans="1:23">
      <c r="A263" s="150" t="s">
        <v>914</v>
      </c>
      <c r="B263" s="12">
        <v>1178.2719999999999</v>
      </c>
      <c r="C263" s="12">
        <v>0</v>
      </c>
      <c r="D263" s="12">
        <v>1</v>
      </c>
      <c r="E263" s="12">
        <v>56.906999999999996</v>
      </c>
      <c r="F263" s="12">
        <v>0.90900000000000003</v>
      </c>
      <c r="G263" s="12">
        <v>526.10799999999995</v>
      </c>
      <c r="H263" s="12">
        <v>1763.1959999999999</v>
      </c>
      <c r="J263" s="151" t="s">
        <v>684</v>
      </c>
      <c r="K263" t="str">
        <f t="shared" si="0"/>
        <v>TELANGANA</v>
      </c>
      <c r="L263">
        <f t="shared" si="1"/>
        <v>1178.2719999999999</v>
      </c>
      <c r="M263">
        <f t="shared" si="2"/>
        <v>0</v>
      </c>
      <c r="N263">
        <f t="shared" si="3"/>
        <v>1</v>
      </c>
      <c r="O263">
        <f t="shared" si="4"/>
        <v>56.906999999999996</v>
      </c>
      <c r="P263">
        <f t="shared" si="5"/>
        <v>0.90900000000000003</v>
      </c>
    </row>
    <row r="264" spans="1:23">
      <c r="A264" s="150" t="s">
        <v>943</v>
      </c>
      <c r="B264" s="12">
        <v>0</v>
      </c>
      <c r="C264" s="12">
        <v>0</v>
      </c>
      <c r="D264" s="12">
        <v>0</v>
      </c>
      <c r="E264" s="12">
        <v>0</v>
      </c>
      <c r="F264" s="12">
        <v>0</v>
      </c>
      <c r="G264" s="12">
        <v>0</v>
      </c>
      <c r="H264" s="12">
        <v>0</v>
      </c>
      <c r="J264" s="151" t="s">
        <v>673</v>
      </c>
      <c r="K264" t="str">
        <f t="shared" si="0"/>
        <v>TRIPURA</v>
      </c>
      <c r="L264">
        <f t="shared" si="1"/>
        <v>0</v>
      </c>
      <c r="M264">
        <f t="shared" si="2"/>
        <v>0</v>
      </c>
      <c r="N264">
        <f t="shared" si="3"/>
        <v>0</v>
      </c>
      <c r="O264">
        <f t="shared" si="4"/>
        <v>0</v>
      </c>
      <c r="P264">
        <f t="shared" si="5"/>
        <v>0</v>
      </c>
      <c r="R264" s="153" t="s">
        <v>689</v>
      </c>
      <c r="S264" s="153">
        <f>SUM(CAP[EG_COAL])/1000</f>
        <v>51.542770000000004</v>
      </c>
    </row>
    <row r="265" spans="1:23">
      <c r="A265" s="150" t="s">
        <v>936</v>
      </c>
      <c r="B265" s="12">
        <v>2385.933</v>
      </c>
      <c r="C265" s="12">
        <v>0</v>
      </c>
      <c r="D265" s="12">
        <v>317.72500000000002</v>
      </c>
      <c r="E265" s="12">
        <v>56.424999999999997</v>
      </c>
      <c r="F265" s="12">
        <v>0</v>
      </c>
      <c r="G265" s="12">
        <v>451.66399999999999</v>
      </c>
      <c r="H265" s="12">
        <v>3211.7470000000003</v>
      </c>
      <c r="J265" s="151" t="s">
        <v>668</v>
      </c>
      <c r="K265" t="str">
        <f t="shared" si="0"/>
        <v>UTTAR PRADESH</v>
      </c>
      <c r="L265">
        <f t="shared" si="1"/>
        <v>2385.933</v>
      </c>
      <c r="M265">
        <f t="shared" si="2"/>
        <v>0</v>
      </c>
      <c r="N265">
        <f t="shared" si="3"/>
        <v>317.72500000000002</v>
      </c>
      <c r="O265">
        <f t="shared" si="4"/>
        <v>56.424999999999997</v>
      </c>
      <c r="P265">
        <f t="shared" si="5"/>
        <v>0</v>
      </c>
      <c r="R265" s="153" t="s">
        <v>687</v>
      </c>
      <c r="S265" s="153">
        <f>SUM(CAP[EG_LH])/1000</f>
        <v>0.130772</v>
      </c>
    </row>
    <row r="266" spans="1:23">
      <c r="A266" s="150" t="s">
        <v>937</v>
      </c>
      <c r="B266" s="12">
        <v>150.30000000000001</v>
      </c>
      <c r="C266" s="12">
        <v>0</v>
      </c>
      <c r="D266" s="12">
        <v>9.89</v>
      </c>
      <c r="E266" s="12">
        <v>17.013999999999999</v>
      </c>
      <c r="F266" s="12">
        <v>0</v>
      </c>
      <c r="G266" s="12">
        <v>321.45800000000003</v>
      </c>
      <c r="H266" s="12">
        <v>498.66200000000003</v>
      </c>
      <c r="J266" s="151" t="s">
        <v>669</v>
      </c>
      <c r="K266" t="str">
        <f t="shared" si="0"/>
        <v>UTTARAKHAND</v>
      </c>
      <c r="L266">
        <f t="shared" si="1"/>
        <v>150.30000000000001</v>
      </c>
      <c r="M266">
        <f t="shared" si="2"/>
        <v>0</v>
      </c>
      <c r="N266">
        <f t="shared" si="3"/>
        <v>9.89</v>
      </c>
      <c r="O266">
        <f t="shared" si="4"/>
        <v>17.013999999999999</v>
      </c>
      <c r="P266">
        <f t="shared" si="5"/>
        <v>0</v>
      </c>
      <c r="R266" s="153" t="s">
        <v>710</v>
      </c>
      <c r="S266" s="153">
        <f>SUM(CAP[EG_CCGT])/1000</f>
        <v>7.3158659999999998</v>
      </c>
    </row>
    <row r="267" spans="1:23">
      <c r="A267" s="150" t="s">
        <v>938</v>
      </c>
      <c r="B267" s="12">
        <v>815.15800000000002</v>
      </c>
      <c r="C267" s="12">
        <v>0</v>
      </c>
      <c r="D267" s="12">
        <v>211.828</v>
      </c>
      <c r="E267" s="12">
        <v>23.550999999999998</v>
      </c>
      <c r="F267" s="12">
        <v>0</v>
      </c>
      <c r="G267" s="12">
        <v>444.20100000000002</v>
      </c>
      <c r="H267" s="12">
        <v>1494.7380000000001</v>
      </c>
      <c r="J267" s="151" t="s">
        <v>674</v>
      </c>
      <c r="K267" t="str">
        <f t="shared" si="0"/>
        <v>WEST BENGAL</v>
      </c>
      <c r="L267">
        <f t="shared" si="1"/>
        <v>815.15800000000002</v>
      </c>
      <c r="M267">
        <f t="shared" si="2"/>
        <v>0</v>
      </c>
      <c r="N267">
        <f t="shared" si="3"/>
        <v>211.828</v>
      </c>
      <c r="O267">
        <f t="shared" si="4"/>
        <v>23.550999999999998</v>
      </c>
      <c r="P267">
        <f t="shared" si="5"/>
        <v>0</v>
      </c>
      <c r="R267" s="153" t="s">
        <v>882</v>
      </c>
      <c r="S267" s="153">
        <f>SUM(CAP[EG_SOLARPV])/1000</f>
        <v>1.5249949999999999</v>
      </c>
    </row>
    <row r="268" spans="1:23">
      <c r="A268" s="150" t="s">
        <v>4</v>
      </c>
      <c r="B268" s="12">
        <v>51542.77</v>
      </c>
      <c r="C268" s="12">
        <v>130.77199999999999</v>
      </c>
      <c r="D268" s="12">
        <v>7315.866</v>
      </c>
      <c r="E268" s="12">
        <v>1524.9949999999997</v>
      </c>
      <c r="F268" s="12">
        <v>2950.2960000000003</v>
      </c>
      <c r="G268" s="12">
        <v>12774.665000000001</v>
      </c>
      <c r="H268" s="12">
        <v>76239.364000000001</v>
      </c>
      <c r="R268" s="153" t="s">
        <v>744</v>
      </c>
      <c r="S268" s="153">
        <f>SUM(CAP[EG_WIND])/1000</f>
        <v>2.9502959999999998</v>
      </c>
    </row>
  </sheetData>
  <autoFilter ref="A6:W222">
    <filterColumn colId="1">
      <filters>
        <filter val="NR"/>
      </filters>
    </filterColumn>
  </autoFilter>
  <mergeCells count="2">
    <mergeCell ref="A1:J1"/>
    <mergeCell ref="A4:Q4"/>
  </mergeCells>
  <conditionalFormatting sqref="J233:J267">
    <cfRule type="duplicateValues" dxfId="24" priority="1"/>
  </conditionalFormatting>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6 7 2 1 b e 2 - 8 d d 9 - 4 f e 8 - b 8 9 f - 1 8 b 9 7 b 4 c 7 c b 3 "   x m l n s = " h t t p : / / s c h e m a s . m i c r o s o f t . c o m / D a t a M a s h u p " > A A A A A P U F A A B Q S w M E F A A C A A g A U W t w U 9 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B R a 3 B 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W t w U 3 j G N W X t A g A A c A w A A B M A H A B G b 3 J t d W x h c y 9 T Z W N 0 a W 9 u M S 5 t I K I Y A C i g F A A A A A A A A A A A A A A A A A A A A A A A A A A A A L V W w W 7 i M B C 9 I / E P U f Y S p I i F a r W X q g c 2 p b S 7 K b C E b Q 8 V Q i G Z Q l S w I 8 f p g h D / v k 4 c i L E d 2 q I u F 5 C f n 2 f 8 x v O G B A I a Y W R 4 / L t 9 W a / V a 8 n C J x A a / U F / 1 P W M K 2 M J t F 4 z 2 M f D K Q m A r X T X A S y b T k o I I P q I y c s M 4 x e r s X 3 q + y u 4 M j n T n O y e H I w o 2 z K x + Q F f T G f h o z k 7 f L y J w W Q n j f 3 Z E p p j 4 q P k G Z O V g 5 f p C m V g Y v F o 9 n Z r e u m s B 3 h O / H i x u T B t g z L c o L C m O 9 v Y m t 3 e 1 B l 0 3 P 0 6 S l c z I A f E 6 Y 3 1 y P D 2 c c S Q O 0 S / f 2 t m E f e A e y s R d o 1 6 L U L a G 4 h 6 H c T 6 k F a y U P 9 V J 0 + + W r H + e N e / 1 i M / 7 g b 3 H c / T g 9 7 A 7 Y y G D 4 p c T K 0 3 x Y I 5 e 2 / J O a + r o H 7 e 8 7 r H I S w P w i m 6 i a q 2 T 6 L H m r / 3 2 d y c J c L N 5 9 2 / i 4 D M N + y s 1 z E E C + W G b 8 j j w t w P N o 4 f + 0 F E N + e 1 j t M Z n i M C o 4 k q l K H 4 A W K E r j O e H m e q D c j 1 6 k N C I f y J I 2 R x K 7 P l O u 9 s / W r e z n b G / B W h s O n C M x 2 k F E j j U K H u O v Z R y O 2 i r B B f z X / z G u 3 L Y / A T h f Y V + v W 4 Q c W O 3 H 2 c U a b Y i W P I U / y d A t m U S T p 4 N Y s Q W F v p F n Z W P 4 H f I z i N M w z / T U p 2 v m o p p 6 s 9 l O U u u j r 4 w c J w o 4 Q 2 v X R l P R X A p H H K 7 z U c B l R w i k m g c j K g g p M P C Z X h 3 l b s 9 / T 7 v a r 9 R b 1 U R g Z U c M r C q r Q C q 8 r u Y O S a F D k m M 4 V 6 / 0 F x 9 I p p 1 s f 5 2 x W K X k A D u g B S g J b 0 Q L Q P w O x Q S q I Z a 5 3 s m T 7 4 y x T M M u A I E O t / T T g O l I H U z D K / O z p b M r 9 c E R 6 P g Z K 3 i Z e + Z 7 T i E U c g p C B 4 h 5 q o z k f 4 N N N 6 S T H o 3 u k n x e 4 T n q J k n d n L P o j O 6 a X Z p x 8 H 8 i a x T p i E Q P S V y q G y V M o 9 7 L d D S Q s X m n p q i l j m d x 2 9 R u E h u 8 p 5 m V i 6 q + Q u p Q y / v H + m x l e j 3 W q 1 K j v m 2 A P b W o u V k r P Z H 4 V T 0 r Z P a C u H s z U z / y y x F W n F a a 9 J 8 f I f U E s B A i 0 A F A A C A A g A U W t w U 9 H d V o y m A A A A + A A A A B I A A A A A A A A A A A A A A A A A A A A A A E N v b m Z p Z y 9 Q Y W N r Y W d l L n h t b F B L A Q I t A B Q A A g A I A F F r c F M P y u m r p A A A A O k A A A A T A A A A A A A A A A A A A A A A A P I A A A B b Q 2 9 u d G V u d F 9 U e X B l c 1 0 u e G 1 s U E s B A i 0 A F A A C A A g A U W t w U 3 j G N W X t A g A A c A w A A B M A A A A A A A A A A A A A A A A A 4 w E A A E Z v c m 1 1 b G F z L 1 N l Y 3 R p b 2 4 x L m 1 Q S w U G A A A A A A M A A w D C A A A A H 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y U A A A A A A A C F 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F 1 Z X J 5 R 3 J v d X B z I i B W Y W x 1 Z T 0 i c 0 F R Q U F B Q U F B Q U F C U E l v c 0 Z k Q j B M U W F K Y k l 0 Z X J k L 1 F h Q T B O V F Z n Q U F B Q U F B Q U E 9 P S I g L z 4 8 R W 5 0 c n k g V H l w Z T 0 i U m V s Y X R p b 2 5 z a G l w c y I g V m F s d W U 9 I n N B Q U F B Q U E 9 P S I g L z 4 8 L 1 N 0 Y W J s Z U V u d H J p Z X M + P C 9 J d G V t P j x J d G V t P j x J d G V t T G 9 j Y X R p b 2 4 + P E l 0 Z W 1 U e X B l P k Z v c m 1 1 b G E 8 L 0 l 0 Z W 1 U e X B l P j x J d G V t U G F 0 a D 5 T Z W N 0 a W 9 u M S 9 O T 0 5 S R V M 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1 L T E 5 V D A 1 O j A 2 O j I 0 L j U 2 M j k 0 M T F a I i A v P j x F b n R y e S B U e X B l P S J G a W x s U 3 R h d H V z I i B W Y W x 1 Z T 0 i c 0 N v b X B s Z X R l I i A v P j w v U 3 R h Y m x l R W 5 0 c m l l c z 4 8 L 0 l 0 Z W 0 + P E l 0 Z W 0 + P E l 0 Z W 1 M b 2 N h d G l v b j 4 8 S X R l b V R 5 c G U + R m 9 y b X V s Y T w v S X R l b V R 5 c G U + P E l 0 Z W 1 Q Y X R o P l N l Y 3 R p b 2 4 x L 0 5 P T l J F U y 9 T b 3 V y Y 2 U 8 L 0 l 0 Z W 1 Q Y X R o P j w v S X R l b U x v Y 2 F 0 a W 9 u P j x T d G F i b G V F b n R y a W V z I C 8 + P C 9 J d G V t P j x J d G V t P j x J d G V t T G 9 j Y X R p b 2 4 + P E l 0 Z W 1 U e X B l P k Z v c m 1 1 b G E 8 L 0 l 0 Z W 1 U e X B l P j x J d G V t U G F 0 a D 5 T Z W N 0 a W 9 u M S 9 O T 0 5 S R V M v Q 2 h h b m d l Z C U y M F R 5 c G U 8 L 0 l 0 Z W 1 Q Y X R o P j w v S X R l b U x v Y 2 F 0 a W 9 u P j x T d G F i b G V F b n R y a W V z I C 8 + P C 9 J d G V t P j x J d G V t P j x J d G V t T G 9 j Y X R p b 2 4 + P E l 0 Z W 1 U e X B l P k Z v c m 1 1 b G E 8 L 0 l 0 Z W 1 U e X B l P j x J d G V t U G F 0 a D 5 T Z W N 0 a W 9 u M S 9 S R V M 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Z p b G x l Z E N v b X B s Z X R l U m V z d W x 0 V G 9 X b 3 J r c 2 h l Z X Q i I F Z h b H V l P S J s M C I g L z 4 8 R W 5 0 c n k g V H l w Z T 0 i R m l s b E x h c 3 R V c G R h d G V k I i B W Y W x 1 Z T 0 i Z D I w M j E t M D U t M j V U M T U 6 N T k 6 M j A u N D M 0 M j g 4 M V o i I C 8 + P E V u d H J 5 I F R 5 c G U 9 I k Z p b G x T d G F 0 d X M i I F Z h b H V l P S J z Q 2 9 t c G x l d G U i I C 8 + P E V u d H J 5 I F R 5 c G U 9 I k Z p b G x F c n J v c k N v Z G U i I F Z h b H V l P S J z V W 5 r b m 9 3 b i I g L z 4 8 R W 5 0 c n k g V H l w Z T 0 i Q W R k Z W R U b 0 R h d G F N b 2 R l b C I g V m F s d W U 9 I m w w I i A v P j w v U 3 R h Y m x l R W 5 0 c m l l c z 4 8 L 0 l 0 Z W 0 + P E l 0 Z W 0 + P E l 0 Z W 1 M b 2 N h d G l v b j 4 8 S X R l b V R 5 c G U + R m 9 y b X V s Y T w v S X R l b V R 5 c G U + P E l 0 Z W 1 Q Y X R o P l N l Y 3 R p b 2 4 x L 1 J F U y 9 T b 3 V y Y 2 U 8 L 0 l 0 Z W 1 Q Y X R o P j w v S X R l b U x v Y 2 F 0 a W 9 u P j x T d G F i b G V F b n R y a W V z I C 8 + P C 9 J d G V t P j x J d G V t P j x J d G V t T G 9 j Y X R p b 2 4 + P E l 0 Z W 1 U e X B l P k Z v c m 1 1 b G E 8 L 0 l 0 Z W 1 U e X B l P j x J d G V t U G F 0 a D 5 T Z W N 0 a W 9 u M S 9 S R V M v Q 2 h h b m d l Z C U y M F R 5 c G U 8 L 0 l 0 Z W 1 Q Y X R o P j w v S X R l b U x v Y 2 F 0 a W 9 u P j x T d G F i b G V F b n R y a W V z I C 8 + P C 9 J d G V t P j x J d G V t P j x J d G V t T G 9 j Y X R p b 2 4 + P E l 0 Z W 1 U e X B l P k Z v c m 1 1 b G E 8 L 0 l 0 Z W 1 U e X B l P j x J d G V t U G F 0 a D 5 T Z W N 0 a W 9 u M S 9 S Z W d p b 2 5 z 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S 0 w N S 0 x O V Q w N T o y M D o x N y 4 5 O D A 4 N T Y w W i I g L z 4 8 R W 5 0 c n k g V H l w Z T 0 i R m l s b F N 0 Y X R 1 c y I g V m F s d W U 9 I n N D b 2 1 w b G V 0 Z S I g L z 4 8 L 1 N 0 Y W J s Z U V u d H J p Z X M + P C 9 J d G V t P j x J d G V t P j x J d G V t T G 9 j Y X R p b 2 4 + P E l 0 Z W 1 U e X B l P k Z v c m 1 1 b G E 8 L 0 l 0 Z W 1 U e X B l P j x J d G V t U G F 0 a D 5 T Z W N 0 a W 9 u M S 9 S Z W d p b 2 5 z L 1 N v d X J j Z T w v S X R l b V B h d G g + P C 9 J d G V t T G 9 j Y X R p b 2 4 + P F N 0 Y W J s Z U V u d H J p Z X M g L z 4 8 L 0 l 0 Z W 0 + P E l 0 Z W 0 + P E l 0 Z W 1 M b 2 N h d G l v b j 4 8 S X R l b V R 5 c G U + R m 9 y b X V s Y T w v S X R l b V R 5 c G U + P E l 0 Z W 1 Q Y X R o P l N l Y 3 R p b 2 4 x L 1 J l Z 2 l v b n M v Q 2 h h b m d l Z C U y M F R 5 c G U 8 L 0 l 0 Z W 1 Q Y X R o P j w v S X R l b U x v Y 2 F 0 a W 9 u P j x T d G F i b G V F b n R y a W V z I C 8 + P C 9 J d G V t P j x J d G V t P j x J d G V t T G 9 j Y X R p b 2 4 + P E l 0 Z W 1 U e X B l P k Z v c m 1 1 b G E 8 L 0 l 0 Z W 1 U e X B l P j x J d G V t U G F 0 a D 5 T Z W N 0 a W 9 u M S 9 S R 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R m l s b G V k Q 2 9 t c G x l d G V S Z X N 1 b H R U b 1 d v c m t z a G V l d C I g V m F s d W U 9 I m w w I i A v P j x F b n R y e S B U e X B l P S J G a W x s R X J y b 3 J D b 2 R l I i B W Y W x 1 Z T 0 i c 1 V u a 2 5 v d 2 4 i I C 8 + P E V u d H J 5 I F R 5 c G U 9 I k F k Z G V k V G 9 E Y X R h T W 9 k Z W w i I F Z h b H V l P S J s M C I g L z 4 8 R W 5 0 c n k g V H l w Z T 0 i Q n V m Z m V y T m V 4 d F J l Z n J l c 2 g i I F Z h b H V l P S J s M S I g L z 4 8 R W 5 0 c n k g V H l w Z T 0 i R m l s b E x h c 3 R V c G R h d G V k I i B W Y W x 1 Z T 0 i Z D I w M j E t M D Y t M T F U M D U 6 M T c 6 M z Y u M T k 2 M D Y 3 N V o i I C 8 + P E V u d H J 5 I F R 5 c G U 9 I k Z p b G x T d G F 0 d X M i I F Z h b H V l P S J z Q 2 9 t c G x l d G U i I C 8 + P C 9 T d G F i b G V F b n R y a W V z P j w v S X R l b T 4 8 S X R l b T 4 8 S X R l b U x v Y 2 F 0 a W 9 u P j x J d G V t V H l w Z T 5 G b 3 J t d W x h P C 9 J d G V t V H l w Z T 4 8 S X R l b V B h d G g + U 2 V j d G l v b j E v U k Y v U 2 9 1 c m N l P C 9 J d G V t U G F 0 a D 4 8 L 0 l 0 Z W 1 M b 2 N h d G l v b j 4 8 U 3 R h Y m x l R W 5 0 c m l l c y A v P j w v S X R l b T 4 8 S X R l b T 4 8 S X R l b U x v Y 2 F 0 a W 9 u P j x J d G V t V H l w Z T 5 G b 3 J t d W x h P C 9 J d G V t V H l w Z T 4 8 S X R l b V B h d G g + U 2 V j d G l v b j E v U k Y v Q 2 h h b m d l Z C U y M F R 5 c G U 8 L 0 l 0 Z W 1 Q Y X R o P j w v S X R l b U x v Y 2 F 0 a W 9 u P j x T d G F i b G V F b n R y a W V z I C 8 + P C 9 J d G V t P j x J d G V t P j x J d G V t T G 9 j Y X R p b 2 4 + P E l 0 Z W 1 U e X B l P k Z v c m 1 1 b G E 8 L 0 l 0 Z W 1 U e X B l P j x J d G V t U G F 0 a D 5 T Z W N 0 a W 9 u M S 9 D Q V A 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2 L T E 4 V D E x O j A 1 O j Q 3 L j U 0 M j Y 3 M z B a I i A v P j x F b n R y e S B U e X B l P S J G a W x s U 3 R h d H V z I i B W Y W x 1 Z T 0 i c 0 N v b X B s Z X R l I i A v P j w v U 3 R h Y m x l R W 5 0 c m l l c z 4 8 L 0 l 0 Z W 0 + P E l 0 Z W 0 + P E l 0 Z W 1 M b 2 N h d G l v b j 4 8 S X R l b V R 5 c G U + R m 9 y b X V s Y T w v S X R l b V R 5 c G U + P E l 0 Z W 1 Q Y X R o P l N l Y 3 R p b 2 4 x L 0 N B U C 9 T b 3 V y Y 2 U 8 L 0 l 0 Z W 1 Q Y X R o P j w v S X R l b U x v Y 2 F 0 a W 9 u P j x T d G F i b G V F b n R y a W V z I C 8 + P C 9 J d G V t P j x J d G V t P j x J d G V t T G 9 j Y X R p b 2 4 + P E l 0 Z W 1 U e X B l P k Z v c m 1 1 b G E 8 L 0 l 0 Z W 1 U e X B l P j x J d G V t U G F 0 a D 5 T Z W N 0 a W 9 u M S 9 F Q 1 R f T G V n Y W N 5 Q 2 F w Y W N p d H k 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R U N U X 0 x l Z 2 F j e U N h c G F j a X R 5 I i A v P j x F b n R y e S B U e X B l P S J G a W x s Z W R D b 2 1 w b G V 0 Z V J l c 3 V s d F R v V 2 9 y a 3 N o Z W V 0 I i B W Y W x 1 Z T 0 i b D E i I C 8 + P E V u d H J 5 I F R 5 c G U 9 I k F k Z G V k V G 9 E Y X R h T W 9 k Z W w i I F Z h b H V l P S J s M C I g L z 4 8 R W 5 0 c n k g V H l w Z T 0 i R m l s b E N v d W 5 0 I i B W Y W x 1 Z T 0 i b D I w N S I g L z 4 8 R W 5 0 c n k g V H l w Z T 0 i R m l s b E V y c m 9 y Q 2 9 k Z S I g V m F s d W U 9 I n N V b m t u b 3 d u I i A v P j x F b n R y e S B U e X B l P S J G a W x s R X J y b 3 J D b 3 V u d C I g V m F s d W U 9 I m w w I i A v P j x F b n R y e S B U e X B l P S J G a W x s T G F z d F V w Z G F 0 Z W Q i I F Z h b H V l P S J k M j A y M S 0 x M S 0 x N l Q w N z o 1 N j o z M y 4 5 N z k 5 M j c 3 W i I g L z 4 8 R W 5 0 c n k g V H l w Z T 0 i R m l s b E N v b H V t b l R 5 c G V z I i B W Y W x 1 Z T 0 i c 0 J n W U d B Q V U 9 I i A v P j x F b n R y e S B U e X B l P S J G a W x s Q 2 9 s d W 1 u T m F t Z X M i I F Z h b H V l P S J z W y Z x d W 9 0 O 0 V u Z X J n e U N v b n Z U Z W N o J n F 1 b 3 Q 7 L C Z x d W 9 0 O 0 1 v Z G V s R 2 V v Z 3 J h c G h 5 J n F 1 b 3 Q 7 L C Z x d W 9 0 O 1 N 1 Y k d l b 2 d y Y X B o e T E m c X V v d D s s J n F 1 b 3 Q 7 U 3 V i R 2 V v Z 3 J h c G h 5 M i Z x d W 9 0 O y w m c X V v d D t M Z W d h Y 3 l D Y X B h Y 2 l 0 e S Z x d W 9 0 O 1 0 i I C 8 + P E V u d H J 5 I F R 5 c G U 9 I l J l Y 2 9 2 Z X J 5 V G F y Z 2 V 0 U m 9 3 I i B W Y W x 1 Z T 0 i b D E i I C 8 + P E V u d H J 5 I F R 5 c G U 9 I l J l Y 2 9 2 Z X J 5 V G F y Z 2 V 0 Q 2 9 s d W 1 u I i B W Y W x 1 Z T 0 i b D E i I C 8 + P E V u d H J 5 I F R 5 c G U 9 I l J l Y 2 9 2 Z X J 5 V G F y Z 2 V 0 U 2 h l Z X Q i I F Z h b H V l P S J z U 2 h l Z X Q 0 I i A v P j x F b n R y e S B U e X B l P S J R d W V y e U l E I i B W Y W x 1 Z T 0 i c 2 I 1 M G U 4 Z m Q 0 L T N l Z T Y t N D R k N S 1 i M W I 2 L T N j Y 2 E 4 Y m M z Z D J k Z i I g L z 4 8 R W 5 0 c n k g V H l w Z T 0 i R m l s b F R h c m d l d E 5 h b W V D d X N 0 b 2 1 p e m V k I i B W Y W x 1 Z T 0 i b D E i I C 8 + P E V u d H J 5 I F R 5 c G U 9 I l F 1 Z X J 5 R 3 J v d X B J R C I g V m F s d W U 9 I n M w N T h i M j I 0 Z i 0 x Z D c 0 L T Q x M G I t Y T I 1 Y i 0 y M m Q 3 Y W I 3 N 2 Y 0 M W E 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V D V F 9 M Z W d h Y 3 l D Y X B h Y 2 l 0 e S 9 B c H B l b m R l Z C B R d W V y e T E u e 0 V u Z X J n e U N v b n Z U Z W N o L D N 9 J n F 1 b 3 Q 7 L C Z x d W 9 0 O 1 N l Y 3 R p b 2 4 x L 0 V D V F 9 M Z W d h Y 3 l D Y X B h Y 2 l 0 e S 9 B c H B l b m R l Z C B R d W V y e T E u e 0 1 v Z G V s R 2 V v Z 3 J h c G h 5 L D B 9 J n F 1 b 3 Q 7 L C Z x d W 9 0 O 1 N l Y 3 R p b 2 4 x L 0 V D V F 9 M Z W d h Y 3 l D Y X B h Y 2 l 0 e S 9 B c H B l b m R l Z C B R d W V y e T E u e 1 N 1 Y k d l b 2 d y Y X B o e T E s M X 0 m c X V v d D s s J n F 1 b 3 Q 7 U 2 V j d G l v b j E v R U N U X 0 x l Z 2 F j e U N h c G F j a X R 5 L 0 F w c G V u Z G V k I F F 1 Z X J 5 M S 5 7 U 3 V i R 2 V v Z 3 J h c G h 5 M i w y f S Z x d W 9 0 O y w m c X V v d D t T Z W N 0 a W 9 u M S 9 F Q 1 R f T G V n Y W N 5 Q 2 F w Y W N p d H k v Q X B w Z W 5 k Z W Q g U X V l c n k x L n t M Z W d h Y 3 l D Y X B h Y 2 l 0 e S w 0 f S Z x d W 9 0 O 1 0 s J n F 1 b 3 Q 7 Q 2 9 s d W 1 u Q 2 9 1 b n Q m c X V v d D s 6 N S w m c X V v d D t L Z X l D b 2 x 1 b W 5 O Y W 1 l c y Z x d W 9 0 O z p b X S w m c X V v d D t D b 2 x 1 b W 5 J Z G V u d G l 0 a W V z J n F 1 b 3 Q 7 O l s m c X V v d D t T Z W N 0 a W 9 u M S 9 F Q 1 R f T G V n Y W N 5 Q 2 F w Y W N p d H k v Q X B w Z W 5 k Z W Q g U X V l c n k x L n t F b m V y Z 3 l D b 2 5 2 V G V j a C w z f S Z x d W 9 0 O y w m c X V v d D t T Z W N 0 a W 9 u M S 9 F Q 1 R f T G V n Y W N 5 Q 2 F w Y W N p d H k v Q X B w Z W 5 k Z W Q g U X V l c n k x L n t N b 2 R l b E d l b 2 d y Y X B o e S w w f S Z x d W 9 0 O y w m c X V v d D t T Z W N 0 a W 9 u M S 9 F Q 1 R f T G V n Y W N 5 Q 2 F w Y W N p d H k v Q X B w Z W 5 k Z W Q g U X V l c n k x L n t T d W J H Z W 9 n c m F w a H k x L D F 9 J n F 1 b 3 Q 7 L C Z x d W 9 0 O 1 N l Y 3 R p b 2 4 x L 0 V D V F 9 M Z W d h Y 3 l D Y X B h Y 2 l 0 e S 9 B c H B l b m R l Z C B R d W V y e T E u e 1 N 1 Y k d l b 2 d y Y X B o e T I s M n 0 m c X V v d D s s J n F 1 b 3 Q 7 U 2 V j d G l v b j E v R U N U X 0 x l Z 2 F j e U N h c G F j a X R 5 L 0 F w c G V u Z G V k I F F 1 Z X J 5 M S 5 7 T G V n Y W N 5 Q 2 F w Y W N p d H k s N H 0 m c X V v d D t d L C Z x d W 9 0 O 1 J l b G F 0 a W 9 u c 2 h p c E l u Z m 8 m c X V v d D s 6 W 1 1 9 I i A v P j w v U 3 R h Y m x l R W 5 0 c m l l c z 4 8 L 0 l 0 Z W 0 + P E l 0 Z W 0 + P E l 0 Z W 1 M b 2 N h d G l v b j 4 8 S X R l b V R 5 c G U + R m 9 y b X V s Y T w v S X R l b V R 5 c G U + P E l 0 Z W 1 Q Y X R o P l N l Y 3 R p b 2 4 x L 0 V D V F 9 M Z W d h Y 3 l D Y X B h Y 2 l 0 e S 9 T b 3 V y Y 2 U 8 L 0 l 0 Z W 1 Q Y X R o P j w v S X R l b U x v Y 2 F 0 a W 9 u P j x T d G F i b G V F b n R y a W V z I C 8 + P C 9 J d G V t P j x J d G V t P j x J d G V t T G 9 j Y X R p b 2 4 + P E l 0 Z W 1 U e X B l P k Z v c m 1 1 b G E 8 L 0 l 0 Z W 1 U e X B l P j x J d G V t U G F 0 a D 5 T Z W N 0 a W 9 u M S 9 F Q 1 R f T G V n Y W N 5 Q 2 F w Y W N p d H k v R X h w Y W 5 k Z W Q l M j B S R V M 8 L 0 l 0 Z W 1 Q Y X R o P j w v S X R l b U x v Y 2 F 0 a W 9 u P j x T d G F i b G V F b n R y a W V z I C 8 + P C 9 J d G V t P j x J d G V t P j x J d G V t T G 9 j Y X R p b 2 4 + P E l 0 Z W 1 U e X B l P k Z v c m 1 1 b G E 8 L 0 l 0 Z W 1 U e X B l P j x J d G V t U G F 0 a D 5 T Z W N 0 a W 9 u M S 9 F Q 1 R f T G V n Y W N 5 Q 2 F w Y W N p d H k v Q X B w Z W 5 k Z W Q l M j B R d W V y e T w v S X R l b V B h d G g + P C 9 J d G V t T G 9 j Y X R p b 2 4 + P F N 0 Y W J s Z U V u d H J p Z X M g L z 4 8 L 0 l 0 Z W 0 + P E l 0 Z W 0 + P E l 0 Z W 1 M b 2 N h d G l v b j 4 8 S X R l b V R 5 c G U + R m 9 y b X V s Y T w v S X R l b V R 5 c G U + P E l 0 Z W 1 Q Y X R o P l N l Y 3 R p b 2 4 x L 0 V D V F 9 M Z W d h Y 3 l D Y X B h Y 2 l 0 e S 9 H c m 9 1 c G V k J T I w U m 9 3 c z w v S X R l b V B h d G g + P C 9 J d G V t T G 9 j Y X R p b 2 4 + P F N 0 Y W J s Z U V u d H J p Z X M g L z 4 8 L 0 l 0 Z W 0 + P E l 0 Z W 0 + P E l 0 Z W 1 M b 2 N h d G l v b j 4 8 S X R l b V R 5 c G U + R m 9 y b X V s Y T w v S X R l b V R 5 c G U + P E l 0 Z W 1 Q Y X R o P l N l Y 3 R p b 2 4 x L 0 V D V F 9 M Z W d h Y 3 l D Y X B h Y 2 l 0 e S 9 V b n B p d m 9 0 Z W Q l M j B D b 2 x 1 b W 5 z P C 9 J d G V t U G F 0 a D 4 8 L 0 l 0 Z W 1 M b 2 N h d G l v b j 4 8 U 3 R h Y m x l R W 5 0 c m l l c y A v P j w v S X R l b T 4 8 S X R l b T 4 8 S X R l b U x v Y 2 F 0 a W 9 u P j x J d G V t V H l w Z T 5 G b 3 J t d W x h P C 9 J d G V t V H l w Z T 4 8 S X R l b V B h d G g + U 2 V j d G l v b j E v R U N U X 0 x l Z 2 F j e U N h c G F j a X R 5 L 1 J l b m F t Z W Q l M j B D b 2 x 1 b W 5 z P C 9 J d G V t U G F 0 a D 4 8 L 0 l 0 Z W 1 M b 2 N h d G l v b j 4 8 U 3 R h Y m x l R W 5 0 c m l l c y A v P j w v S X R l b T 4 8 S X R l b T 4 8 S X R l b U x v Y 2 F 0 a W 9 u P j x J d G V t V H l w Z T 5 G b 3 J t d W x h P C 9 J d G V t V H l w Z T 4 8 S X R l b V B h d G g + U 2 V j d G l v b j E v R U N U X 0 x l Z 2 F j e U N h c G F j a X R 5 L 0 1 l c m d l Z C U y M F F 1 Z X J p Z X M 8 L 0 l 0 Z W 1 Q Y X R o P j w v S X R l b U x v Y 2 F 0 a W 9 u P j x T d G F i b G V F b n R y a W V z I C 8 + P C 9 J d G V t P j x J d G V t P j x J d G V t T G 9 j Y X R p b 2 4 + P E l 0 Z W 1 U e X B l P k Z v c m 1 1 b G E 8 L 0 l 0 Z W 1 U e X B l P j x J d G V t U G F 0 a D 5 T Z W N 0 a W 9 u M S 9 F Q 1 R f T G V n Y W N 5 Q 2 F w Y W N p d H k v R X h w Y W 5 k Z W Q l M j B S Z W d p b 2 5 z P C 9 J d G V t U G F 0 a D 4 8 L 0 l 0 Z W 1 M b 2 N h d G l v b j 4 8 U 3 R h Y m x l R W 5 0 c m l l c y A v P j w v S X R l b T 4 8 S X R l b T 4 8 S X R l b U x v Y 2 F 0 a W 9 u P j x J d G V t V H l w Z T 5 G b 3 J t d W x h P C 9 J d G V t V H l w Z T 4 8 S X R l b V B h d G g + U 2 V j d G l v b j E v R U N U X 0 x l Z 2 F j e U N h c G F j a X R 5 L 1 J l b 3 J k Z X J l Z C U y M E N v b H V t b n M 8 L 0 l 0 Z W 1 Q Y X R o P j w v S X R l b U x v Y 2 F 0 a W 9 u P j x T d G F i b G V F b n R y a W V z I C 8 + P C 9 J d G V t P j x J d G V t P j x J d G V t T G 9 j Y X R p b 2 4 + P E l 0 Z W 1 U e X B l P k Z v c m 1 1 b G E 8 L 0 l 0 Z W 1 U e X B l P j x J d G V t U G F 0 a D 5 T Z W N 0 a W 9 u M S 9 F Q 1 R f T G V n Y W N 5 Q 2 F w Y W N p d H k v R G l 2 a W R l Z C U y M E N v b H V t b j w v S X R l b V B h d G g + P C 9 J d G V t T G 9 j Y X R p b 2 4 + P F N 0 Y W J s Z U V u d H J p Z X M g L z 4 8 L 0 l 0 Z W 0 + P E l 0 Z W 0 + P E l 0 Z W 1 M b 2 N h d G l v b j 4 8 S X R l b V R 5 c G U + R m 9 y b X V s Y T w v S X R l b V R 5 c G U + P E l 0 Z W 1 Q Y X R o P l N l Y 3 R p b 2 4 x L 0 V D V F 9 M Z W d h Y 3 l D Y X B h Y 2 l 0 e S 9 B c H B l b m R l Z C U y M F F 1 Z X J 5 M T w v S X R l b V B h d G g + P C 9 J d G V t T G 9 j Y X R p b 2 4 + P F N 0 Y W J s Z U V u d H J p Z X M g L z 4 8 L 0 l 0 Z W 0 + P E l 0 Z W 0 + P E l 0 Z W 1 M b 2 N h d G l v b j 4 8 S X R l b V R 5 c G U + R m 9 y b X V s Y T w v S X R l b V R 5 c G U + P E l 0 Z W 1 Q Y X R o P l N l Y 3 R p b 2 4 x L 0 V D V F 9 M Z W d h Y 3 l D Y X B h Y 2 l 0 e S 9 S Z W 9 y Z G V y Z W Q l M j B D b 2 x 1 b W 5 z M T w v S X R l b V B h d G g + P C 9 J d G V t T G 9 j Y X R p b 2 4 + P F N 0 Y W J s Z U V u d H J p Z X M g L z 4 8 L 0 l 0 Z W 0 + P C 9 J d G V t c z 4 8 L 0 x v Y 2 F s U G F j a 2 F n Z U 1 l d G F k Y X R h R m l s Z T 4 W A A A A U E s F B g A A A A A A A A A A A A A A A A A A A A A A A C Y B A A A B A A A A 0 I y d 3 w E V 0 R G M e g D A T 8 K X 6 w E A A A D P n S n J g 4 t x R K t H T C w h i + x Q A A A A A A I A A A A A A B B m A A A A A Q A A I A A A A H a H 1 n Y Q s o 7 a t L y G / X 1 + r T w L C W s K L T S x h q 0 G u s 2 Y S v g N A A A A A A 6 A A A A A A g A A I A A A A K v c x W S 7 T s R H J 4 v B C P t h r i h N T v 6 / x 7 U h j o h w 9 2 T T f J 8 I U A A A A C j e L Q e + A b 5 W k z b m M N Z l N R A P g k M z N p n 2 i m P x y H D 0 6 H A P c + n N 7 4 V D Q N 6 j 9 J G Z d z a e P u g n f Q z b D B N 6 H D 2 4 s + R D R L e U m R 8 H r R E z 0 m l y g u 4 O 4 8 V P Q A A A A N 9 J y d K 9 n L 0 E 5 z V Q 7 Q y a l g N G 3 f j e C a / H X K T f c C g r x F 5 v t d b a s s O m n 4 I p Y D b R 6 q u l V 6 E / y b o 5 S y s A M / O Y m Y w k L H c = < / D a t a M a s h u p > 
</file>

<file path=customXml/itemProps1.xml><?xml version="1.0" encoding="utf-8"?>
<ds:datastoreItem xmlns:ds="http://schemas.openxmlformats.org/officeDocument/2006/customXml" ds:itemID="{49E0B6C4-82FD-49F2-AABA-B752503B42F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FileInfo</vt:lpstr>
      <vt:lpstr>Maps</vt:lpstr>
      <vt:lpstr>TotalEG_Capacity</vt:lpstr>
      <vt:lpstr>NR</vt:lpstr>
      <vt:lpstr>ER</vt:lpstr>
      <vt:lpstr>WR</vt:lpstr>
      <vt:lpstr>SR</vt:lpstr>
      <vt:lpstr>NER</vt:lpstr>
      <vt:lpstr>Captive</vt:lpstr>
      <vt:lpstr>NonRES</vt:lpstr>
      <vt:lpstr>RES </vt:lpstr>
      <vt:lpstr>RF</vt:lpstr>
      <vt:lpstr>HistoricalProdPP</vt:lpstr>
      <vt:lpstr>ECT_LegacyCapacity</vt:lpstr>
      <vt:lpstr>Captive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Prayas (Energy Group)</dc:creator>
  <cp:lastModifiedBy>Narendra Pai</cp:lastModifiedBy>
  <dcterms:created xsi:type="dcterms:W3CDTF">2021-05-18T12:05:42Z</dcterms:created>
  <dcterms:modified xsi:type="dcterms:W3CDTF">2021-11-16T07:57:28Z</dcterms:modified>
</cp:coreProperties>
</file>