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queryTables/queryTable1.xml" ContentType="application/vnd.openxmlformats-officedocument.spreadsheetml.queryTable+xml"/>
  <Override PartName="/xl/tables/table8.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64011"/>
  <bookViews>
    <workbookView xWindow="-120" yWindow="-120" windowWidth="27930" windowHeight="13665"/>
  </bookViews>
  <sheets>
    <sheet name="FileInfo" sheetId="8" r:id="rId1"/>
    <sheet name="Info" sheetId="2" r:id="rId2"/>
    <sheet name="SelfCons-Input" sheetId="1" r:id="rId3"/>
    <sheet name="RampRates-Input" sheetId="6" r:id="rId4"/>
    <sheet name="ECT_OperationalInfo" sheetId="4" r:id="rId5"/>
    <sheet name="ECT_OperationalInfo_PRS" sheetId="5" r:id="rId6"/>
  </sheets>
  <definedNames>
    <definedName name="ExternalData_1" localSheetId="4" hidden="1">ECT_OperationalInfo!$A$1:$F$169</definedName>
    <definedName name="ExternalData_2" localSheetId="5" hidden="1">ECT_OperationalInfo_PRS!$A$1:$F$169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1" i="6" l="1"/>
  <c r="C21" i="6"/>
  <c r="D21" i="6"/>
  <c r="E21" i="6"/>
  <c r="F21" i="6"/>
  <c r="G21" i="6"/>
  <c r="H21" i="6"/>
  <c r="I21" i="6"/>
  <c r="J21" i="6"/>
  <c r="K21" i="6"/>
  <c r="L21" i="6"/>
  <c r="M21" i="6"/>
  <c r="B22" i="6"/>
  <c r="C22" i="6"/>
  <c r="D22" i="6"/>
  <c r="E22" i="6"/>
  <c r="F22" i="6"/>
  <c r="G22" i="6"/>
  <c r="H22" i="6"/>
  <c r="I22" i="6"/>
  <c r="J22" i="6"/>
  <c r="K22" i="6"/>
  <c r="L22" i="6"/>
  <c r="M22" i="6"/>
  <c r="B23" i="6"/>
  <c r="C23" i="6"/>
  <c r="D23" i="6"/>
  <c r="E23" i="6"/>
  <c r="F23" i="6"/>
  <c r="G23" i="6"/>
  <c r="H23" i="6"/>
  <c r="I23" i="6"/>
  <c r="J23" i="6"/>
  <c r="K23" i="6"/>
  <c r="L23" i="6"/>
  <c r="M23" i="6"/>
  <c r="B24" i="6"/>
  <c r="C24" i="6"/>
  <c r="D24" i="6"/>
  <c r="E24" i="6"/>
  <c r="F24" i="6"/>
  <c r="G24" i="6"/>
  <c r="H24" i="6"/>
  <c r="I24" i="6"/>
  <c r="J24" i="6"/>
  <c r="K24" i="6"/>
  <c r="L24" i="6"/>
  <c r="M24" i="6"/>
  <c r="B25" i="6"/>
  <c r="C25" i="6"/>
  <c r="D25" i="6"/>
  <c r="E25" i="6"/>
  <c r="F25" i="6"/>
  <c r="G25" i="6"/>
  <c r="H25" i="6"/>
  <c r="I25" i="6"/>
  <c r="J25" i="6"/>
  <c r="K25" i="6"/>
  <c r="L25" i="6"/>
  <c r="M25" i="6"/>
  <c r="B26" i="6"/>
  <c r="C26" i="6"/>
  <c r="D26" i="6"/>
  <c r="E26" i="6"/>
  <c r="F26" i="6"/>
  <c r="G26" i="6"/>
  <c r="H26" i="6"/>
  <c r="I26" i="6"/>
  <c r="J26" i="6"/>
  <c r="K26" i="6"/>
  <c r="L26" i="6"/>
  <c r="M26" i="6"/>
  <c r="B27" i="6"/>
  <c r="C27" i="6"/>
  <c r="D27" i="6"/>
  <c r="E27" i="6"/>
  <c r="F27" i="6"/>
  <c r="G27" i="6"/>
  <c r="H27" i="6"/>
  <c r="I27" i="6"/>
  <c r="J27" i="6"/>
  <c r="K27" i="6"/>
  <c r="L27" i="6"/>
  <c r="M27" i="6"/>
  <c r="B28" i="6"/>
  <c r="C28" i="6"/>
  <c r="D28" i="6"/>
  <c r="E28" i="6"/>
  <c r="F28" i="6"/>
  <c r="G28" i="6"/>
  <c r="H28" i="6"/>
  <c r="I28" i="6"/>
  <c r="J28" i="6"/>
  <c r="K28" i="6"/>
  <c r="L28" i="6"/>
  <c r="M28" i="6"/>
  <c r="B29" i="6"/>
  <c r="C29" i="6"/>
  <c r="D29" i="6"/>
  <c r="E29" i="6"/>
  <c r="F29" i="6"/>
  <c r="G29" i="6"/>
  <c r="H29" i="6"/>
  <c r="I29" i="6"/>
  <c r="J29" i="6"/>
  <c r="K29" i="6"/>
  <c r="L29" i="6"/>
  <c r="M29" i="6"/>
  <c r="B30" i="6"/>
  <c r="C30" i="6"/>
  <c r="D30" i="6"/>
  <c r="E30" i="6"/>
  <c r="F30" i="6"/>
  <c r="G30" i="6"/>
  <c r="H30" i="6"/>
  <c r="I30" i="6"/>
  <c r="J30" i="6"/>
  <c r="K30" i="6"/>
  <c r="L30" i="6"/>
  <c r="M30" i="6"/>
  <c r="B31" i="6"/>
  <c r="C31" i="6"/>
  <c r="D31" i="6"/>
  <c r="E31" i="6"/>
  <c r="F31" i="6"/>
  <c r="G31" i="6"/>
  <c r="H31" i="6"/>
  <c r="I31" i="6"/>
  <c r="J31" i="6"/>
  <c r="K31" i="6"/>
  <c r="L31" i="6"/>
  <c r="M31" i="6"/>
  <c r="B32" i="6"/>
  <c r="C32" i="6"/>
  <c r="D32" i="6"/>
  <c r="E32" i="6"/>
  <c r="F32" i="6"/>
  <c r="G32" i="6"/>
  <c r="H32" i="6"/>
  <c r="I32" i="6"/>
  <c r="J32" i="6"/>
  <c r="K32" i="6"/>
  <c r="L32" i="6"/>
  <c r="M32" i="6"/>
  <c r="B33" i="6"/>
  <c r="C33" i="6"/>
  <c r="D33" i="6"/>
  <c r="E33" i="6"/>
  <c r="F33" i="6"/>
  <c r="G33" i="6"/>
  <c r="H33" i="6"/>
  <c r="I33" i="6"/>
  <c r="J33" i="6"/>
  <c r="K33" i="6"/>
  <c r="L33" i="6"/>
  <c r="M33" i="6"/>
  <c r="C20" i="6"/>
  <c r="D20" i="6"/>
  <c r="E20" i="6"/>
  <c r="F20" i="6"/>
  <c r="G20" i="6"/>
  <c r="H20" i="6"/>
  <c r="I20" i="6"/>
  <c r="J20" i="6"/>
  <c r="K20" i="6"/>
  <c r="L20" i="6"/>
  <c r="M20" i="6"/>
  <c r="B20" i="6"/>
  <c r="P22" i="6"/>
  <c r="A20" i="6"/>
  <c r="A21" i="6"/>
  <c r="A22" i="6"/>
  <c r="A23" i="6"/>
  <c r="A24" i="6"/>
  <c r="A25" i="6"/>
  <c r="A26" i="6"/>
  <c r="A27" i="6"/>
  <c r="A28" i="6"/>
  <c r="A29" i="6"/>
  <c r="A30" i="6"/>
  <c r="A31" i="6"/>
  <c r="A32" i="6"/>
  <c r="A33" i="6"/>
  <c r="P31" i="6"/>
  <c r="P30" i="6"/>
  <c r="Q22" i="6"/>
  <c r="Q4" i="6"/>
  <c r="R4" i="6"/>
  <c r="S4" i="6"/>
  <c r="T4" i="6"/>
  <c r="U4" i="6"/>
  <c r="V4" i="6"/>
  <c r="W4" i="6"/>
  <c r="X4" i="6"/>
  <c r="Y4" i="6"/>
  <c r="Z4" i="6"/>
  <c r="Q5" i="6"/>
  <c r="R5" i="6"/>
  <c r="S5" i="6"/>
  <c r="T5" i="6"/>
  <c r="U5" i="6"/>
  <c r="V5" i="6"/>
  <c r="W5" i="6"/>
  <c r="X5" i="6"/>
  <c r="Y5" i="6"/>
  <c r="Z5" i="6"/>
  <c r="Q6" i="6"/>
  <c r="R6" i="6"/>
  <c r="S6" i="6"/>
  <c r="T6" i="6"/>
  <c r="U6" i="6"/>
  <c r="V6" i="6"/>
  <c r="W6" i="6"/>
  <c r="X6" i="6"/>
  <c r="Y6" i="6"/>
  <c r="Z6" i="6"/>
  <c r="Q7" i="6"/>
  <c r="R7" i="6"/>
  <c r="S7" i="6"/>
  <c r="T7" i="6"/>
  <c r="U7" i="6"/>
  <c r="V7" i="6"/>
  <c r="W7" i="6"/>
  <c r="X7" i="6"/>
  <c r="Y7" i="6"/>
  <c r="Z7" i="6"/>
  <c r="Q8" i="6"/>
  <c r="R8" i="6"/>
  <c r="S8" i="6"/>
  <c r="T8" i="6"/>
  <c r="U8" i="6"/>
  <c r="V8" i="6"/>
  <c r="W8" i="6"/>
  <c r="X8" i="6"/>
  <c r="Y8" i="6"/>
  <c r="Z8" i="6"/>
  <c r="Q9" i="6"/>
  <c r="R9" i="6"/>
  <c r="S9" i="6"/>
  <c r="T9" i="6"/>
  <c r="U9" i="6"/>
  <c r="V9" i="6"/>
  <c r="W9" i="6"/>
  <c r="X9" i="6"/>
  <c r="Y9" i="6"/>
  <c r="Z9" i="6"/>
  <c r="Q10" i="6"/>
  <c r="R10" i="6"/>
  <c r="S10" i="6"/>
  <c r="T10" i="6"/>
  <c r="U10" i="6"/>
  <c r="V10" i="6"/>
  <c r="W10" i="6"/>
  <c r="X10" i="6"/>
  <c r="Y10" i="6"/>
  <c r="Z10" i="6"/>
  <c r="Q11" i="6"/>
  <c r="R11" i="6"/>
  <c r="S11" i="6"/>
  <c r="T11" i="6"/>
  <c r="U11" i="6"/>
  <c r="V11" i="6"/>
  <c r="W11" i="6"/>
  <c r="X11" i="6"/>
  <c r="Y11" i="6"/>
  <c r="Z11" i="6"/>
  <c r="Q12" i="6"/>
  <c r="R12" i="6"/>
  <c r="S12" i="6"/>
  <c r="T12" i="6"/>
  <c r="U12" i="6"/>
  <c r="V12" i="6"/>
  <c r="W12" i="6"/>
  <c r="X12" i="6"/>
  <c r="Y12" i="6"/>
  <c r="Z12" i="6"/>
  <c r="Q13" i="6"/>
  <c r="R13" i="6"/>
  <c r="S13" i="6"/>
  <c r="T13" i="6"/>
  <c r="U13" i="6"/>
  <c r="V13" i="6"/>
  <c r="W13" i="6"/>
  <c r="X13" i="6"/>
  <c r="Y13" i="6"/>
  <c r="Z13" i="6"/>
  <c r="Q14" i="6"/>
  <c r="R14" i="6"/>
  <c r="S14" i="6"/>
  <c r="T14" i="6"/>
  <c r="U14" i="6"/>
  <c r="V14" i="6"/>
  <c r="W14" i="6"/>
  <c r="X14" i="6"/>
  <c r="Y14" i="6"/>
  <c r="Z14" i="6"/>
  <c r="Q15" i="6"/>
  <c r="R15" i="6"/>
  <c r="S15" i="6"/>
  <c r="T15" i="6"/>
  <c r="U15" i="6"/>
  <c r="V15" i="6"/>
  <c r="W15" i="6"/>
  <c r="X15" i="6"/>
  <c r="Y15" i="6"/>
  <c r="Z15" i="6"/>
  <c r="Q16" i="6"/>
  <c r="R16" i="6"/>
  <c r="S16" i="6"/>
  <c r="T16" i="6"/>
  <c r="U16" i="6"/>
  <c r="V16" i="6"/>
  <c r="W16" i="6"/>
  <c r="X16" i="6"/>
  <c r="Y16" i="6"/>
  <c r="Z16" i="6"/>
  <c r="AA3" i="6"/>
  <c r="AA4" i="6"/>
  <c r="AA5" i="6"/>
  <c r="AA6" i="6"/>
  <c r="AA7" i="6"/>
  <c r="AA8" i="6"/>
  <c r="AA9" i="6"/>
  <c r="AA10" i="6"/>
  <c r="AA11" i="6"/>
  <c r="AA12" i="6"/>
  <c r="AA13" i="6"/>
  <c r="AA14" i="6"/>
  <c r="AA15" i="6"/>
  <c r="AA16" i="6"/>
  <c r="Q3" i="6"/>
  <c r="R3" i="6"/>
  <c r="S3" i="6"/>
  <c r="T3" i="6"/>
  <c r="U3" i="6"/>
  <c r="V3" i="6"/>
  <c r="W3" i="6"/>
  <c r="X3" i="6"/>
  <c r="Y3" i="6"/>
  <c r="Z3" i="6"/>
  <c r="P3" i="6"/>
  <c r="P4" i="6"/>
  <c r="P5" i="6"/>
  <c r="P6" i="6"/>
  <c r="P7" i="6"/>
  <c r="P8" i="6"/>
  <c r="P9" i="6"/>
  <c r="P10" i="6"/>
  <c r="P11" i="6"/>
  <c r="P12" i="6"/>
  <c r="P13" i="6"/>
  <c r="P14" i="6"/>
  <c r="P15" i="6"/>
  <c r="P16" i="6"/>
  <c r="D4" i="6"/>
  <c r="E4" i="6" s="1"/>
  <c r="F4" i="6" s="1"/>
  <c r="G4" i="6" s="1"/>
  <c r="H4" i="6" s="1"/>
  <c r="I4" i="6" s="1"/>
  <c r="J4" i="6" s="1"/>
  <c r="K4" i="6" s="1"/>
  <c r="L4" i="6" s="1"/>
  <c r="M4" i="6" s="1"/>
  <c r="D5" i="6"/>
  <c r="E5" i="6"/>
  <c r="F5" i="6" s="1"/>
  <c r="G5" i="6" s="1"/>
  <c r="H5" i="6" s="1"/>
  <c r="I5" i="6" s="1"/>
  <c r="J5" i="6" s="1"/>
  <c r="K5" i="6" s="1"/>
  <c r="L5" i="6" s="1"/>
  <c r="M5" i="6" s="1"/>
  <c r="D6" i="6"/>
  <c r="E6" i="6" s="1"/>
  <c r="F6" i="6" s="1"/>
  <c r="G6" i="6" s="1"/>
  <c r="H6" i="6" s="1"/>
  <c r="I6" i="6" s="1"/>
  <c r="J6" i="6" s="1"/>
  <c r="K6" i="6" s="1"/>
  <c r="L6" i="6" s="1"/>
  <c r="M6" i="6" s="1"/>
  <c r="D7" i="6"/>
  <c r="E7" i="6"/>
  <c r="F7" i="6" s="1"/>
  <c r="G7" i="6" s="1"/>
  <c r="H7" i="6" s="1"/>
  <c r="I7" i="6" s="1"/>
  <c r="J7" i="6" s="1"/>
  <c r="K7" i="6" s="1"/>
  <c r="L7" i="6" s="1"/>
  <c r="M7" i="6" s="1"/>
  <c r="D8" i="6"/>
  <c r="E8" i="6" s="1"/>
  <c r="F8" i="6" s="1"/>
  <c r="G8" i="6" s="1"/>
  <c r="H8" i="6" s="1"/>
  <c r="I8" i="6" s="1"/>
  <c r="J8" i="6" s="1"/>
  <c r="K8" i="6" s="1"/>
  <c r="L8" i="6" s="1"/>
  <c r="M8" i="6" s="1"/>
  <c r="D9" i="6"/>
  <c r="E9" i="6"/>
  <c r="F9" i="6" s="1"/>
  <c r="G9" i="6" s="1"/>
  <c r="H9" i="6" s="1"/>
  <c r="I9" i="6" s="1"/>
  <c r="J9" i="6" s="1"/>
  <c r="K9" i="6" s="1"/>
  <c r="L9" i="6" s="1"/>
  <c r="M9" i="6" s="1"/>
  <c r="D10" i="6"/>
  <c r="E10" i="6" s="1"/>
  <c r="F10" i="6" s="1"/>
  <c r="G10" i="6" s="1"/>
  <c r="H10" i="6" s="1"/>
  <c r="I10" i="6" s="1"/>
  <c r="J10" i="6" s="1"/>
  <c r="K10" i="6" s="1"/>
  <c r="L10" i="6" s="1"/>
  <c r="M10" i="6" s="1"/>
  <c r="D11" i="6"/>
  <c r="E11" i="6"/>
  <c r="F11" i="6" s="1"/>
  <c r="G11" i="6" s="1"/>
  <c r="H11" i="6" s="1"/>
  <c r="I11" i="6" s="1"/>
  <c r="J11" i="6" s="1"/>
  <c r="K11" i="6" s="1"/>
  <c r="L11" i="6" s="1"/>
  <c r="M11" i="6" s="1"/>
  <c r="D12" i="6"/>
  <c r="E12" i="6" s="1"/>
  <c r="F12" i="6" s="1"/>
  <c r="G12" i="6" s="1"/>
  <c r="H12" i="6" s="1"/>
  <c r="I12" i="6" s="1"/>
  <c r="J12" i="6" s="1"/>
  <c r="K12" i="6" s="1"/>
  <c r="L12" i="6" s="1"/>
  <c r="M12" i="6" s="1"/>
  <c r="D13" i="6"/>
  <c r="E13" i="6"/>
  <c r="F13" i="6" s="1"/>
  <c r="G13" i="6" s="1"/>
  <c r="H13" i="6" s="1"/>
  <c r="I13" i="6" s="1"/>
  <c r="J13" i="6" s="1"/>
  <c r="K13" i="6" s="1"/>
  <c r="L13" i="6" s="1"/>
  <c r="M13" i="6" s="1"/>
  <c r="D14" i="6"/>
  <c r="E14" i="6" s="1"/>
  <c r="F14" i="6" s="1"/>
  <c r="G14" i="6" s="1"/>
  <c r="H14" i="6" s="1"/>
  <c r="I14" i="6" s="1"/>
  <c r="J14" i="6" s="1"/>
  <c r="K14" i="6" s="1"/>
  <c r="L14" i="6" s="1"/>
  <c r="M14" i="6" s="1"/>
  <c r="D15" i="6"/>
  <c r="E15" i="6"/>
  <c r="F15" i="6" s="1"/>
  <c r="G15" i="6" s="1"/>
  <c r="H15" i="6" s="1"/>
  <c r="I15" i="6" s="1"/>
  <c r="J15" i="6" s="1"/>
  <c r="K15" i="6" s="1"/>
  <c r="L15" i="6" s="1"/>
  <c r="M15" i="6" s="1"/>
  <c r="D16" i="6"/>
  <c r="E16" i="6" s="1"/>
  <c r="F16" i="6" s="1"/>
  <c r="G16" i="6" s="1"/>
  <c r="H16" i="6" s="1"/>
  <c r="I16" i="6" s="1"/>
  <c r="J16" i="6" s="1"/>
  <c r="K16" i="6" s="1"/>
  <c r="L16" i="6" s="1"/>
  <c r="M16" i="6" s="1"/>
  <c r="D3" i="6"/>
  <c r="E3" i="6"/>
  <c r="F3" i="6" s="1"/>
  <c r="G3" i="6" s="1"/>
  <c r="H3" i="6" s="1"/>
  <c r="I3" i="6" s="1"/>
  <c r="J3" i="6" s="1"/>
  <c r="K3" i="6" s="1"/>
  <c r="L3" i="6" s="1"/>
  <c r="M3" i="6" s="1"/>
  <c r="C3" i="6"/>
  <c r="C4" i="6"/>
  <c r="C5" i="6"/>
  <c r="C6" i="6"/>
  <c r="C7" i="6"/>
  <c r="C8" i="6"/>
  <c r="C9" i="6"/>
  <c r="C10" i="6"/>
  <c r="C11" i="6"/>
  <c r="C12" i="6"/>
  <c r="C13" i="6"/>
  <c r="C14" i="6"/>
  <c r="C15" i="6"/>
  <c r="C16" i="6"/>
  <c r="B3" i="6"/>
  <c r="B4" i="6"/>
  <c r="B5" i="6"/>
  <c r="B6" i="6"/>
  <c r="B7" i="6"/>
  <c r="B8" i="6"/>
  <c r="B9" i="6"/>
  <c r="B10" i="6"/>
  <c r="B11" i="6"/>
  <c r="B12" i="6"/>
  <c r="B13" i="6"/>
  <c r="B14" i="6"/>
  <c r="B15" i="6"/>
  <c r="B16" i="6"/>
  <c r="A16" i="6"/>
  <c r="A4" i="6"/>
  <c r="A5" i="6"/>
  <c r="A6" i="6"/>
  <c r="A7" i="6"/>
  <c r="A8" i="6"/>
  <c r="A9" i="6"/>
  <c r="A10" i="6"/>
  <c r="A11" i="6"/>
  <c r="A12" i="6"/>
  <c r="A13" i="6"/>
  <c r="A14" i="6"/>
  <c r="A15" i="6"/>
  <c r="A3" i="6"/>
  <c r="C22" i="2"/>
  <c r="C23" i="2"/>
  <c r="C24" i="2"/>
  <c r="C25" i="2"/>
  <c r="C26" i="2"/>
  <c r="C14" i="2"/>
  <c r="C15" i="2"/>
  <c r="C16" i="2"/>
  <c r="C17" i="2"/>
  <c r="C18" i="2"/>
  <c r="C19" i="2"/>
  <c r="C20" i="2"/>
  <c r="C21" i="2"/>
  <c r="C13" i="2"/>
  <c r="Q26" i="6" l="1"/>
  <c r="Q30" i="6"/>
  <c r="P27" i="6"/>
  <c r="P23" i="6"/>
  <c r="P26" i="6"/>
  <c r="P20" i="6"/>
  <c r="Q21" i="6"/>
  <c r="P24" i="6"/>
  <c r="Q25" i="6"/>
  <c r="P28" i="6"/>
  <c r="Q29" i="6"/>
  <c r="P32" i="6"/>
  <c r="Q20" i="6"/>
  <c r="R22" i="6"/>
  <c r="Q23" i="6"/>
  <c r="Q24" i="6"/>
  <c r="R26" i="6"/>
  <c r="Q27" i="6"/>
  <c r="Q28" i="6"/>
  <c r="Q31" i="6"/>
  <c r="Q32" i="6"/>
  <c r="S22" i="6"/>
  <c r="R23" i="6"/>
  <c r="S26" i="6"/>
  <c r="R27" i="6"/>
  <c r="R31" i="6"/>
  <c r="Q33" i="6"/>
  <c r="P21" i="6"/>
  <c r="P25" i="6"/>
  <c r="P29" i="6"/>
  <c r="P33" i="6"/>
  <c r="B21" i="1"/>
  <c r="A32" i="1"/>
  <c r="A33" i="1"/>
  <c r="A34" i="1"/>
  <c r="A30" i="1"/>
  <c r="A31" i="1"/>
  <c r="A21" i="1"/>
  <c r="C4" i="1"/>
  <c r="C22" i="1" s="1"/>
  <c r="C5" i="1"/>
  <c r="C23" i="1" s="1"/>
  <c r="C6" i="1"/>
  <c r="C24" i="1" s="1"/>
  <c r="C7" i="1"/>
  <c r="C25" i="1" s="1"/>
  <c r="C8" i="1"/>
  <c r="C26" i="1" s="1"/>
  <c r="C9" i="1"/>
  <c r="C27" i="1" s="1"/>
  <c r="C10" i="1"/>
  <c r="C28" i="1" s="1"/>
  <c r="C11" i="1"/>
  <c r="C29" i="1" s="1"/>
  <c r="B4" i="1"/>
  <c r="B22" i="1" s="1"/>
  <c r="B5" i="1"/>
  <c r="B23" i="1" s="1"/>
  <c r="B6" i="1"/>
  <c r="B24" i="1" s="1"/>
  <c r="B7" i="1"/>
  <c r="B25" i="1" s="1"/>
  <c r="B8" i="1"/>
  <c r="B26" i="1" s="1"/>
  <c r="B9" i="1"/>
  <c r="B27" i="1" s="1"/>
  <c r="B10" i="1"/>
  <c r="B28" i="1" s="1"/>
  <c r="B11" i="1"/>
  <c r="B29" i="1" s="1"/>
  <c r="C2" i="2"/>
  <c r="B2" i="2"/>
  <c r="B3" i="1" s="1"/>
  <c r="D2" i="2"/>
  <c r="C3" i="1"/>
  <c r="C21" i="1" s="1"/>
  <c r="S30" i="6" l="1"/>
  <c r="R30" i="6"/>
  <c r="S31" i="6"/>
  <c r="S27" i="6"/>
  <c r="S23" i="6"/>
  <c r="R32" i="6"/>
  <c r="R28" i="6"/>
  <c r="R24" i="6"/>
  <c r="R20" i="6"/>
  <c r="R21" i="6"/>
  <c r="R29" i="6"/>
  <c r="R33" i="6"/>
  <c r="T30" i="6"/>
  <c r="T26" i="6"/>
  <c r="T22" i="6"/>
  <c r="R25" i="6"/>
  <c r="V36" i="1"/>
  <c r="U36" i="1"/>
  <c r="U37" i="1" s="1"/>
  <c r="U39" i="1" s="1"/>
  <c r="T36" i="1"/>
  <c r="T37" i="1" s="1"/>
  <c r="T39" i="1" s="1"/>
  <c r="S36" i="1"/>
  <c r="S37" i="1" s="1"/>
  <c r="S39" i="1" s="1"/>
  <c r="R36" i="1"/>
  <c r="Q36" i="1"/>
  <c r="Q37" i="1" s="1"/>
  <c r="Q39" i="1" s="1"/>
  <c r="P36" i="1"/>
  <c r="P37" i="1" s="1"/>
  <c r="P39" i="1" s="1"/>
  <c r="S25" i="6" l="1"/>
  <c r="S33" i="6"/>
  <c r="S21" i="6"/>
  <c r="U26" i="6"/>
  <c r="S24" i="6"/>
  <c r="S32" i="6"/>
  <c r="T27" i="6"/>
  <c r="S29" i="6"/>
  <c r="U22" i="6"/>
  <c r="U30" i="6"/>
  <c r="S20" i="6"/>
  <c r="S28" i="6"/>
  <c r="T23" i="6"/>
  <c r="T31" i="6"/>
  <c r="AA37" i="1"/>
  <c r="W37" i="1"/>
  <c r="Z36" i="1"/>
  <c r="AB34" i="1"/>
  <c r="X34" i="1"/>
  <c r="AA33" i="1"/>
  <c r="W33" i="1"/>
  <c r="Z32" i="1"/>
  <c r="AB30" i="1"/>
  <c r="X30" i="1"/>
  <c r="AA29" i="1"/>
  <c r="W29" i="1"/>
  <c r="Z28" i="1"/>
  <c r="AB26" i="1"/>
  <c r="X26" i="1"/>
  <c r="AA25" i="1"/>
  <c r="W25" i="1"/>
  <c r="Z24" i="1"/>
  <c r="AB23" i="1"/>
  <c r="X23" i="1"/>
  <c r="Z37" i="1"/>
  <c r="AB35" i="1"/>
  <c r="X35" i="1"/>
  <c r="AA34" i="1"/>
  <c r="W34" i="1"/>
  <c r="Z33" i="1"/>
  <c r="AB31" i="1"/>
  <c r="X31" i="1"/>
  <c r="AA30" i="1"/>
  <c r="W30" i="1"/>
  <c r="Z29" i="1"/>
  <c r="AB27" i="1"/>
  <c r="X27" i="1"/>
  <c r="AA26" i="1"/>
  <c r="W26" i="1"/>
  <c r="Z25" i="1"/>
  <c r="AA23" i="1"/>
  <c r="AB36" i="1"/>
  <c r="X36" i="1"/>
  <c r="AA35" i="1"/>
  <c r="W35" i="1"/>
  <c r="Z34" i="1"/>
  <c r="AB32" i="1"/>
  <c r="X32" i="1"/>
  <c r="AA31" i="1"/>
  <c r="W31" i="1"/>
  <c r="Z30" i="1"/>
  <c r="AB28" i="1"/>
  <c r="X28" i="1"/>
  <c r="AA27" i="1"/>
  <c r="W27" i="1"/>
  <c r="Z26" i="1"/>
  <c r="AB24" i="1"/>
  <c r="X24" i="1"/>
  <c r="W23" i="1"/>
  <c r="Z23" i="1"/>
  <c r="AB37" i="1"/>
  <c r="X37" i="1"/>
  <c r="AA36" i="1"/>
  <c r="W36" i="1"/>
  <c r="Z35" i="1"/>
  <c r="AB33" i="1"/>
  <c r="X33" i="1"/>
  <c r="AA32" i="1"/>
  <c r="W32" i="1"/>
  <c r="Z31" i="1"/>
  <c r="AB29" i="1"/>
  <c r="X29" i="1"/>
  <c r="AA28" i="1"/>
  <c r="W28" i="1"/>
  <c r="Z27" i="1"/>
  <c r="AB25" i="1"/>
  <c r="X25" i="1"/>
  <c r="AA24" i="1"/>
  <c r="W24" i="1"/>
  <c r="R37" i="1"/>
  <c r="V37" i="1"/>
  <c r="T28" i="6" l="1"/>
  <c r="V26" i="6"/>
  <c r="T29" i="6"/>
  <c r="T33" i="6"/>
  <c r="U23" i="6"/>
  <c r="T20" i="6"/>
  <c r="V22" i="6"/>
  <c r="U27" i="6"/>
  <c r="T24" i="6"/>
  <c r="U31" i="6"/>
  <c r="V30" i="6"/>
  <c r="T32" i="6"/>
  <c r="T21" i="6"/>
  <c r="T25" i="6"/>
  <c r="V39" i="1"/>
  <c r="AC26" i="1"/>
  <c r="AC30" i="1"/>
  <c r="AC34" i="1"/>
  <c r="AC25" i="1"/>
  <c r="AC29" i="1"/>
  <c r="AC33" i="1"/>
  <c r="AC37" i="1"/>
  <c r="AC24" i="1"/>
  <c r="AC28" i="1"/>
  <c r="AC32" i="1"/>
  <c r="AC27" i="1"/>
  <c r="AC31" i="1"/>
  <c r="AC35" i="1"/>
  <c r="AC23" i="1"/>
  <c r="R39" i="1"/>
  <c r="Y26" i="1"/>
  <c r="Y30" i="1"/>
  <c r="Y34" i="1"/>
  <c r="Y25" i="1"/>
  <c r="Y29" i="1"/>
  <c r="Y33" i="1"/>
  <c r="Y37" i="1"/>
  <c r="Y24" i="1"/>
  <c r="Y28" i="1"/>
  <c r="Y32" i="1"/>
  <c r="Y27" i="1"/>
  <c r="Y31" i="1"/>
  <c r="Y35" i="1"/>
  <c r="Y23" i="1"/>
  <c r="AC36" i="1"/>
  <c r="Y36" i="1"/>
  <c r="U32" i="6" l="1"/>
  <c r="V31" i="6"/>
  <c r="V27" i="6"/>
  <c r="U20" i="6"/>
  <c r="U33" i="6"/>
  <c r="W26" i="6"/>
  <c r="U25" i="6"/>
  <c r="U21" i="6"/>
  <c r="W30" i="6"/>
  <c r="U24" i="6"/>
  <c r="W22" i="6"/>
  <c r="V23" i="6"/>
  <c r="U29" i="6"/>
  <c r="U28" i="6"/>
  <c r="AD35" i="1"/>
  <c r="AD34" i="1"/>
  <c r="AD36" i="1"/>
  <c r="AF36" i="1" s="1"/>
  <c r="AM36" i="1" s="1"/>
  <c r="AD23" i="1"/>
  <c r="AI23" i="1" s="1"/>
  <c r="AD31" i="1"/>
  <c r="AD32" i="1"/>
  <c r="AD24" i="1"/>
  <c r="AE24" i="1" s="1"/>
  <c r="AL24" i="1" s="1"/>
  <c r="AD33" i="1"/>
  <c r="AD25" i="1"/>
  <c r="AD30" i="1"/>
  <c r="AD27" i="1"/>
  <c r="AD28" i="1"/>
  <c r="AD29" i="1"/>
  <c r="AD26" i="1"/>
  <c r="AE26" i="1" s="1"/>
  <c r="AL26" i="1" s="1"/>
  <c r="AJ36" i="1"/>
  <c r="AQ36" i="1" s="1"/>
  <c r="AH36" i="1"/>
  <c r="AO36" i="1" s="1"/>
  <c r="AK36" i="1"/>
  <c r="AR36" i="1" s="1"/>
  <c r="AG36" i="1"/>
  <c r="AN36" i="1" s="1"/>
  <c r="AK24" i="1"/>
  <c r="AR24" i="1" s="1"/>
  <c r="AH24" i="1"/>
  <c r="AO24" i="1" s="1"/>
  <c r="AF25" i="1"/>
  <c r="AM25" i="1" s="1"/>
  <c r="AH25" i="1"/>
  <c r="AO25" i="1" s="1"/>
  <c r="AJ25" i="1"/>
  <c r="AQ25" i="1" s="1"/>
  <c r="AE25" i="1"/>
  <c r="AL25" i="1" s="1"/>
  <c r="AI25" i="1"/>
  <c r="AP25" i="1" s="1"/>
  <c r="AG25" i="1"/>
  <c r="AN25" i="1" s="1"/>
  <c r="AK25" i="1"/>
  <c r="AR25" i="1" s="1"/>
  <c r="V24" i="6" l="1"/>
  <c r="V21" i="6"/>
  <c r="X26" i="6"/>
  <c r="V20" i="6"/>
  <c r="W31" i="6"/>
  <c r="W23" i="6"/>
  <c r="V28" i="6"/>
  <c r="V29" i="6"/>
  <c r="X22" i="6"/>
  <c r="X30" i="6"/>
  <c r="V25" i="6"/>
  <c r="V33" i="6"/>
  <c r="W27" i="6"/>
  <c r="V32" i="6"/>
  <c r="AJ24" i="1"/>
  <c r="AQ24" i="1" s="1"/>
  <c r="AI24" i="1"/>
  <c r="AP24" i="1" s="1"/>
  <c r="AE36" i="1"/>
  <c r="AL36" i="1" s="1"/>
  <c r="AF24" i="1"/>
  <c r="AM24" i="1" s="1"/>
  <c r="AS24" i="1" s="1"/>
  <c r="AG24" i="1"/>
  <c r="AN24" i="1" s="1"/>
  <c r="AI36" i="1"/>
  <c r="AP36" i="1" s="1"/>
  <c r="AG23" i="1"/>
  <c r="AG26" i="1"/>
  <c r="AN26" i="1" s="1"/>
  <c r="AJ26" i="1"/>
  <c r="AQ26" i="1" s="1"/>
  <c r="AE23" i="1"/>
  <c r="AL23" i="1" s="1"/>
  <c r="AK26" i="1"/>
  <c r="AR26" i="1" s="1"/>
  <c r="AJ23" i="1"/>
  <c r="AQ23" i="1" s="1"/>
  <c r="AK23" i="1"/>
  <c r="AR23" i="1" s="1"/>
  <c r="AH26" i="1"/>
  <c r="AO26" i="1" s="1"/>
  <c r="AF26" i="1"/>
  <c r="AM26" i="1" s="1"/>
  <c r="AI26" i="1"/>
  <c r="AP26" i="1" s="1"/>
  <c r="AF23" i="1"/>
  <c r="AM23" i="1" s="1"/>
  <c r="AH23" i="1"/>
  <c r="AO23" i="1" s="1"/>
  <c r="AN23" i="1"/>
  <c r="AG37" i="1"/>
  <c r="AS25" i="1"/>
  <c r="AP23" i="1"/>
  <c r="AS36" i="1"/>
  <c r="D5" i="1"/>
  <c r="D6" i="1"/>
  <c r="D7" i="1"/>
  <c r="D8" i="1"/>
  <c r="D9" i="1"/>
  <c r="D10" i="1"/>
  <c r="D11" i="1"/>
  <c r="D4" i="1"/>
  <c r="D3" i="1"/>
  <c r="A4" i="1"/>
  <c r="A22" i="1" s="1"/>
  <c r="A5" i="1"/>
  <c r="A23" i="1" s="1"/>
  <c r="A6" i="1"/>
  <c r="A24" i="1" s="1"/>
  <c r="A7" i="1"/>
  <c r="A25" i="1" s="1"/>
  <c r="A8" i="1"/>
  <c r="A26" i="1" s="1"/>
  <c r="A9" i="1"/>
  <c r="A27" i="1" s="1"/>
  <c r="A10" i="1"/>
  <c r="A28" i="1" s="1"/>
  <c r="A11" i="1"/>
  <c r="A29" i="1" s="1"/>
  <c r="W29" i="6" l="1"/>
  <c r="W21" i="6"/>
  <c r="W32" i="6"/>
  <c r="Y30" i="6"/>
  <c r="X23" i="6"/>
  <c r="W20" i="6"/>
  <c r="W33" i="6"/>
  <c r="W25" i="6"/>
  <c r="X27" i="6"/>
  <c r="Y22" i="6"/>
  <c r="W28" i="6"/>
  <c r="X31" i="6"/>
  <c r="Y26" i="6"/>
  <c r="W24" i="6"/>
  <c r="E11" i="1"/>
  <c r="D29" i="1"/>
  <c r="E7" i="1"/>
  <c r="D25" i="1"/>
  <c r="E4" i="1"/>
  <c r="D22" i="1"/>
  <c r="E8" i="1"/>
  <c r="D26" i="1"/>
  <c r="E10" i="1"/>
  <c r="D28" i="1"/>
  <c r="E6" i="1"/>
  <c r="D24" i="1"/>
  <c r="AK37" i="1"/>
  <c r="E3" i="1"/>
  <c r="D21" i="1"/>
  <c r="E9" i="1"/>
  <c r="D27" i="1"/>
  <c r="E5" i="1"/>
  <c r="D23" i="1"/>
  <c r="AE37" i="1"/>
  <c r="AF37" i="1"/>
  <c r="B16" i="1"/>
  <c r="B14" i="1"/>
  <c r="AS26" i="1"/>
  <c r="AI37" i="1"/>
  <c r="AH37" i="1"/>
  <c r="B12" i="1"/>
  <c r="AJ37" i="1"/>
  <c r="AS23" i="1"/>
  <c r="X20" i="6" l="1"/>
  <c r="X25" i="6"/>
  <c r="X21" i="6"/>
  <c r="X24" i="6"/>
  <c r="AA22" i="6"/>
  <c r="Z22" i="6"/>
  <c r="AA26" i="6"/>
  <c r="Z26" i="6"/>
  <c r="X28" i="6"/>
  <c r="Y27" i="6"/>
  <c r="Y23" i="6"/>
  <c r="X32" i="6"/>
  <c r="Y31" i="6"/>
  <c r="AA30" i="6"/>
  <c r="Z30" i="6"/>
  <c r="X33" i="6"/>
  <c r="X29" i="6"/>
  <c r="B30" i="1"/>
  <c r="C12" i="1"/>
  <c r="C30" i="1" s="1"/>
  <c r="B32" i="1"/>
  <c r="C14" i="1"/>
  <c r="C32" i="1" s="1"/>
  <c r="F6" i="1"/>
  <c r="E24" i="1"/>
  <c r="F8" i="1"/>
  <c r="E26" i="1"/>
  <c r="F7" i="1"/>
  <c r="E25" i="1"/>
  <c r="F9" i="1"/>
  <c r="E27" i="1"/>
  <c r="B34" i="1"/>
  <c r="C16" i="1"/>
  <c r="C34" i="1" s="1"/>
  <c r="F5" i="1"/>
  <c r="E23" i="1"/>
  <c r="F3" i="1"/>
  <c r="E21" i="1"/>
  <c r="F10" i="1"/>
  <c r="E28" i="1"/>
  <c r="F4" i="1"/>
  <c r="E22" i="1"/>
  <c r="F11" i="1"/>
  <c r="E29" i="1"/>
  <c r="B15" i="1"/>
  <c r="B13" i="1"/>
  <c r="D14" i="1"/>
  <c r="Y32" i="6" l="1"/>
  <c r="Y24" i="6"/>
  <c r="Y29" i="6"/>
  <c r="AA27" i="6"/>
  <c r="Z27" i="6"/>
  <c r="Y25" i="6"/>
  <c r="Y33" i="6"/>
  <c r="AA31" i="6"/>
  <c r="Z31" i="6"/>
  <c r="AA23" i="6"/>
  <c r="Z23" i="6"/>
  <c r="Y28" i="6"/>
  <c r="Y21" i="6"/>
  <c r="Y20" i="6"/>
  <c r="D16" i="1"/>
  <c r="D12" i="1"/>
  <c r="G5" i="1"/>
  <c r="F23" i="1"/>
  <c r="G9" i="1"/>
  <c r="F27" i="1"/>
  <c r="G8" i="1"/>
  <c r="F26" i="1"/>
  <c r="E14" i="1"/>
  <c r="D32" i="1"/>
  <c r="E16" i="1"/>
  <c r="D34" i="1"/>
  <c r="G10" i="1"/>
  <c r="F28" i="1"/>
  <c r="B31" i="1"/>
  <c r="C13" i="1"/>
  <c r="C31" i="1" s="1"/>
  <c r="G11" i="1"/>
  <c r="F29" i="1"/>
  <c r="E12" i="1"/>
  <c r="D30" i="1"/>
  <c r="B33" i="1"/>
  <c r="C15" i="1"/>
  <c r="C33" i="1" s="1"/>
  <c r="G4" i="1"/>
  <c r="F22" i="1"/>
  <c r="G3" i="1"/>
  <c r="F21" i="1"/>
  <c r="G7" i="1"/>
  <c r="F25" i="1"/>
  <c r="G6" i="1"/>
  <c r="F24" i="1"/>
  <c r="Z21" i="6" l="1"/>
  <c r="AA21" i="6"/>
  <c r="Z33" i="6"/>
  <c r="AA33" i="6"/>
  <c r="AA24" i="6"/>
  <c r="Z24" i="6"/>
  <c r="AA20" i="6"/>
  <c r="Z20" i="6"/>
  <c r="AA28" i="6"/>
  <c r="Z28" i="6"/>
  <c r="Z25" i="6"/>
  <c r="AA25" i="6"/>
  <c r="Z29" i="6"/>
  <c r="AA29" i="6"/>
  <c r="AA32" i="6"/>
  <c r="Z32" i="6"/>
  <c r="D15" i="1"/>
  <c r="E15" i="1" s="1"/>
  <c r="D33" i="1"/>
  <c r="H7" i="1"/>
  <c r="G25" i="1"/>
  <c r="H4" i="1"/>
  <c r="G22" i="1"/>
  <c r="H10" i="1"/>
  <c r="G28" i="1"/>
  <c r="F14" i="1"/>
  <c r="E32" i="1"/>
  <c r="H9" i="1"/>
  <c r="G27" i="1"/>
  <c r="H11" i="1"/>
  <c r="G29" i="1"/>
  <c r="F12" i="1"/>
  <c r="E30" i="1"/>
  <c r="H6" i="1"/>
  <c r="G24" i="1"/>
  <c r="H3" i="1"/>
  <c r="G21" i="1"/>
  <c r="D13" i="1"/>
  <c r="F16" i="1"/>
  <c r="E34" i="1"/>
  <c r="H8" i="1"/>
  <c r="G26" i="1"/>
  <c r="H5" i="1"/>
  <c r="G23" i="1"/>
  <c r="G12" i="1" l="1"/>
  <c r="F30" i="1"/>
  <c r="I9" i="1"/>
  <c r="H27" i="1"/>
  <c r="I10" i="1"/>
  <c r="H28" i="1"/>
  <c r="I7" i="1"/>
  <c r="H25" i="1"/>
  <c r="I5" i="1"/>
  <c r="H23" i="1"/>
  <c r="G16" i="1"/>
  <c r="F34" i="1"/>
  <c r="I8" i="1"/>
  <c r="H26" i="1"/>
  <c r="I3" i="1"/>
  <c r="H21" i="1"/>
  <c r="E13" i="1"/>
  <c r="D31" i="1"/>
  <c r="I6" i="1"/>
  <c r="H24" i="1"/>
  <c r="I11" i="1"/>
  <c r="H29" i="1"/>
  <c r="G14" i="1"/>
  <c r="F32" i="1"/>
  <c r="I4" i="1"/>
  <c r="H22" i="1"/>
  <c r="F15" i="1"/>
  <c r="E33" i="1"/>
  <c r="G15" i="1" l="1"/>
  <c r="F33" i="1"/>
  <c r="H14" i="1"/>
  <c r="G32" i="1"/>
  <c r="J6" i="1"/>
  <c r="I24" i="1"/>
  <c r="J3" i="1"/>
  <c r="I21" i="1"/>
  <c r="H16" i="1"/>
  <c r="G34" i="1"/>
  <c r="J7" i="1"/>
  <c r="I25" i="1"/>
  <c r="J9" i="1"/>
  <c r="I27" i="1"/>
  <c r="J4" i="1"/>
  <c r="I22" i="1"/>
  <c r="J11" i="1"/>
  <c r="I29" i="1"/>
  <c r="F13" i="1"/>
  <c r="E31" i="1"/>
  <c r="J8" i="1"/>
  <c r="I26" i="1"/>
  <c r="J5" i="1"/>
  <c r="I23" i="1"/>
  <c r="J10" i="1"/>
  <c r="I28" i="1"/>
  <c r="H12" i="1"/>
  <c r="G30" i="1"/>
  <c r="K5" i="1" l="1"/>
  <c r="J23" i="1"/>
  <c r="K7" i="1"/>
  <c r="J25" i="1"/>
  <c r="K3" i="1"/>
  <c r="J21" i="1"/>
  <c r="I14" i="1"/>
  <c r="H32" i="1"/>
  <c r="G13" i="1"/>
  <c r="F31" i="1"/>
  <c r="I12" i="1"/>
  <c r="H30" i="1"/>
  <c r="K4" i="1"/>
  <c r="J22" i="1"/>
  <c r="K10" i="1"/>
  <c r="J28" i="1"/>
  <c r="K8" i="1"/>
  <c r="J26" i="1"/>
  <c r="K11" i="1"/>
  <c r="J29" i="1"/>
  <c r="K9" i="1"/>
  <c r="J27" i="1"/>
  <c r="I16" i="1"/>
  <c r="H34" i="1"/>
  <c r="K6" i="1"/>
  <c r="J24" i="1"/>
  <c r="H15" i="1"/>
  <c r="G33" i="1"/>
  <c r="J16" i="1" l="1"/>
  <c r="I34" i="1"/>
  <c r="L10" i="1"/>
  <c r="K28" i="1"/>
  <c r="J12" i="1"/>
  <c r="I30" i="1"/>
  <c r="L7" i="1"/>
  <c r="K25" i="1"/>
  <c r="I15" i="1"/>
  <c r="H33" i="1"/>
  <c r="L11" i="1"/>
  <c r="K29" i="1"/>
  <c r="J14" i="1"/>
  <c r="I32" i="1"/>
  <c r="L6" i="1"/>
  <c r="K24" i="1"/>
  <c r="L9" i="1"/>
  <c r="K27" i="1"/>
  <c r="L8" i="1"/>
  <c r="K26" i="1"/>
  <c r="L4" i="1"/>
  <c r="K22" i="1"/>
  <c r="H13" i="1"/>
  <c r="G31" i="1"/>
  <c r="L3" i="1"/>
  <c r="K21" i="1"/>
  <c r="L5" i="1"/>
  <c r="K23" i="1"/>
  <c r="M5" i="1" l="1"/>
  <c r="M23" i="1" s="1"/>
  <c r="L23" i="1"/>
  <c r="I13" i="1"/>
  <c r="H31" i="1"/>
  <c r="M8" i="1"/>
  <c r="M26" i="1" s="1"/>
  <c r="L26" i="1"/>
  <c r="M6" i="1"/>
  <c r="M24" i="1" s="1"/>
  <c r="L24" i="1"/>
  <c r="M11" i="1"/>
  <c r="M29" i="1" s="1"/>
  <c r="L29" i="1"/>
  <c r="M7" i="1"/>
  <c r="M25" i="1" s="1"/>
  <c r="L25" i="1"/>
  <c r="M10" i="1"/>
  <c r="M28" i="1" s="1"/>
  <c r="L28" i="1"/>
  <c r="M3" i="1"/>
  <c r="M21" i="1" s="1"/>
  <c r="L21" i="1"/>
  <c r="M4" i="1"/>
  <c r="M22" i="1" s="1"/>
  <c r="L22" i="1"/>
  <c r="M9" i="1"/>
  <c r="M27" i="1" s="1"/>
  <c r="L27" i="1"/>
  <c r="K14" i="1"/>
  <c r="J32" i="1"/>
  <c r="J15" i="1"/>
  <c r="I33" i="1"/>
  <c r="K12" i="1"/>
  <c r="J30" i="1"/>
  <c r="K16" i="1"/>
  <c r="J34" i="1"/>
  <c r="L16" i="1" l="1"/>
  <c r="K34" i="1"/>
  <c r="K15" i="1"/>
  <c r="J33" i="1"/>
  <c r="J13" i="1"/>
  <c r="I31" i="1"/>
  <c r="L12" i="1"/>
  <c r="K30" i="1"/>
  <c r="L14" i="1"/>
  <c r="K32" i="1"/>
  <c r="M12" i="1" l="1"/>
  <c r="M30" i="1" s="1"/>
  <c r="L30" i="1"/>
  <c r="L15" i="1"/>
  <c r="K33" i="1"/>
  <c r="M14" i="1"/>
  <c r="M32" i="1" s="1"/>
  <c r="L32" i="1"/>
  <c r="K13" i="1"/>
  <c r="J31" i="1"/>
  <c r="M16" i="1"/>
  <c r="M34" i="1" s="1"/>
  <c r="L34" i="1"/>
  <c r="L13" i="1" l="1"/>
  <c r="K31" i="1"/>
  <c r="M15" i="1"/>
  <c r="M33" i="1" s="1"/>
  <c r="L33" i="1"/>
  <c r="M13" i="1" l="1"/>
  <c r="M31" i="1" s="1"/>
  <c r="L31" i="1"/>
</calcChain>
</file>

<file path=xl/comments1.xml><?xml version="1.0" encoding="utf-8"?>
<comments xmlns="http://schemas.openxmlformats.org/spreadsheetml/2006/main">
  <authors>
    <author>Author</author>
  </authors>
  <commentList>
    <comment ref="O27" authorId="0" shapeId="0">
      <text>
        <r>
          <rPr>
            <b/>
            <sz val="9"/>
            <color indexed="81"/>
            <rFont val="Tahoma"/>
            <family val="2"/>
          </rPr>
          <t>Author:</t>
        </r>
        <r>
          <rPr>
            <sz val="9"/>
            <color indexed="81"/>
            <rFont val="Tahoma"/>
            <family val="2"/>
          </rPr>
          <t xml:space="preserve">
LDO - Non-automotive fuel. Considered part of Other PP</t>
        </r>
      </text>
    </comment>
  </commentList>
</comments>
</file>

<file path=xl/connections.xml><?xml version="1.0" encoding="utf-8"?>
<connections xmlns="http://schemas.openxmlformats.org/spreadsheetml/2006/main">
  <connection id="1" keepAlive="1" name="Query - ECT_OperationalInfo" description="Connection to the 'ECT_OperationalInfo' query in the workbook." type="5" refreshedVersion="6" background="1" saveData="1">
    <dbPr connection="Provider=Microsoft.Mashup.OleDb.1;Data Source=$Workbook$;Location=ECT_OperationalInfo;Extended Properties=&quot;&quot;" command="SELECT * FROM [ECT_OperationalInfo]"/>
  </connection>
  <connection id="2" keepAlive="1" name="Query - ECT_OperationalInfo_PRS" description="Connection to the 'ECT_OperationalInfo_PRS' query in the workbook." type="5" refreshedVersion="6" background="1" saveData="1">
    <dbPr connection="Provider=Microsoft.Mashup.OleDb.1;Data Source=$Workbook$;Location=ECT_OperationalInfo_PRS;Extended Properties=&quot;&quot;" command="SELECT * FROM [ECT_OperationalInfo_PRS]"/>
  </connection>
  <connection id="3" keepAlive="1" name="Query - MaxRampDownRate_PRS" description="Connection to the 'MaxRampDownRate_PRS' query in the workbook." type="5" refreshedVersion="0" background="1">
    <dbPr connection="Provider=Microsoft.Mashup.OleDb.1;Data Source=$Workbook$;Location=MaxRampDownRate_PRS;Extended Properties=&quot;&quot;" command="SELECT * FROM [MaxRampDownRate_PRS]"/>
  </connection>
  <connection id="4" keepAlive="1" name="Query - MaxRampDownRate_Ref" description="Connection to the 'MaxRampDownRate_Ref' query in the workbook." type="5" refreshedVersion="0" background="1">
    <dbPr connection="Provider=Microsoft.Mashup.OleDb.1;Data Source=$Workbook$;Location=MaxRampDownRate_Ref;Extended Properties=&quot;&quot;" command="SELECT * FROM [MaxRampDownRate_Ref]"/>
  </connection>
  <connection id="5" keepAlive="1" name="Query - MaxRampUpRate_PRS" description="Connection to the 'MaxRampUpRate_PRS' query in the workbook." type="5" refreshedVersion="0" background="1">
    <dbPr connection="Provider=Microsoft.Mashup.OleDb.1;Data Source=$Workbook$;Location=MaxRampUpRate_PRS;Extended Properties=&quot;&quot;" command="SELECT * FROM [MaxRampUpRate_PRS]"/>
  </connection>
  <connection id="6" keepAlive="1" name="Query - MaxRampUpRate_Ref" description="Connection to the 'MaxRampUpRate_Ref' query in the workbook." type="5" refreshedVersion="0" background="1">
    <dbPr connection="Provider=Microsoft.Mashup.OleDb.1;Data Source=$Workbook$;Location=MaxRampUpRate_Ref;Extended Properties=&quot;&quot;" command="SELECT * FROM [MaxRampUpRate_Ref]"/>
  </connection>
</connections>
</file>

<file path=xl/sharedStrings.xml><?xml version="1.0" encoding="utf-8"?>
<sst xmlns="http://schemas.openxmlformats.org/spreadsheetml/2006/main" count="926" uniqueCount="108">
  <si>
    <t>ElecTech</t>
  </si>
  <si>
    <t>Comments</t>
  </si>
  <si>
    <t>CERC regulations</t>
  </si>
  <si>
    <t>Based on past trends - CEA General Review</t>
  </si>
  <si>
    <t>ELECTECH</t>
  </si>
  <si>
    <t>2020</t>
  </si>
  <si>
    <t>2021</t>
  </si>
  <si>
    <t>2022</t>
  </si>
  <si>
    <t>2023</t>
  </si>
  <si>
    <t>2024</t>
  </si>
  <si>
    <t>2025</t>
  </si>
  <si>
    <t>2026</t>
  </si>
  <si>
    <t>2027</t>
  </si>
  <si>
    <t>2028</t>
  </si>
  <si>
    <t>2029</t>
  </si>
  <si>
    <t>2030</t>
  </si>
  <si>
    <t>2031</t>
  </si>
  <si>
    <t>SelfCons</t>
  </si>
  <si>
    <t>EnergyConvTech</t>
  </si>
  <si>
    <t>InstYear</t>
  </si>
  <si>
    <t>CapacityDerating</t>
  </si>
  <si>
    <t>EG_COAL</t>
  </si>
  <si>
    <t>EG_PHWR</t>
  </si>
  <si>
    <t>EG_LH</t>
  </si>
  <si>
    <t>EG_SH</t>
  </si>
  <si>
    <t>EG_BIOMASS</t>
  </si>
  <si>
    <t>RF_MS</t>
  </si>
  <si>
    <t>RF_HSD</t>
  </si>
  <si>
    <t>RF_ATF</t>
  </si>
  <si>
    <t>RF_LPG</t>
  </si>
  <si>
    <t>RF_OTHERPP</t>
  </si>
  <si>
    <t>EG_CCGT</t>
  </si>
  <si>
    <t>EG_OCGT</t>
  </si>
  <si>
    <t>2013-14</t>
  </si>
  <si>
    <t>2014-15</t>
  </si>
  <si>
    <t>2015-16</t>
  </si>
  <si>
    <t>2017-18</t>
  </si>
  <si>
    <t>2016-17</t>
  </si>
  <si>
    <t>2018-19</t>
  </si>
  <si>
    <t>2019-20</t>
  </si>
  <si>
    <t>Production of Petroleum products-Fin year-wise, TMT</t>
  </si>
  <si>
    <t>Products</t>
  </si>
  <si>
    <t>LPG</t>
  </si>
  <si>
    <t>Motor Spirit(MS)</t>
  </si>
  <si>
    <t>ATF</t>
  </si>
  <si>
    <t>HSD</t>
  </si>
  <si>
    <t>LDO</t>
  </si>
  <si>
    <t>Naphtha</t>
  </si>
  <si>
    <t>Kerosene</t>
  </si>
  <si>
    <t>Fuel Oils(FO/LSHS/RFO)</t>
  </si>
  <si>
    <t>Lube oils</t>
  </si>
  <si>
    <t>Bitumen</t>
  </si>
  <si>
    <t>Petroleum coke</t>
  </si>
  <si>
    <t>Paraffin wax</t>
  </si>
  <si>
    <t>Others</t>
  </si>
  <si>
    <t>Other Petro Products</t>
  </si>
  <si>
    <t>TOTAL (All Petro products)</t>
  </si>
  <si>
    <t>Refinery fuel &amp; losses</t>
  </si>
  <si>
    <t>EG_WIND</t>
  </si>
  <si>
    <t>% share of total</t>
  </si>
  <si>
    <t xml:space="preserve">Average </t>
  </si>
  <si>
    <t xml:space="preserve">Refinery losses </t>
  </si>
  <si>
    <t xml:space="preserve">SelfCons </t>
  </si>
  <si>
    <t>PNG Stats 2019-20</t>
  </si>
  <si>
    <t>2018-20 (Legacy)</t>
  </si>
  <si>
    <t>EG_SOLARPV</t>
  </si>
  <si>
    <t>Ref scenario self consumption</t>
  </si>
  <si>
    <t>2021-31 (new capacity)</t>
  </si>
  <si>
    <t>2018-20 (Legacy) PRS</t>
  </si>
  <si>
    <t>PRS scenario self consumption</t>
  </si>
  <si>
    <t>Ref scenario MaxRampUpRate</t>
  </si>
  <si>
    <t>Ref scenario MaxRampDownRate</t>
  </si>
  <si>
    <t>MaxRampUpRate</t>
  </si>
  <si>
    <t>MaxRampDownRate</t>
  </si>
  <si>
    <t>PRS scenario MaxRampDownRate</t>
  </si>
  <si>
    <t>PRS scenario MaxRampUpRate</t>
  </si>
  <si>
    <t>Prayas (Energy Group)</t>
  </si>
  <si>
    <t>Release date:</t>
  </si>
  <si>
    <t xml:space="preserve">Contact: </t>
  </si>
  <si>
    <t>energy.model@prayaspune.org</t>
  </si>
  <si>
    <t xml:space="preserve">Suggested Citations </t>
  </si>
  <si>
    <t>PIER Git repo:</t>
  </si>
  <si>
    <t xml:space="preserve">Link to PIER Git </t>
  </si>
  <si>
    <t>PIER report:</t>
  </si>
  <si>
    <t xml:space="preserve">Link to PIER Report </t>
  </si>
  <si>
    <t>Rumi Git repo:</t>
  </si>
  <si>
    <t xml:space="preserve">Link to Rumi Git </t>
  </si>
  <si>
    <t>Parameter files</t>
  </si>
  <si>
    <t xml:space="preserve">Documentation </t>
  </si>
  <si>
    <t>This workbook contains PowerQueries, please refresh them in the order they appear in 'Data-&gt;Show Queries'</t>
  </si>
  <si>
    <t>ECT_OperationalInfo.xlsx</t>
  </si>
  <si>
    <t>ECT_OperationalInfo.csv</t>
  </si>
  <si>
    <t xml:space="preserve">CEA Gen review 2020 (https://cea.nic.in/wp-content/uploads/general/2020/GR_2020.pdf) </t>
  </si>
  <si>
    <t>Various CERC Regulations</t>
  </si>
  <si>
    <t>This workbook creates input data for parameters CapacityDerating, SelfCons, MaxRampUpRate, MaxRampDownRate for 
 ECTs</t>
  </si>
  <si>
    <t xml:space="preserve">Indian Petroleum and Natural Gas Statistics, Ministry of Petroleum and Natural Gas, Government of India </t>
  </si>
  <si>
    <t>All assumptions are mentioned in 'Info' sheet</t>
  </si>
  <si>
    <t xml:space="preserve">CEA Optimal mix (https://cea.nic.in/old/reports/others/planning/irp/Optimal_mix_report_2029-30_FINAL.pdf) </t>
  </si>
  <si>
    <t>Perspectives on Indian Energy based on Rumi (PIER)</t>
  </si>
  <si>
    <r>
      <t xml:space="preserve">Prayas (Energy Group). (2021, October). PIER: Modelling the Indian energy system through the 2020s. </t>
    </r>
    <r>
      <rPr>
        <i/>
        <sz val="11"/>
        <color rgb="FF000000"/>
        <rFont val="Arial"/>
        <family val="2"/>
      </rPr>
      <t>Perspectives on Indian Energy based on Rumi (PIER)</t>
    </r>
    <r>
      <rPr>
        <sz val="11"/>
        <color rgb="FF000000"/>
        <rFont val="Arial"/>
        <family val="2"/>
      </rPr>
      <t>. https://www.prayaspune.org/peg/publications/item/512</t>
    </r>
  </si>
  <si>
    <t>Prayas (Energy Group). (2021, October). Rumi: An open-source energy systems modelling platform developed by Prayas (Energy Group). https://github.com/prayas-energy/Rumi</t>
  </si>
  <si>
    <t>Sources</t>
  </si>
  <si>
    <t>Global Data/Supply/Parameters/Technologies</t>
  </si>
  <si>
    <t xml:space="preserve">Sl no. </t>
  </si>
  <si>
    <t>Folder</t>
  </si>
  <si>
    <t>Source workbook</t>
  </si>
  <si>
    <t>Scenarios/S2_PRS/Supply/Parameters/Technologies</t>
  </si>
  <si>
    <t>We take Legacy self cons based on CEA Gen review (https://cea.nic.in/wp-content/uploads/general/2020/GR_2020.pdf) Table 6.5.3.
National Self Cons : 7.51% 
We take 6.5%  model years based on CEA Optimal mix (https://cea.nic.in/old/reports/others/planning/irp/Optimal_mix_report_2029-30_FINAL.pdf) : Annexure-I/3: 7%, 6.5%
We add an extra 1% to new capacity to account for additional auxiliary consumption due to installation of pollution control equipment, mainly FGD based on CERC tariff regs amendment (https://cercind.gov.in/2020/regulation/160-Reg.pdf) (p 20/25), for wet limestone FGD which is the most likely technology for Indian plants. 
We add 0.5% to old capacity to account for additional auxiliary consumption due to installation of PCE in the reference scenario. This is because not all of them may install it (as they will retire soon) and those who install it will install it sometime between 2020 and 2025. Since aux cons is only specified by installation year, this is intended to approximate that effect.  In the pessimistic recovery scenario PRS, we add the full extra 1% to old capacity also, because retirements are lower (only ~7% capacity retires in the model period), since new investments are slower to come. 
{Just for reference: Lignite and &lt;300 MW coal units: 8.5%, &gt;300 MW coal 8%, CEA data 2006-2016
New capacity based on CERC regulations: Coal/Lignite based thermal generating station 300 MW and above, Steam driven boiler feed pumps with dry cooling systems employing jet condensers with pressure recovery turbine and natural draft tower}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</si>
</sst>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0.0%"/>
    <numFmt numFmtId="166" formatCode="0.0000"/>
    <numFmt numFmtId="167" formatCode="_(* #,##0.00000_);_(* \(#,##0.00000\);_(* &quot;-&quot;??_);_(@_)"/>
    <numFmt numFmtId="168" formatCode="0.000%"/>
    <numFmt numFmtId="169" formatCode="mmmm\ yyyy"/>
  </numFmts>
  <fonts count="26"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000000"/>
      <name val="Calibri"/>
      <family val="2"/>
      <charset val="1"/>
    </font>
    <font>
      <sz val="11"/>
      <name val="Calibri"/>
      <family val="2"/>
      <scheme val="minor"/>
    </font>
    <font>
      <b/>
      <sz val="11"/>
      <color theme="0"/>
      <name val="Calibri"/>
      <family val="2"/>
      <scheme val="minor"/>
    </font>
    <font>
      <sz val="10"/>
      <color rgb="FF000000"/>
      <name val="Arial"/>
      <family val="2"/>
    </font>
    <font>
      <b/>
      <sz val="15"/>
      <name val="Arial"/>
      <family val="2"/>
    </font>
    <font>
      <sz val="10"/>
      <color rgb="FFFF0000"/>
      <name val="Arial"/>
      <family val="2"/>
    </font>
    <font>
      <b/>
      <sz val="13"/>
      <color theme="1"/>
      <name val="Arial"/>
      <family val="2"/>
    </font>
    <font>
      <b/>
      <sz val="12"/>
      <color theme="1"/>
      <name val="Arial"/>
      <family val="2"/>
    </font>
    <font>
      <b/>
      <sz val="10"/>
      <color theme="1"/>
      <name val="Arial"/>
      <family val="2"/>
    </font>
    <font>
      <sz val="10"/>
      <name val="Arial"/>
      <family val="2"/>
    </font>
    <font>
      <b/>
      <sz val="10"/>
      <name val="Arial"/>
      <family val="2"/>
    </font>
    <font>
      <u/>
      <sz val="10"/>
      <color rgb="FF1155CC"/>
      <name val="Arial"/>
      <family val="2"/>
    </font>
    <font>
      <u/>
      <sz val="11"/>
      <color theme="10"/>
      <name val="Calibri"/>
      <family val="2"/>
      <scheme val="minor"/>
    </font>
    <font>
      <b/>
      <i/>
      <sz val="10"/>
      <color theme="1"/>
      <name val="Arial"/>
      <family val="2"/>
    </font>
    <font>
      <u/>
      <sz val="10"/>
      <color theme="10"/>
      <name val="Arial"/>
      <family val="2"/>
    </font>
    <font>
      <sz val="11"/>
      <color rgb="FF000000"/>
      <name val="Arial"/>
      <family val="2"/>
    </font>
    <font>
      <i/>
      <sz val="11"/>
      <color rgb="FF000000"/>
      <name val="Arial"/>
      <family val="2"/>
    </font>
    <font>
      <u/>
      <sz val="11"/>
      <color theme="10"/>
      <name val="Arial"/>
      <family val="2"/>
    </font>
    <font>
      <b/>
      <sz val="10"/>
      <color rgb="FF000000"/>
      <name val="Arial"/>
      <family val="2"/>
    </font>
    <font>
      <sz val="11"/>
      <color theme="1"/>
      <name val="Arial"/>
      <family val="2"/>
    </font>
    <font>
      <sz val="10"/>
      <color theme="1"/>
      <name val="Arial"/>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12">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0">
    <xf numFmtId="0" fontId="0" fillId="0" borderId="0"/>
    <xf numFmtId="9" fontId="1" fillId="0" borderId="0" applyFont="0" applyFill="0" applyBorder="0" applyAlignment="0" applyProtection="0"/>
    <xf numFmtId="164" fontId="1" fillId="0" borderId="0" applyFont="0" applyFill="0" applyBorder="0" applyAlignment="0" applyProtection="0"/>
    <xf numFmtId="0" fontId="5" fillId="0" borderId="0"/>
    <xf numFmtId="0" fontId="8" fillId="0" borderId="0"/>
    <xf numFmtId="0" fontId="17" fillId="0" borderId="0" applyNumberFormat="0" applyFill="0" applyBorder="0" applyAlignment="0" applyProtection="0"/>
    <xf numFmtId="0" fontId="8" fillId="0" borderId="0"/>
    <xf numFmtId="0" fontId="1" fillId="0" borderId="0"/>
    <xf numFmtId="0" fontId="1" fillId="0" borderId="0"/>
    <xf numFmtId="0" fontId="14" fillId="0" borderId="0"/>
  </cellStyleXfs>
  <cellXfs count="69">
    <xf numFmtId="0" fontId="0" fillId="0" borderId="0" xfId="0"/>
    <xf numFmtId="0" fontId="2" fillId="0" borderId="0" xfId="0" applyFont="1" applyAlignment="1">
      <alignment horizontal="left" vertical="center"/>
    </xf>
    <xf numFmtId="0" fontId="2" fillId="0" borderId="0" xfId="0" applyFont="1"/>
    <xf numFmtId="165" fontId="0" fillId="0" borderId="0" xfId="0" applyNumberFormat="1"/>
    <xf numFmtId="166" fontId="0" fillId="0" borderId="0" xfId="0" applyNumberFormat="1"/>
    <xf numFmtId="0" fontId="0" fillId="0" borderId="0" xfId="0" applyNumberFormat="1"/>
    <xf numFmtId="0" fontId="0" fillId="2" borderId="1" xfId="0" applyFont="1" applyFill="1" applyBorder="1"/>
    <xf numFmtId="0" fontId="0" fillId="0" borderId="1" xfId="0" applyFont="1" applyBorder="1"/>
    <xf numFmtId="0" fontId="0" fillId="2" borderId="2" xfId="0" applyFont="1" applyFill="1" applyBorder="1"/>
    <xf numFmtId="164" fontId="0" fillId="0" borderId="0" xfId="0" applyNumberFormat="1"/>
    <xf numFmtId="164" fontId="0" fillId="0" borderId="0" xfId="2" applyFont="1"/>
    <xf numFmtId="0" fontId="0" fillId="0" borderId="0" xfId="0"/>
    <xf numFmtId="0" fontId="0" fillId="0" borderId="0" xfId="0" applyNumberFormat="1"/>
    <xf numFmtId="0" fontId="2" fillId="0" borderId="0" xfId="0" applyFont="1"/>
    <xf numFmtId="9" fontId="0" fillId="0" borderId="0" xfId="1" applyFont="1"/>
    <xf numFmtId="165" fontId="0" fillId="0" borderId="0" xfId="1" applyNumberFormat="1" applyFont="1"/>
    <xf numFmtId="0" fontId="6" fillId="0" borderId="0" xfId="0" applyFont="1"/>
    <xf numFmtId="167" fontId="0" fillId="0" borderId="0" xfId="2" applyNumberFormat="1" applyFont="1"/>
    <xf numFmtId="0" fontId="7" fillId="3" borderId="3" xfId="0" applyFont="1" applyFill="1" applyBorder="1"/>
    <xf numFmtId="0" fontId="7" fillId="3" borderId="4" xfId="0" applyFont="1" applyFill="1" applyBorder="1"/>
    <xf numFmtId="0" fontId="7" fillId="3" borderId="5" xfId="0" applyFont="1" applyFill="1" applyBorder="1"/>
    <xf numFmtId="0" fontId="8" fillId="0" borderId="0" xfId="4" applyFont="1" applyAlignment="1">
      <alignment horizontal="left"/>
    </xf>
    <xf numFmtId="0" fontId="6" fillId="0" borderId="0" xfId="0" applyFont="1" applyFill="1"/>
    <xf numFmtId="0" fontId="8" fillId="0" borderId="0" xfId="6" applyFont="1" applyAlignment="1"/>
    <xf numFmtId="0" fontId="9" fillId="0" borderId="0" xfId="6" applyFont="1" applyAlignment="1">
      <alignment horizontal="left"/>
    </xf>
    <xf numFmtId="0" fontId="11" fillId="0" borderId="0" xfId="6" applyFont="1" applyAlignment="1">
      <alignment horizontal="left"/>
    </xf>
    <xf numFmtId="0" fontId="12" fillId="0" borderId="0" xfId="6" applyFont="1" applyAlignment="1">
      <alignment horizontal="left"/>
    </xf>
    <xf numFmtId="169" fontId="14" fillId="0" borderId="0" xfId="6" applyNumberFormat="1" applyFont="1" applyAlignment="1">
      <alignment horizontal="left"/>
    </xf>
    <xf numFmtId="0" fontId="14" fillId="0" borderId="0" xfId="6" applyFont="1" applyAlignment="1">
      <alignment horizontal="left"/>
    </xf>
    <xf numFmtId="0" fontId="13" fillId="0" borderId="0" xfId="6" applyFont="1" applyAlignment="1">
      <alignment horizontal="center"/>
    </xf>
    <xf numFmtId="0" fontId="19" fillId="0" borderId="9" xfId="5" applyFont="1" applyBorder="1" applyAlignment="1"/>
    <xf numFmtId="0" fontId="8" fillId="0" borderId="0" xfId="6"/>
    <xf numFmtId="0" fontId="10" fillId="0" borderId="0" xfId="6" applyFont="1"/>
    <xf numFmtId="0" fontId="8" fillId="0" borderId="0" xfId="6" applyAlignment="1">
      <alignment horizontal="center"/>
    </xf>
    <xf numFmtId="0" fontId="8" fillId="0" borderId="0" xfId="6" applyAlignment="1">
      <alignment horizontal="left"/>
    </xf>
    <xf numFmtId="0" fontId="15" fillId="0" borderId="0" xfId="6" applyFont="1" applyAlignment="1">
      <alignment horizontal="center"/>
    </xf>
    <xf numFmtId="0" fontId="22" fillId="0" borderId="0" xfId="5" applyFont="1" applyAlignment="1">
      <alignment horizontal="left" vertical="center" indent="2"/>
    </xf>
    <xf numFmtId="0" fontId="23" fillId="0" borderId="0" xfId="6" applyFont="1" applyAlignment="1">
      <alignment horizontal="center"/>
    </xf>
    <xf numFmtId="0" fontId="24" fillId="0" borderId="0" xfId="8" applyFont="1" applyAlignment="1">
      <alignment horizontal="center" vertical="top"/>
    </xf>
    <xf numFmtId="0" fontId="25" fillId="0" borderId="0" xfId="8" applyFont="1" applyAlignment="1">
      <alignment horizontal="center" vertical="top"/>
    </xf>
    <xf numFmtId="0" fontId="8" fillId="0" borderId="0" xfId="6" applyAlignment="1">
      <alignment vertical="top" wrapText="1"/>
    </xf>
    <xf numFmtId="0" fontId="10" fillId="0" borderId="0" xfId="6" applyFont="1" applyAlignment="1">
      <alignment vertical="top"/>
    </xf>
    <xf numFmtId="0" fontId="14" fillId="0" borderId="0" xfId="6" applyFont="1" applyAlignment="1">
      <alignment wrapText="1"/>
    </xf>
    <xf numFmtId="0" fontId="19" fillId="0" borderId="0" xfId="5" applyFont="1" applyBorder="1" applyAlignment="1"/>
    <xf numFmtId="0" fontId="14" fillId="0" borderId="0" xfId="6" applyFont="1"/>
    <xf numFmtId="0" fontId="14" fillId="0" borderId="11" xfId="6" applyFont="1" applyBorder="1"/>
    <xf numFmtId="0" fontId="14" fillId="0" borderId="11" xfId="6" applyFont="1" applyBorder="1" applyAlignment="1">
      <alignment wrapText="1"/>
    </xf>
    <xf numFmtId="0" fontId="14" fillId="0" borderId="9" xfId="4" applyFont="1" applyBorder="1"/>
    <xf numFmtId="0" fontId="23" fillId="0" borderId="0" xfId="6" applyFont="1"/>
    <xf numFmtId="0" fontId="15" fillId="0" borderId="11" xfId="6" applyFont="1" applyBorder="1"/>
    <xf numFmtId="0" fontId="13" fillId="0" borderId="11" xfId="8" applyFont="1" applyBorder="1"/>
    <xf numFmtId="0" fontId="15" fillId="0" borderId="11" xfId="6" applyFont="1" applyBorder="1" applyAlignment="1">
      <alignment wrapText="1"/>
    </xf>
    <xf numFmtId="0" fontId="18" fillId="0" borderId="0" xfId="9" applyFont="1"/>
    <xf numFmtId="0" fontId="16" fillId="0" borderId="10" xfId="6" applyFont="1" applyBorder="1"/>
    <xf numFmtId="0" fontId="13" fillId="0" borderId="9" xfId="6" applyFont="1" applyBorder="1"/>
    <xf numFmtId="0" fontId="15" fillId="0" borderId="0" xfId="6" applyFont="1"/>
    <xf numFmtId="0" fontId="13" fillId="0" borderId="0" xfId="6" applyFont="1"/>
    <xf numFmtId="0" fontId="8" fillId="0" borderId="0" xfId="6" applyFont="1" applyAlignment="1">
      <alignment horizontal="center"/>
    </xf>
    <xf numFmtId="0" fontId="14" fillId="0" borderId="11" xfId="6" applyFont="1" applyBorder="1" applyAlignment="1">
      <alignment vertical="top" wrapText="1"/>
    </xf>
    <xf numFmtId="0" fontId="0" fillId="0" borderId="0" xfId="0" applyAlignment="1">
      <alignment vertical="center"/>
    </xf>
    <xf numFmtId="10" fontId="0" fillId="0" borderId="0" xfId="0" applyNumberFormat="1" applyAlignment="1">
      <alignment vertical="center"/>
    </xf>
    <xf numFmtId="168" fontId="0" fillId="0" borderId="0" xfId="0" applyNumberFormat="1" applyAlignment="1">
      <alignment vertical="center"/>
    </xf>
    <xf numFmtId="9" fontId="0" fillId="0" borderId="0" xfId="0" applyNumberFormat="1" applyAlignment="1">
      <alignment vertical="center"/>
    </xf>
    <xf numFmtId="0" fontId="0" fillId="0" borderId="0" xfId="0" applyAlignment="1">
      <alignment vertical="center" wrapText="1"/>
    </xf>
    <xf numFmtId="0" fontId="13" fillId="0" borderId="6" xfId="6" applyFont="1" applyBorder="1" applyAlignment="1">
      <alignment horizontal="center"/>
    </xf>
    <xf numFmtId="0" fontId="14" fillId="0" borderId="7" xfId="6" applyFont="1" applyBorder="1"/>
    <xf numFmtId="0" fontId="14" fillId="0" borderId="8" xfId="6" applyFont="1" applyBorder="1"/>
    <xf numFmtId="0" fontId="20" fillId="0" borderId="11" xfId="8" applyFont="1" applyBorder="1" applyAlignment="1">
      <alignment horizontal="left" vertical="center" wrapText="1"/>
    </xf>
    <xf numFmtId="0" fontId="0" fillId="0" borderId="0" xfId="0" applyAlignment="1">
      <alignment horizontal="center"/>
    </xf>
  </cellXfs>
  <cellStyles count="10">
    <cellStyle name="Comma" xfId="2" builtinId="3"/>
    <cellStyle name="Hyperlink" xfId="5" builtinId="8"/>
    <cellStyle name="Normal" xfId="0" builtinId="0"/>
    <cellStyle name="Normal 10 3 3" xfId="3"/>
    <cellStyle name="Normal 2" xfId="4"/>
    <cellStyle name="Normal 2 2" xfId="6"/>
    <cellStyle name="Normal 3 3" xfId="9"/>
    <cellStyle name="Normal 4" xfId="8"/>
    <cellStyle name="Normal 6" xfId="7"/>
    <cellStyle name="Percent" xfId="1" builtinId="5"/>
  </cellStyles>
  <dxfs count="8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0" formatCode="General"/>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
      <numFmt numFmtId="166"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7">
    <queryTableFields count="6">
      <queryTableField id="1" name="EnergyConvTech" tableColumnId="1"/>
      <queryTableField id="2" name="InstYear" tableColumnId="2"/>
      <queryTableField id="3" name="CapacityDerating" tableColumnId="3"/>
      <queryTableField id="4" name="SelfCons" tableColumnId="4"/>
      <queryTableField id="5" name="MaxRampUpRate" tableColumnId="5"/>
      <queryTableField id="6" name="MaxRampDownRate" tableColumnId="6"/>
    </queryTableFields>
  </queryTableRefresh>
</queryTable>
</file>

<file path=xl/queryTables/queryTable2.xml><?xml version="1.0" encoding="utf-8"?>
<queryTable xmlns="http://schemas.openxmlformats.org/spreadsheetml/2006/main" name="ExternalData_2" connectionId="2" autoFormatId="16" applyNumberFormats="0" applyBorderFormats="0" applyFontFormats="0" applyPatternFormats="0" applyAlignmentFormats="0" applyWidthHeightFormats="0">
  <queryTableRefresh nextId="7">
    <queryTableFields count="6">
      <queryTableField id="1" name="EnergyConvTech" tableColumnId="1"/>
      <queryTableField id="2" name="InstYear" tableColumnId="2"/>
      <queryTableField id="3" name="CapacityDerating" tableColumnId="3"/>
      <queryTableField id="4" name="SelfCons" tableColumnId="4"/>
      <queryTableField id="5" name="MaxRampUpRate" tableColumnId="5"/>
      <queryTableField id="6" name="MaxRampDownRate" tableColumnId="6"/>
    </queryTableFields>
  </queryTableRefresh>
</queryTable>
</file>

<file path=xl/tables/_rels/table7.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SelfCons_Ref" displayName="SelfCons_Ref" ref="A2:M16" totalsRowShown="0">
  <autoFilter ref="A2:M16"/>
  <tableColumns count="13">
    <tableColumn id="1" name="ELECTECH">
      <calculatedColumnFormula>Info!A2</calculatedColumnFormula>
    </tableColumn>
    <tableColumn id="2" name="2020" dataDxfId="85"/>
    <tableColumn id="4" name="2021" dataDxfId="84">
      <calculatedColumnFormula>B3</calculatedColumnFormula>
    </tableColumn>
    <tableColumn id="5" name="2022" dataDxfId="83">
      <calculatedColumnFormula>C3</calculatedColumnFormula>
    </tableColumn>
    <tableColumn id="6" name="2023" dataDxfId="82">
      <calculatedColumnFormula>D3</calculatedColumnFormula>
    </tableColumn>
    <tableColumn id="7" name="2024" dataDxfId="81">
      <calculatedColumnFormula>E3</calculatedColumnFormula>
    </tableColumn>
    <tableColumn id="8" name="2025" dataDxfId="80">
      <calculatedColumnFormula>F3</calculatedColumnFormula>
    </tableColumn>
    <tableColumn id="9" name="2026" dataDxfId="79">
      <calculatedColumnFormula>G3</calculatedColumnFormula>
    </tableColumn>
    <tableColumn id="10" name="2027" dataDxfId="78">
      <calculatedColumnFormula>H3</calculatedColumnFormula>
    </tableColumn>
    <tableColumn id="11" name="2028" dataDxfId="77">
      <calculatedColumnFormula>I3</calculatedColumnFormula>
    </tableColumn>
    <tableColumn id="12" name="2029" dataDxfId="76">
      <calculatedColumnFormula>J3</calculatedColumnFormula>
    </tableColumn>
    <tableColumn id="13" name="2030" dataDxfId="75">
      <calculatedColumnFormula>K3</calculatedColumnFormula>
    </tableColumn>
    <tableColumn id="14" name="2031" dataDxfId="74">
      <calculatedColumnFormula>L3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4" name="SelfCons_PRS" displayName="SelfCons_PRS" ref="A20:M34" totalsRowShown="0" headerRowDxfId="73" headerRowBorderDxfId="72" tableBorderDxfId="71">
  <autoFilter ref="A20:M34"/>
  <tableColumns count="13">
    <tableColumn id="1" name="ELECTECH">
      <calculatedColumnFormula>A3</calculatedColumnFormula>
    </tableColumn>
    <tableColumn id="2" name="2020" dataDxfId="70">
      <calculatedColumnFormula>B3</calculatedColumnFormula>
    </tableColumn>
    <tableColumn id="3" name="2021" dataDxfId="69">
      <calculatedColumnFormula>C3</calculatedColumnFormula>
    </tableColumn>
    <tableColumn id="4" name="2022" dataDxfId="68">
      <calculatedColumnFormula>D3</calculatedColumnFormula>
    </tableColumn>
    <tableColumn id="5" name="2023" dataDxfId="67">
      <calculatedColumnFormula>E3</calculatedColumnFormula>
    </tableColumn>
    <tableColumn id="6" name="2024" dataDxfId="66">
      <calculatedColumnFormula>F3</calculatedColumnFormula>
    </tableColumn>
    <tableColumn id="7" name="2025" dataDxfId="65">
      <calculatedColumnFormula>G3</calculatedColumnFormula>
    </tableColumn>
    <tableColumn id="8" name="2026" dataDxfId="64">
      <calculatedColumnFormula>H3</calculatedColumnFormula>
    </tableColumn>
    <tableColumn id="9" name="2027" dataDxfId="63">
      <calculatedColumnFormula>I3</calculatedColumnFormula>
    </tableColumn>
    <tableColumn id="10" name="2028" dataDxfId="62">
      <calculatedColumnFormula>J3</calculatedColumnFormula>
    </tableColumn>
    <tableColumn id="11" name="2029" dataDxfId="61">
      <calculatedColumnFormula>K3</calculatedColumnFormula>
    </tableColumn>
    <tableColumn id="12" name="2030" dataDxfId="60">
      <calculatedColumnFormula>L3</calculatedColumnFormula>
    </tableColumn>
    <tableColumn id="13" name="2031" dataDxfId="59">
      <calculatedColumnFormula>M3</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6" name="RampUp_Ref" displayName="RampUp_Ref" ref="A2:M16" totalsRowShown="0">
  <autoFilter ref="A2:M16"/>
  <tableColumns count="13">
    <tableColumn id="1" name="ELECTECH">
      <calculatedColumnFormula>Info!A13</calculatedColumnFormula>
    </tableColumn>
    <tableColumn id="2" name="2020" dataDxfId="58">
      <calculatedColumnFormula>Info!B13</calculatedColumnFormula>
    </tableColumn>
    <tableColumn id="4" name="2021" dataDxfId="57">
      <calculatedColumnFormula>RampUp_Ref[[#This Row],[2020]]</calculatedColumnFormula>
    </tableColumn>
    <tableColumn id="5" name="2022" dataDxfId="56">
      <calculatedColumnFormula>RampUp_Ref[[#This Row],[2021]]</calculatedColumnFormula>
    </tableColumn>
    <tableColumn id="6" name="2023" dataDxfId="55">
      <calculatedColumnFormula>RampUp_Ref[[#This Row],[2022]]</calculatedColumnFormula>
    </tableColumn>
    <tableColumn id="7" name="2024" dataDxfId="54">
      <calculatedColumnFormula>RampUp_Ref[[#This Row],[2023]]</calculatedColumnFormula>
    </tableColumn>
    <tableColumn id="8" name="2025" dataDxfId="53">
      <calculatedColumnFormula>RampUp_Ref[[#This Row],[2024]]</calculatedColumnFormula>
    </tableColumn>
    <tableColumn id="9" name="2026" dataDxfId="52">
      <calculatedColumnFormula>RampUp_Ref[[#This Row],[2025]]</calculatedColumnFormula>
    </tableColumn>
    <tableColumn id="10" name="2027" dataDxfId="51">
      <calculatedColumnFormula>RampUp_Ref[[#This Row],[2026]]</calculatedColumnFormula>
    </tableColumn>
    <tableColumn id="11" name="2028" dataDxfId="50">
      <calculatedColumnFormula>RampUp_Ref[[#This Row],[2027]]</calculatedColumnFormula>
    </tableColumn>
    <tableColumn id="12" name="2029" dataDxfId="49">
      <calculatedColumnFormula>RampUp_Ref[[#This Row],[2028]]</calculatedColumnFormula>
    </tableColumn>
    <tableColumn id="13" name="2030" dataDxfId="48">
      <calculatedColumnFormula>RampUp_Ref[[#This Row],[2029]]</calculatedColumnFormula>
    </tableColumn>
    <tableColumn id="14" name="2031" dataDxfId="47">
      <calculatedColumnFormula>RampUp_Ref[[#This Row],[2030]]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7" name="RampDown_Ref" displayName="RampDown_Ref" ref="O2:AA16" totalsRowShown="0">
  <autoFilter ref="O2:AA16"/>
  <tableColumns count="13">
    <tableColumn id="1" name="ELECTECH"/>
    <tableColumn id="2" name="2020" dataDxfId="46">
      <calculatedColumnFormula>RampUp_Ref[[#This Row],[2020]]</calculatedColumnFormula>
    </tableColumn>
    <tableColumn id="4" name="2021" dataDxfId="45">
      <calculatedColumnFormula>RampUp_Ref[[#This Row],[2021]]</calculatedColumnFormula>
    </tableColumn>
    <tableColumn id="5" name="2022" dataDxfId="44">
      <calculatedColumnFormula>RampUp_Ref[[#This Row],[2022]]</calculatedColumnFormula>
    </tableColumn>
    <tableColumn id="6" name="2023" dataDxfId="43">
      <calculatedColumnFormula>RampUp_Ref[[#This Row],[2023]]</calculatedColumnFormula>
    </tableColumn>
    <tableColumn id="7" name="2024" dataDxfId="42">
      <calculatedColumnFormula>RampUp_Ref[[#This Row],[2024]]</calculatedColumnFormula>
    </tableColumn>
    <tableColumn id="8" name="2025" dataDxfId="41">
      <calculatedColumnFormula>RampUp_Ref[[#This Row],[2025]]</calculatedColumnFormula>
    </tableColumn>
    <tableColumn id="9" name="2026" dataDxfId="40">
      <calculatedColumnFormula>RampUp_Ref[[#This Row],[2026]]</calculatedColumnFormula>
    </tableColumn>
    <tableColumn id="10" name="2027" dataDxfId="39">
      <calculatedColumnFormula>RampUp_Ref[[#This Row],[2027]]</calculatedColumnFormula>
    </tableColumn>
    <tableColumn id="11" name="2028" dataDxfId="38">
      <calculatedColumnFormula>RampUp_Ref[[#This Row],[2028]]</calculatedColumnFormula>
    </tableColumn>
    <tableColumn id="12" name="2029" dataDxfId="37">
      <calculatedColumnFormula>RampUp_Ref[[#This Row],[2029]]</calculatedColumnFormula>
    </tableColumn>
    <tableColumn id="13" name="2030" dataDxfId="36">
      <calculatedColumnFormula>RampUp_Ref[[#This Row],[2030]]</calculatedColumnFormula>
    </tableColumn>
    <tableColumn id="14" name="2031" dataDxfId="35">
      <calculatedColumnFormula>RampUp_Ref[[#This Row],[2031]]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8" name="RampUp_PRS" displayName="RampUp_PRS" ref="A19:M33" totalsRowShown="0">
  <autoFilter ref="A19:M33"/>
  <tableColumns count="13">
    <tableColumn id="1" name="ELECTECH" dataDxfId="34">
      <calculatedColumnFormula>Info!A13</calculatedColumnFormula>
    </tableColumn>
    <tableColumn id="2" name="2020" dataDxfId="33">
      <calculatedColumnFormula>B3</calculatedColumnFormula>
    </tableColumn>
    <tableColumn id="4" name="2021" dataDxfId="32">
      <calculatedColumnFormula>C3</calculatedColumnFormula>
    </tableColumn>
    <tableColumn id="5" name="2022" dataDxfId="31">
      <calculatedColumnFormula>D3</calculatedColumnFormula>
    </tableColumn>
    <tableColumn id="6" name="2023" dataDxfId="30">
      <calculatedColumnFormula>E3</calculatedColumnFormula>
    </tableColumn>
    <tableColumn id="7" name="2024" dataDxfId="29">
      <calculatedColumnFormula>F3</calculatedColumnFormula>
    </tableColumn>
    <tableColumn id="8" name="2025" dataDxfId="28">
      <calculatedColumnFormula>G3</calculatedColumnFormula>
    </tableColumn>
    <tableColumn id="9" name="2026" dataDxfId="27">
      <calculatedColumnFormula>H3</calculatedColumnFormula>
    </tableColumn>
    <tableColumn id="10" name="2027" dataDxfId="26">
      <calculatedColumnFormula>I3</calculatedColumnFormula>
    </tableColumn>
    <tableColumn id="11" name="2028" dataDxfId="25">
      <calculatedColumnFormula>J3</calculatedColumnFormula>
    </tableColumn>
    <tableColumn id="12" name="2029" dataDxfId="24">
      <calculatedColumnFormula>K3</calculatedColumnFormula>
    </tableColumn>
    <tableColumn id="13" name="2030" dataDxfId="23">
      <calculatedColumnFormula>L3</calculatedColumnFormula>
    </tableColumn>
    <tableColumn id="14" name="2031" dataDxfId="22">
      <calculatedColumnFormula>M3</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9" name="RampDown_PRS" displayName="RampDown_PRS" ref="O19:AA33" totalsRowShown="0">
  <autoFilter ref="O19:AA33"/>
  <tableColumns count="13">
    <tableColumn id="1" name="ELECTECH"/>
    <tableColumn id="2" name="2020" dataDxfId="21">
      <calculatedColumnFormula>RampUp_PRS[[#This Row],[2020]]</calculatedColumnFormula>
    </tableColumn>
    <tableColumn id="4" name="2021" dataDxfId="20">
      <calculatedColumnFormula>RampUp_PRS[[#This Row],[2021]]</calculatedColumnFormula>
    </tableColumn>
    <tableColumn id="5" name="2022" dataDxfId="19">
      <calculatedColumnFormula>RampUp_PRS[[#This Row],[2022]]</calculatedColumnFormula>
    </tableColumn>
    <tableColumn id="6" name="2023" dataDxfId="18">
      <calculatedColumnFormula>RampUp_PRS[[#This Row],[2023]]</calculatedColumnFormula>
    </tableColumn>
    <tableColumn id="7" name="2024" dataDxfId="17">
      <calculatedColumnFormula>RampUp_PRS[[#This Row],[2024]]</calculatedColumnFormula>
    </tableColumn>
    <tableColumn id="8" name="2025" dataDxfId="16">
      <calculatedColumnFormula>RampUp_PRS[[#This Row],[2025]]</calculatedColumnFormula>
    </tableColumn>
    <tableColumn id="9" name="2026" dataDxfId="15">
      <calculatedColumnFormula>RampUp_PRS[[#This Row],[2026]]</calculatedColumnFormula>
    </tableColumn>
    <tableColumn id="10" name="2027" dataDxfId="14">
      <calculatedColumnFormula>RampUp_PRS[[#This Row],[2027]]</calculatedColumnFormula>
    </tableColumn>
    <tableColumn id="11" name="2028" dataDxfId="13">
      <calculatedColumnFormula>RampUp_PRS[[#This Row],[2028]]</calculatedColumnFormula>
    </tableColumn>
    <tableColumn id="12" name="2029" dataDxfId="12">
      <calculatedColumnFormula>RampUp_PRS[[#This Row],[2029]]</calculatedColumnFormula>
    </tableColumn>
    <tableColumn id="13" name="2030" dataDxfId="11">
      <calculatedColumnFormula>RampUp_PRS[[#This Row],[2030]]</calculatedColumnFormula>
    </tableColumn>
    <tableColumn id="14" name="2031" dataDxfId="10">
      <calculatedColumnFormula>RampUp_PRS[[#This Row],[2031]]</calculatedColumnFormula>
    </tableColumn>
  </tableColumns>
  <tableStyleInfo name="TableStyleMedium2" showFirstColumn="0" showLastColumn="0" showRowStripes="1" showColumnStripes="0"/>
</table>
</file>

<file path=xl/tables/table7.xml><?xml version="1.0" encoding="utf-8"?>
<table xmlns="http://schemas.openxmlformats.org/spreadsheetml/2006/main" id="3" name="ECT_OperationalInfo" displayName="ECT_OperationalInfo" ref="A1:F169" tableType="queryTable" totalsRowShown="0">
  <autoFilter ref="A1:F169"/>
  <tableColumns count="6">
    <tableColumn id="1" uniqueName="1" name="EnergyConvTech" queryTableFieldId="1" dataDxfId="9"/>
    <tableColumn id="2" uniqueName="2" name="InstYear" queryTableFieldId="2" dataDxfId="8"/>
    <tableColumn id="3" uniqueName="3" name="CapacityDerating" queryTableFieldId="3" dataDxfId="7"/>
    <tableColumn id="4" uniqueName="4" name="SelfCons" queryTableFieldId="4" dataDxfId="6"/>
    <tableColumn id="5" uniqueName="5" name="MaxRampUpRate" queryTableFieldId="5" dataDxfId="5"/>
    <tableColumn id="6" uniqueName="6" name="MaxRampDownRate" queryTableFieldId="6" dataDxfId="4"/>
  </tableColumns>
  <tableStyleInfo name="TableStyleMedium7" showFirstColumn="0" showLastColumn="0" showRowStripes="1" showColumnStripes="0"/>
</table>
</file>

<file path=xl/tables/table8.xml><?xml version="1.0" encoding="utf-8"?>
<table xmlns="http://schemas.openxmlformats.org/spreadsheetml/2006/main" id="5" name="ECT_OperationalInfo_PRS" displayName="ECT_OperationalInfo_PRS" ref="A1:F169" tableType="queryTable" totalsRowShown="0">
  <autoFilter ref="A1:F169"/>
  <tableColumns count="6">
    <tableColumn id="1" uniqueName="1" name="EnergyConvTech" queryTableFieldId="1" dataDxfId="3"/>
    <tableColumn id="2" uniqueName="2" name="InstYear" queryTableFieldId="2" dataDxfId="2"/>
    <tableColumn id="3" uniqueName="3" name="CapacityDerating" queryTableFieldId="3"/>
    <tableColumn id="4" uniqueName="4" name="SelfCons" queryTableFieldId="4"/>
    <tableColumn id="5" uniqueName="5" name="MaxRampUpRate" queryTableFieldId="5" dataDxfId="1"/>
    <tableColumn id="6" uniqueName="6" name="MaxRampDownRate"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rayas-energy/Rumi" TargetMode="External"/><Relationship Id="rId2" Type="http://schemas.openxmlformats.org/officeDocument/2006/relationships/hyperlink" Target="https://www.prayaspune.org/peg/publications/item/512" TargetMode="External"/><Relationship Id="rId1" Type="http://schemas.openxmlformats.org/officeDocument/2006/relationships/hyperlink" Target="https://github.com/prayas-energy/PIER"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openxmlformats.org/officeDocument/2006/relationships/comments" Target="../comments1.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020"/>
  <sheetViews>
    <sheetView showGridLines="0" tabSelected="1" zoomScaleNormal="100" workbookViewId="0"/>
  </sheetViews>
  <sheetFormatPr defaultColWidth="14.42578125" defaultRowHeight="15.75" customHeight="1" x14ac:dyDescent="0.2"/>
  <cols>
    <col min="1" max="1" width="20.42578125" style="31" customWidth="1"/>
    <col min="2" max="2" width="33" style="31" customWidth="1"/>
    <col min="3" max="3" width="9.7109375" style="31" customWidth="1"/>
    <col min="4" max="4" width="25.85546875" style="31" customWidth="1"/>
    <col min="5" max="5" width="17.42578125" style="31" customWidth="1"/>
    <col min="6" max="6" width="13.85546875" style="31" customWidth="1"/>
    <col min="7" max="8" width="14.42578125" style="31"/>
    <col min="9" max="9" width="13.85546875" style="31" customWidth="1"/>
    <col min="10" max="16384" width="14.42578125" style="31"/>
  </cols>
  <sheetData>
    <row r="1" spans="1:10" ht="19.5" x14ac:dyDescent="0.3">
      <c r="A1" s="24" t="s">
        <v>98</v>
      </c>
      <c r="J1" s="32"/>
    </row>
    <row r="2" spans="1:10" ht="16.5" x14ac:dyDescent="0.25">
      <c r="A2" s="25" t="s">
        <v>76</v>
      </c>
      <c r="J2" s="32"/>
    </row>
    <row r="3" spans="1:10" x14ac:dyDescent="0.25">
      <c r="A3" s="26">
        <v>2021</v>
      </c>
      <c r="J3" s="32"/>
    </row>
    <row r="4" spans="1:10" ht="12.75" x14ac:dyDescent="0.2">
      <c r="A4" s="56" t="s">
        <v>77</v>
      </c>
      <c r="B4" s="27">
        <v>44470</v>
      </c>
      <c r="J4" s="32"/>
    </row>
    <row r="5" spans="1:10" ht="12.75" x14ac:dyDescent="0.2">
      <c r="A5" s="55" t="s">
        <v>78</v>
      </c>
      <c r="B5" s="28" t="s">
        <v>79</v>
      </c>
      <c r="C5" s="29"/>
      <c r="D5" s="29"/>
      <c r="E5" s="29"/>
      <c r="F5" s="29"/>
      <c r="G5" s="29"/>
      <c r="H5" s="29"/>
      <c r="I5" s="29"/>
      <c r="J5" s="32"/>
    </row>
    <row r="6" spans="1:10" ht="12.75" x14ac:dyDescent="0.2">
      <c r="C6" s="29"/>
      <c r="D6" s="29"/>
      <c r="E6" s="29"/>
      <c r="F6" s="29"/>
      <c r="G6" s="29"/>
      <c r="H6" s="29"/>
      <c r="I6" s="29"/>
      <c r="J6" s="32"/>
    </row>
    <row r="7" spans="1:10" ht="12.75" x14ac:dyDescent="0.2">
      <c r="C7" s="64" t="s">
        <v>80</v>
      </c>
      <c r="D7" s="65"/>
      <c r="E7" s="65"/>
      <c r="F7" s="65"/>
      <c r="G7" s="65"/>
      <c r="H7" s="65"/>
      <c r="I7" s="66"/>
      <c r="J7" s="32"/>
    </row>
    <row r="8" spans="1:10" ht="30" customHeight="1" x14ac:dyDescent="0.2">
      <c r="A8" s="54" t="s">
        <v>81</v>
      </c>
      <c r="B8" s="53" t="s">
        <v>82</v>
      </c>
      <c r="C8" s="67" t="s">
        <v>99</v>
      </c>
      <c r="D8" s="67"/>
      <c r="E8" s="67"/>
      <c r="F8" s="67"/>
      <c r="G8" s="67"/>
      <c r="H8" s="67"/>
      <c r="I8" s="67"/>
      <c r="J8" s="32"/>
    </row>
    <row r="9" spans="1:10" ht="30" customHeight="1" x14ac:dyDescent="0.2">
      <c r="A9" s="54" t="s">
        <v>83</v>
      </c>
      <c r="B9" s="53" t="s">
        <v>84</v>
      </c>
      <c r="C9" s="67"/>
      <c r="D9" s="67"/>
      <c r="E9" s="67"/>
      <c r="F9" s="67"/>
      <c r="G9" s="67"/>
      <c r="H9" s="67"/>
      <c r="I9" s="67"/>
      <c r="J9" s="32"/>
    </row>
    <row r="10" spans="1:10" ht="30" customHeight="1" x14ac:dyDescent="0.2">
      <c r="A10" s="54" t="s">
        <v>85</v>
      </c>
      <c r="B10" s="53" t="s">
        <v>86</v>
      </c>
      <c r="C10" s="67" t="s">
        <v>100</v>
      </c>
      <c r="D10" s="67"/>
      <c r="E10" s="67"/>
      <c r="F10" s="67"/>
      <c r="G10" s="67"/>
      <c r="H10" s="67"/>
      <c r="I10" s="67"/>
      <c r="J10" s="32"/>
    </row>
    <row r="11" spans="1:10" ht="12.75" x14ac:dyDescent="0.2">
      <c r="J11" s="32"/>
    </row>
    <row r="12" spans="1:10" ht="12.75" x14ac:dyDescent="0.2">
      <c r="J12" s="32"/>
    </row>
    <row r="13" spans="1:10" ht="12.75" x14ac:dyDescent="0.2">
      <c r="A13" s="52"/>
      <c r="J13" s="32"/>
    </row>
    <row r="14" spans="1:10" ht="12.75" x14ac:dyDescent="0.2">
      <c r="A14" s="51" t="s">
        <v>105</v>
      </c>
      <c r="B14" s="51" t="s">
        <v>104</v>
      </c>
      <c r="C14" s="50" t="s">
        <v>103</v>
      </c>
      <c r="D14" s="49" t="s">
        <v>87</v>
      </c>
      <c r="F14" s="48"/>
      <c r="J14" s="32"/>
    </row>
    <row r="15" spans="1:10" ht="30.75" customHeight="1" x14ac:dyDescent="0.2">
      <c r="A15" s="47" t="s">
        <v>90</v>
      </c>
      <c r="B15" s="58" t="s">
        <v>102</v>
      </c>
      <c r="C15" s="45">
        <v>1</v>
      </c>
      <c r="D15" s="30" t="s">
        <v>91</v>
      </c>
      <c r="E15" s="32"/>
      <c r="G15" s="42"/>
      <c r="J15" s="32"/>
    </row>
    <row r="16" spans="1:10" ht="25.5" x14ac:dyDescent="0.2">
      <c r="A16" s="46"/>
      <c r="B16" s="46" t="s">
        <v>106</v>
      </c>
      <c r="C16" s="45">
        <v>2</v>
      </c>
      <c r="D16" s="30" t="s">
        <v>91</v>
      </c>
      <c r="E16" s="32"/>
      <c r="G16" s="42"/>
      <c r="J16" s="32"/>
    </row>
    <row r="17" spans="1:12" ht="12.75" x14ac:dyDescent="0.2">
      <c r="A17" s="42"/>
      <c r="B17" s="42"/>
      <c r="C17" s="44"/>
      <c r="D17" s="43"/>
      <c r="G17" s="42"/>
      <c r="J17" s="32"/>
    </row>
    <row r="18" spans="1:12" ht="12.75" x14ac:dyDescent="0.2">
      <c r="A18" s="35" t="s">
        <v>88</v>
      </c>
      <c r="B18" s="33"/>
      <c r="C18" s="33"/>
      <c r="D18" s="33"/>
      <c r="E18" s="33"/>
      <c r="J18" s="32"/>
    </row>
    <row r="19" spans="1:12" ht="12.75" x14ac:dyDescent="0.2">
      <c r="A19" s="33"/>
      <c r="B19" s="34"/>
      <c r="C19" s="33"/>
      <c r="D19" s="33"/>
      <c r="E19" s="33"/>
      <c r="J19" s="32"/>
    </row>
    <row r="20" spans="1:12" ht="12.75" x14ac:dyDescent="0.2">
      <c r="A20" s="39">
        <v>1</v>
      </c>
      <c r="B20" s="21" t="s">
        <v>94</v>
      </c>
      <c r="C20" s="41"/>
      <c r="D20" s="41"/>
      <c r="E20" s="41"/>
      <c r="F20" s="41"/>
      <c r="G20" s="41"/>
      <c r="H20" s="41"/>
      <c r="I20" s="41"/>
      <c r="J20" s="41"/>
      <c r="K20" s="41"/>
      <c r="L20" s="40"/>
    </row>
    <row r="21" spans="1:12" ht="12" customHeight="1" x14ac:dyDescent="0.2">
      <c r="A21" s="39">
        <v>2</v>
      </c>
      <c r="B21" s="21" t="s">
        <v>96</v>
      </c>
      <c r="C21" s="33"/>
      <c r="D21" s="33"/>
      <c r="E21" s="33"/>
      <c r="J21" s="32"/>
    </row>
    <row r="22" spans="1:12" ht="13.5" customHeight="1" x14ac:dyDescent="0.2">
      <c r="A22" s="39">
        <v>3</v>
      </c>
      <c r="B22" s="21" t="s">
        <v>89</v>
      </c>
      <c r="C22" s="33"/>
      <c r="D22" s="33"/>
      <c r="E22" s="33"/>
      <c r="J22" s="32"/>
    </row>
    <row r="23" spans="1:12" ht="13.5" customHeight="1" x14ac:dyDescent="0.2">
      <c r="A23" s="38"/>
      <c r="B23" s="21"/>
      <c r="C23" s="33"/>
      <c r="D23" s="33"/>
      <c r="E23" s="33"/>
      <c r="J23" s="32"/>
    </row>
    <row r="24" spans="1:12" ht="12.75" x14ac:dyDescent="0.2">
      <c r="A24" s="37" t="s">
        <v>101</v>
      </c>
      <c r="B24" s="34"/>
      <c r="C24" s="33"/>
      <c r="D24" s="33"/>
      <c r="E24" s="33"/>
      <c r="J24" s="32"/>
    </row>
    <row r="25" spans="1:12" ht="12.75" x14ac:dyDescent="0.2">
      <c r="A25" s="57">
        <v>1</v>
      </c>
      <c r="B25" s="21" t="s">
        <v>92</v>
      </c>
      <c r="C25" s="33"/>
      <c r="D25" s="33"/>
      <c r="E25" s="33"/>
      <c r="J25" s="32"/>
    </row>
    <row r="26" spans="1:12" ht="12.75" x14ac:dyDescent="0.2">
      <c r="A26" s="57">
        <v>2</v>
      </c>
      <c r="B26" s="21" t="s">
        <v>97</v>
      </c>
      <c r="C26" s="33"/>
      <c r="D26" s="33"/>
      <c r="E26" s="33"/>
      <c r="J26" s="32"/>
    </row>
    <row r="27" spans="1:12" ht="12.75" x14ac:dyDescent="0.2">
      <c r="A27" s="57">
        <v>3</v>
      </c>
      <c r="B27" s="21" t="s">
        <v>93</v>
      </c>
      <c r="C27" s="33"/>
      <c r="D27" s="33"/>
      <c r="E27" s="33"/>
      <c r="J27" s="32"/>
    </row>
    <row r="28" spans="1:12" ht="12.75" x14ac:dyDescent="0.2">
      <c r="A28" s="57">
        <v>4</v>
      </c>
      <c r="B28" s="23" t="s">
        <v>95</v>
      </c>
      <c r="C28" s="33"/>
      <c r="D28" s="33"/>
      <c r="E28" s="33"/>
      <c r="J28" s="32"/>
    </row>
    <row r="29" spans="1:12" ht="12.75" x14ac:dyDescent="0.2">
      <c r="A29" s="33"/>
      <c r="B29" s="34"/>
      <c r="C29" s="33"/>
      <c r="D29" s="33"/>
      <c r="E29" s="33"/>
      <c r="J29" s="32"/>
    </row>
    <row r="30" spans="1:12" ht="12.75" x14ac:dyDescent="0.2">
      <c r="A30" s="33"/>
      <c r="B30" s="34"/>
      <c r="C30" s="33"/>
      <c r="D30" s="33"/>
      <c r="E30" s="33"/>
      <c r="J30" s="32"/>
    </row>
    <row r="31" spans="1:12" ht="12.75" x14ac:dyDescent="0.2">
      <c r="A31" s="33"/>
      <c r="B31" s="34"/>
      <c r="C31" s="33"/>
      <c r="D31" s="33"/>
      <c r="E31" s="33"/>
      <c r="J31" s="32"/>
    </row>
    <row r="32" spans="1:12" ht="14.25" x14ac:dyDescent="0.2">
      <c r="A32" s="33"/>
      <c r="B32" s="36"/>
      <c r="C32" s="33"/>
      <c r="D32" s="33"/>
      <c r="E32" s="33"/>
      <c r="J32" s="32"/>
    </row>
    <row r="33" spans="1:10" ht="12.75" x14ac:dyDescent="0.2">
      <c r="A33" s="33"/>
      <c r="B33" s="34"/>
      <c r="C33" s="33"/>
      <c r="D33" s="33"/>
      <c r="E33" s="33"/>
      <c r="J33" s="32"/>
    </row>
    <row r="34" spans="1:10" ht="12.75" x14ac:dyDescent="0.2">
      <c r="A34" s="33"/>
      <c r="B34" s="34"/>
      <c r="C34" s="33"/>
      <c r="D34" s="33"/>
      <c r="E34" s="33"/>
      <c r="J34" s="32"/>
    </row>
    <row r="35" spans="1:10" ht="12.75" x14ac:dyDescent="0.2">
      <c r="A35" s="33"/>
      <c r="B35" s="34"/>
      <c r="C35" s="33"/>
      <c r="D35" s="33"/>
      <c r="E35" s="33"/>
      <c r="J35" s="32"/>
    </row>
    <row r="36" spans="1:10" ht="12.75" x14ac:dyDescent="0.2">
      <c r="A36" s="33"/>
      <c r="B36" s="34"/>
      <c r="C36" s="33"/>
      <c r="D36" s="33"/>
      <c r="E36" s="33"/>
      <c r="J36" s="32"/>
    </row>
    <row r="37" spans="1:10" ht="12.75" x14ac:dyDescent="0.2">
      <c r="A37" s="33"/>
      <c r="B37" s="34"/>
      <c r="C37" s="33"/>
      <c r="D37" s="33"/>
      <c r="E37" s="33"/>
      <c r="J37" s="32"/>
    </row>
    <row r="38" spans="1:10" ht="12.75" x14ac:dyDescent="0.2">
      <c r="A38" s="33"/>
      <c r="B38" s="34"/>
      <c r="C38" s="33"/>
      <c r="D38" s="33"/>
      <c r="E38" s="33"/>
      <c r="J38" s="32"/>
    </row>
    <row r="39" spans="1:10" ht="12.75" x14ac:dyDescent="0.2">
      <c r="A39" s="33"/>
      <c r="B39" s="34"/>
      <c r="C39" s="33"/>
      <c r="D39" s="33"/>
      <c r="E39" s="33"/>
      <c r="J39" s="32"/>
    </row>
    <row r="40" spans="1:10" ht="12.75" x14ac:dyDescent="0.2">
      <c r="A40" s="33"/>
      <c r="B40" s="34"/>
      <c r="C40" s="33"/>
      <c r="D40" s="33"/>
      <c r="E40" s="33"/>
      <c r="J40" s="32"/>
    </row>
    <row r="41" spans="1:10" ht="12.75" x14ac:dyDescent="0.2">
      <c r="A41" s="33"/>
      <c r="B41" s="34"/>
      <c r="C41" s="33"/>
      <c r="D41" s="33"/>
      <c r="E41" s="33"/>
      <c r="J41" s="32"/>
    </row>
    <row r="42" spans="1:10" ht="12.75" x14ac:dyDescent="0.2">
      <c r="A42" s="33"/>
      <c r="B42" s="34"/>
      <c r="C42" s="33"/>
      <c r="D42" s="33"/>
      <c r="E42" s="33"/>
      <c r="J42" s="32"/>
    </row>
    <row r="43" spans="1:10" ht="12.75" x14ac:dyDescent="0.2">
      <c r="A43" s="33"/>
      <c r="B43" s="34"/>
      <c r="C43" s="33"/>
      <c r="D43" s="33"/>
      <c r="E43" s="33"/>
      <c r="J43" s="32"/>
    </row>
    <row r="44" spans="1:10" ht="12.75" x14ac:dyDescent="0.2">
      <c r="A44" s="33"/>
      <c r="B44" s="34"/>
      <c r="C44" s="33"/>
      <c r="D44" s="33"/>
      <c r="E44" s="33"/>
      <c r="J44" s="32"/>
    </row>
    <row r="45" spans="1:10" ht="12.75" x14ac:dyDescent="0.2">
      <c r="A45" s="33"/>
      <c r="B45" s="34"/>
      <c r="C45" s="33"/>
      <c r="D45" s="33"/>
      <c r="E45" s="33"/>
      <c r="J45" s="32"/>
    </row>
    <row r="46" spans="1:10" ht="12.75" x14ac:dyDescent="0.2">
      <c r="A46" s="33"/>
      <c r="B46" s="34"/>
      <c r="C46" s="33"/>
      <c r="D46" s="33"/>
      <c r="E46" s="33"/>
      <c r="J46" s="32"/>
    </row>
    <row r="47" spans="1:10" ht="12.75" x14ac:dyDescent="0.2">
      <c r="A47" s="33"/>
      <c r="B47" s="34"/>
      <c r="C47" s="33"/>
      <c r="D47" s="33"/>
      <c r="E47" s="33"/>
      <c r="J47" s="32"/>
    </row>
    <row r="48" spans="1:10" ht="12.75" x14ac:dyDescent="0.2">
      <c r="A48" s="33"/>
      <c r="B48" s="34"/>
      <c r="C48" s="33"/>
      <c r="D48" s="33"/>
      <c r="E48" s="33"/>
      <c r="J48" s="32"/>
    </row>
    <row r="49" spans="1:10" ht="12.75" x14ac:dyDescent="0.2">
      <c r="A49" s="33"/>
      <c r="B49" s="34"/>
      <c r="C49" s="33"/>
      <c r="D49" s="33"/>
      <c r="E49" s="33"/>
      <c r="J49" s="32"/>
    </row>
    <row r="50" spans="1:10" ht="12.75" x14ac:dyDescent="0.2">
      <c r="A50" s="33"/>
      <c r="B50" s="34"/>
      <c r="C50" s="33"/>
      <c r="D50" s="33"/>
      <c r="E50" s="33"/>
      <c r="J50" s="32"/>
    </row>
    <row r="51" spans="1:10" ht="12.75" x14ac:dyDescent="0.2">
      <c r="A51" s="33"/>
      <c r="B51" s="34"/>
      <c r="C51" s="33"/>
      <c r="D51" s="33"/>
      <c r="E51" s="33"/>
      <c r="J51" s="32"/>
    </row>
    <row r="52" spans="1:10" ht="12.75" x14ac:dyDescent="0.2">
      <c r="A52" s="33"/>
      <c r="B52" s="34"/>
      <c r="C52" s="33"/>
      <c r="D52" s="33"/>
      <c r="E52" s="33"/>
      <c r="J52" s="32"/>
    </row>
    <row r="53" spans="1:10" ht="12.75" x14ac:dyDescent="0.2">
      <c r="A53" s="33"/>
      <c r="B53" s="34"/>
      <c r="C53" s="33"/>
      <c r="D53" s="33"/>
      <c r="E53" s="33"/>
      <c r="J53" s="32"/>
    </row>
    <row r="54" spans="1:10" ht="12.75" x14ac:dyDescent="0.2">
      <c r="A54" s="33"/>
      <c r="B54" s="34"/>
      <c r="C54" s="33"/>
      <c r="D54" s="33"/>
      <c r="E54" s="33"/>
      <c r="J54" s="32"/>
    </row>
    <row r="55" spans="1:10" ht="12.75" x14ac:dyDescent="0.2">
      <c r="A55" s="33"/>
      <c r="B55" s="34"/>
      <c r="C55" s="33"/>
      <c r="D55" s="33"/>
      <c r="E55" s="33"/>
      <c r="J55" s="32"/>
    </row>
    <row r="56" spans="1:10" ht="12.75" x14ac:dyDescent="0.2">
      <c r="A56" s="33"/>
      <c r="B56" s="34"/>
      <c r="C56" s="33"/>
      <c r="D56" s="33"/>
      <c r="E56" s="33"/>
      <c r="J56" s="32"/>
    </row>
    <row r="57" spans="1:10" ht="12.75" x14ac:dyDescent="0.2">
      <c r="A57" s="33"/>
      <c r="B57" s="34"/>
      <c r="C57" s="33"/>
      <c r="D57" s="33"/>
      <c r="E57" s="33"/>
      <c r="J57" s="32"/>
    </row>
    <row r="58" spans="1:10" ht="12.75" x14ac:dyDescent="0.2">
      <c r="A58" s="33"/>
      <c r="B58" s="34"/>
      <c r="C58" s="33"/>
      <c r="D58" s="33"/>
      <c r="E58" s="33"/>
      <c r="J58" s="32"/>
    </row>
    <row r="59" spans="1:10" ht="12.75" x14ac:dyDescent="0.2">
      <c r="A59" s="33"/>
      <c r="B59" s="34"/>
      <c r="C59" s="33"/>
      <c r="D59" s="33"/>
      <c r="E59" s="33"/>
      <c r="J59" s="32"/>
    </row>
    <row r="60" spans="1:10" ht="12.75" x14ac:dyDescent="0.2">
      <c r="A60" s="33"/>
      <c r="B60" s="34"/>
      <c r="C60" s="33"/>
      <c r="D60" s="33"/>
      <c r="E60" s="33"/>
      <c r="J60" s="32"/>
    </row>
    <row r="61" spans="1:10" ht="12.75" x14ac:dyDescent="0.2">
      <c r="A61" s="33"/>
      <c r="B61" s="34"/>
      <c r="C61" s="33"/>
      <c r="D61" s="33"/>
      <c r="E61" s="33"/>
      <c r="J61" s="32"/>
    </row>
    <row r="62" spans="1:10" ht="12.75" x14ac:dyDescent="0.2">
      <c r="A62" s="33"/>
      <c r="B62" s="34"/>
      <c r="C62" s="33"/>
      <c r="D62" s="33"/>
      <c r="E62" s="33"/>
      <c r="J62" s="32"/>
    </row>
    <row r="63" spans="1:10" ht="12.75" x14ac:dyDescent="0.2">
      <c r="A63" s="33"/>
      <c r="B63" s="34"/>
      <c r="C63" s="33"/>
      <c r="D63" s="33"/>
      <c r="E63" s="33"/>
      <c r="J63" s="32"/>
    </row>
    <row r="64" spans="1:10" ht="12.75" x14ac:dyDescent="0.2">
      <c r="A64" s="33"/>
      <c r="B64" s="34"/>
      <c r="C64" s="33"/>
      <c r="D64" s="33"/>
      <c r="E64" s="33"/>
      <c r="J64" s="32"/>
    </row>
    <row r="65" spans="1:10" ht="12.75" x14ac:dyDescent="0.2">
      <c r="A65" s="33"/>
      <c r="B65" s="34"/>
      <c r="C65" s="33"/>
      <c r="D65" s="33"/>
      <c r="E65" s="33"/>
      <c r="J65" s="32"/>
    </row>
    <row r="66" spans="1:10" ht="12.75" x14ac:dyDescent="0.2">
      <c r="A66" s="35"/>
      <c r="B66" s="34"/>
      <c r="C66" s="33"/>
      <c r="D66" s="33"/>
      <c r="E66" s="33"/>
      <c r="J66" s="32"/>
    </row>
    <row r="67" spans="1:10" ht="12.75" x14ac:dyDescent="0.2">
      <c r="A67" s="33"/>
      <c r="B67" s="34"/>
      <c r="C67" s="33"/>
      <c r="D67" s="33"/>
      <c r="E67" s="33"/>
      <c r="J67" s="32"/>
    </row>
    <row r="68" spans="1:10" ht="12.75" x14ac:dyDescent="0.2">
      <c r="A68" s="33"/>
      <c r="B68" s="34"/>
      <c r="C68" s="33"/>
      <c r="D68" s="33"/>
      <c r="E68" s="33"/>
      <c r="J68" s="32"/>
    </row>
    <row r="69" spans="1:10" ht="12.75" x14ac:dyDescent="0.2">
      <c r="A69" s="33"/>
      <c r="B69" s="33"/>
      <c r="C69" s="33"/>
      <c r="D69" s="33"/>
      <c r="E69" s="33"/>
      <c r="J69" s="32"/>
    </row>
    <row r="70" spans="1:10" ht="12.75" x14ac:dyDescent="0.2">
      <c r="A70" s="33"/>
      <c r="B70" s="33"/>
      <c r="C70" s="33"/>
      <c r="D70" s="33"/>
      <c r="E70" s="33"/>
      <c r="J70" s="32"/>
    </row>
    <row r="71" spans="1:10" ht="12.75" x14ac:dyDescent="0.2">
      <c r="A71" s="33"/>
      <c r="B71" s="33"/>
      <c r="C71" s="33"/>
      <c r="D71" s="33"/>
      <c r="E71" s="33"/>
      <c r="J71" s="32"/>
    </row>
    <row r="72" spans="1:10" ht="12.75" x14ac:dyDescent="0.2">
      <c r="A72" s="33"/>
      <c r="B72" s="33"/>
      <c r="C72" s="33"/>
      <c r="D72" s="33"/>
      <c r="E72" s="33"/>
      <c r="J72" s="32"/>
    </row>
    <row r="73" spans="1:10" ht="12.75" x14ac:dyDescent="0.2">
      <c r="J73" s="32"/>
    </row>
    <row r="74" spans="1:10" ht="12.75" x14ac:dyDescent="0.2">
      <c r="J74" s="32"/>
    </row>
    <row r="75" spans="1:10" ht="12.75" x14ac:dyDescent="0.2">
      <c r="J75" s="32"/>
    </row>
    <row r="76" spans="1:10" ht="12.75" x14ac:dyDescent="0.2">
      <c r="J76" s="32"/>
    </row>
    <row r="77" spans="1:10" ht="12.75" x14ac:dyDescent="0.2">
      <c r="J77" s="32"/>
    </row>
    <row r="78" spans="1:10" ht="12.75" x14ac:dyDescent="0.2">
      <c r="J78" s="32"/>
    </row>
    <row r="79" spans="1:10" ht="12.75" x14ac:dyDescent="0.2">
      <c r="J79" s="32"/>
    </row>
    <row r="80" spans="1:10" ht="12.75" x14ac:dyDescent="0.2">
      <c r="J80" s="32"/>
    </row>
    <row r="81" spans="10:10" ht="12.75" x14ac:dyDescent="0.2">
      <c r="J81" s="32"/>
    </row>
    <row r="82" spans="10:10" ht="12.75" x14ac:dyDescent="0.2">
      <c r="J82" s="32"/>
    </row>
    <row r="83" spans="10:10" ht="12.75" x14ac:dyDescent="0.2">
      <c r="J83" s="32"/>
    </row>
    <row r="84" spans="10:10" ht="12.75" x14ac:dyDescent="0.2">
      <c r="J84" s="32"/>
    </row>
    <row r="85" spans="10:10" ht="12.75" x14ac:dyDescent="0.2">
      <c r="J85" s="32"/>
    </row>
    <row r="86" spans="10:10" ht="12.75" x14ac:dyDescent="0.2">
      <c r="J86" s="32"/>
    </row>
    <row r="87" spans="10:10" ht="12.75" x14ac:dyDescent="0.2">
      <c r="J87" s="32"/>
    </row>
    <row r="88" spans="10:10" ht="12.75" x14ac:dyDescent="0.2">
      <c r="J88" s="32"/>
    </row>
    <row r="89" spans="10:10" ht="12.75" x14ac:dyDescent="0.2">
      <c r="J89" s="32"/>
    </row>
    <row r="90" spans="10:10" ht="12.75" x14ac:dyDescent="0.2">
      <c r="J90" s="32"/>
    </row>
    <row r="91" spans="10:10" ht="12.75" x14ac:dyDescent="0.2">
      <c r="J91" s="32"/>
    </row>
    <row r="92" spans="10:10" ht="12.75" x14ac:dyDescent="0.2">
      <c r="J92" s="32"/>
    </row>
    <row r="93" spans="10:10" ht="12.75" x14ac:dyDescent="0.2">
      <c r="J93" s="32"/>
    </row>
    <row r="94" spans="10:10" ht="12.75" x14ac:dyDescent="0.2">
      <c r="J94" s="32"/>
    </row>
    <row r="95" spans="10:10" ht="12.75" x14ac:dyDescent="0.2">
      <c r="J95" s="32"/>
    </row>
    <row r="96" spans="10:10" ht="12.75" x14ac:dyDescent="0.2">
      <c r="J96" s="32"/>
    </row>
    <row r="97" spans="10:10" ht="12.75" x14ac:dyDescent="0.2">
      <c r="J97" s="32"/>
    </row>
    <row r="98" spans="10:10" ht="12.75" x14ac:dyDescent="0.2">
      <c r="J98" s="32"/>
    </row>
    <row r="99" spans="10:10" ht="12.75" x14ac:dyDescent="0.2">
      <c r="J99" s="32"/>
    </row>
    <row r="100" spans="10:10" ht="12.75" x14ac:dyDescent="0.2">
      <c r="J100" s="32"/>
    </row>
    <row r="101" spans="10:10" ht="12.75" x14ac:dyDescent="0.2">
      <c r="J101" s="32"/>
    </row>
    <row r="102" spans="10:10" ht="12.75" x14ac:dyDescent="0.2">
      <c r="J102" s="32"/>
    </row>
    <row r="103" spans="10:10" ht="12.75" x14ac:dyDescent="0.2">
      <c r="J103" s="32"/>
    </row>
    <row r="104" spans="10:10" ht="12.75" x14ac:dyDescent="0.2">
      <c r="J104" s="32"/>
    </row>
    <row r="105" spans="10:10" ht="12.75" x14ac:dyDescent="0.2">
      <c r="J105" s="32"/>
    </row>
    <row r="106" spans="10:10" ht="12.75" x14ac:dyDescent="0.2">
      <c r="J106" s="32"/>
    </row>
    <row r="107" spans="10:10" ht="12.75" x14ac:dyDescent="0.2">
      <c r="J107" s="32"/>
    </row>
    <row r="108" spans="10:10" ht="12.75" x14ac:dyDescent="0.2">
      <c r="J108" s="32"/>
    </row>
    <row r="109" spans="10:10" ht="12.75" x14ac:dyDescent="0.2">
      <c r="J109" s="32"/>
    </row>
    <row r="110" spans="10:10" ht="12.75" x14ac:dyDescent="0.2">
      <c r="J110" s="32"/>
    </row>
    <row r="111" spans="10:10" ht="12.75" x14ac:dyDescent="0.2">
      <c r="J111" s="32"/>
    </row>
    <row r="112" spans="10:10" ht="12.75" x14ac:dyDescent="0.2">
      <c r="J112" s="32"/>
    </row>
    <row r="113" spans="10:10" ht="12.75" x14ac:dyDescent="0.2">
      <c r="J113" s="32"/>
    </row>
    <row r="114" spans="10:10" ht="12.75" x14ac:dyDescent="0.2">
      <c r="J114" s="32"/>
    </row>
    <row r="115" spans="10:10" ht="12.75" x14ac:dyDescent="0.2">
      <c r="J115" s="32"/>
    </row>
    <row r="116" spans="10:10" ht="12.75" x14ac:dyDescent="0.2">
      <c r="J116" s="32"/>
    </row>
    <row r="117" spans="10:10" ht="12.75" x14ac:dyDescent="0.2">
      <c r="J117" s="32"/>
    </row>
    <row r="118" spans="10:10" ht="12.75" x14ac:dyDescent="0.2">
      <c r="J118" s="32"/>
    </row>
    <row r="119" spans="10:10" ht="12.75" x14ac:dyDescent="0.2">
      <c r="J119" s="32"/>
    </row>
    <row r="120" spans="10:10" ht="12.75" x14ac:dyDescent="0.2">
      <c r="J120" s="32"/>
    </row>
    <row r="121" spans="10:10" ht="12.75" x14ac:dyDescent="0.2">
      <c r="J121" s="32"/>
    </row>
    <row r="122" spans="10:10" ht="12.75" x14ac:dyDescent="0.2">
      <c r="J122" s="32"/>
    </row>
    <row r="123" spans="10:10" ht="12.75" x14ac:dyDescent="0.2">
      <c r="J123" s="32"/>
    </row>
    <row r="124" spans="10:10" ht="12.75" x14ac:dyDescent="0.2">
      <c r="J124" s="32"/>
    </row>
    <row r="125" spans="10:10" ht="12.75" x14ac:dyDescent="0.2">
      <c r="J125" s="32"/>
    </row>
    <row r="126" spans="10:10" ht="12.75" x14ac:dyDescent="0.2">
      <c r="J126" s="32"/>
    </row>
    <row r="127" spans="10:10" ht="12.75" x14ac:dyDescent="0.2">
      <c r="J127" s="32"/>
    </row>
    <row r="128" spans="10:10" ht="12.75" x14ac:dyDescent="0.2">
      <c r="J128" s="32"/>
    </row>
    <row r="129" spans="10:10" ht="12.75" x14ac:dyDescent="0.2">
      <c r="J129" s="32"/>
    </row>
    <row r="130" spans="10:10" ht="12.75" x14ac:dyDescent="0.2">
      <c r="J130" s="32"/>
    </row>
    <row r="131" spans="10:10" ht="12.75" x14ac:dyDescent="0.2">
      <c r="J131" s="32"/>
    </row>
    <row r="132" spans="10:10" ht="12.75" x14ac:dyDescent="0.2">
      <c r="J132" s="32"/>
    </row>
    <row r="133" spans="10:10" ht="12.75" x14ac:dyDescent="0.2">
      <c r="J133" s="32"/>
    </row>
    <row r="134" spans="10:10" ht="12.75" x14ac:dyDescent="0.2">
      <c r="J134" s="32"/>
    </row>
    <row r="135" spans="10:10" ht="12.75" x14ac:dyDescent="0.2">
      <c r="J135" s="32"/>
    </row>
    <row r="136" spans="10:10" ht="12.75" x14ac:dyDescent="0.2">
      <c r="J136" s="32"/>
    </row>
    <row r="137" spans="10:10" ht="12.75" x14ac:dyDescent="0.2">
      <c r="J137" s="32"/>
    </row>
    <row r="138" spans="10:10" ht="12.75" x14ac:dyDescent="0.2">
      <c r="J138" s="32"/>
    </row>
    <row r="139" spans="10:10" ht="12.75" x14ac:dyDescent="0.2">
      <c r="J139" s="32"/>
    </row>
    <row r="140" spans="10:10" ht="12.75" x14ac:dyDescent="0.2">
      <c r="J140" s="32"/>
    </row>
    <row r="141" spans="10:10" ht="12.75" x14ac:dyDescent="0.2">
      <c r="J141" s="32"/>
    </row>
    <row r="142" spans="10:10" ht="12.75" x14ac:dyDescent="0.2">
      <c r="J142" s="32"/>
    </row>
    <row r="143" spans="10:10" ht="12.75" x14ac:dyDescent="0.2">
      <c r="J143" s="32"/>
    </row>
    <row r="144" spans="10:10" ht="12.75" x14ac:dyDescent="0.2">
      <c r="J144" s="32"/>
    </row>
    <row r="145" spans="10:10" ht="12.75" x14ac:dyDescent="0.2">
      <c r="J145" s="32"/>
    </row>
    <row r="146" spans="10:10" ht="12.75" x14ac:dyDescent="0.2">
      <c r="J146" s="32"/>
    </row>
    <row r="147" spans="10:10" ht="12.75" x14ac:dyDescent="0.2">
      <c r="J147" s="32"/>
    </row>
    <row r="148" spans="10:10" ht="12.75" x14ac:dyDescent="0.2">
      <c r="J148" s="32"/>
    </row>
    <row r="149" spans="10:10" ht="12.75" x14ac:dyDescent="0.2">
      <c r="J149" s="32"/>
    </row>
    <row r="150" spans="10:10" ht="12.75" x14ac:dyDescent="0.2">
      <c r="J150" s="32"/>
    </row>
    <row r="151" spans="10:10" ht="12.75" x14ac:dyDescent="0.2">
      <c r="J151" s="32"/>
    </row>
    <row r="152" spans="10:10" ht="12.75" x14ac:dyDescent="0.2">
      <c r="J152" s="32"/>
    </row>
    <row r="153" spans="10:10" ht="12.75" x14ac:dyDescent="0.2">
      <c r="J153" s="32"/>
    </row>
    <row r="154" spans="10:10" ht="12.75" x14ac:dyDescent="0.2">
      <c r="J154" s="32"/>
    </row>
    <row r="155" spans="10:10" ht="12.75" x14ac:dyDescent="0.2">
      <c r="J155" s="32"/>
    </row>
    <row r="156" spans="10:10" ht="12.75" x14ac:dyDescent="0.2">
      <c r="J156" s="32"/>
    </row>
    <row r="157" spans="10:10" ht="12.75" x14ac:dyDescent="0.2">
      <c r="J157" s="32"/>
    </row>
    <row r="158" spans="10:10" ht="12.75" x14ac:dyDescent="0.2">
      <c r="J158" s="32"/>
    </row>
    <row r="159" spans="10:10" ht="12.75" x14ac:dyDescent="0.2">
      <c r="J159" s="32"/>
    </row>
    <row r="160" spans="10:10" ht="12.75" x14ac:dyDescent="0.2">
      <c r="J160" s="32"/>
    </row>
    <row r="161" spans="10:10" ht="12.75" x14ac:dyDescent="0.2">
      <c r="J161" s="32"/>
    </row>
    <row r="162" spans="10:10" ht="12.75" x14ac:dyDescent="0.2">
      <c r="J162" s="32"/>
    </row>
    <row r="163" spans="10:10" ht="12.75" x14ac:dyDescent="0.2">
      <c r="J163" s="32"/>
    </row>
    <row r="164" spans="10:10" ht="12.75" x14ac:dyDescent="0.2">
      <c r="J164" s="32"/>
    </row>
    <row r="165" spans="10:10" ht="12.75" x14ac:dyDescent="0.2">
      <c r="J165" s="32"/>
    </row>
    <row r="166" spans="10:10" ht="12.75" x14ac:dyDescent="0.2">
      <c r="J166" s="32"/>
    </row>
    <row r="167" spans="10:10" ht="12.75" x14ac:dyDescent="0.2">
      <c r="J167" s="32"/>
    </row>
    <row r="168" spans="10:10" ht="12.75" x14ac:dyDescent="0.2">
      <c r="J168" s="32"/>
    </row>
    <row r="169" spans="10:10" ht="12.75" x14ac:dyDescent="0.2">
      <c r="J169" s="32"/>
    </row>
    <row r="170" spans="10:10" ht="12.75" x14ac:dyDescent="0.2">
      <c r="J170" s="32"/>
    </row>
    <row r="171" spans="10:10" ht="12.75" x14ac:dyDescent="0.2">
      <c r="J171" s="32"/>
    </row>
    <row r="172" spans="10:10" ht="12.75" x14ac:dyDescent="0.2">
      <c r="J172" s="32"/>
    </row>
    <row r="173" spans="10:10" ht="12.75" x14ac:dyDescent="0.2">
      <c r="J173" s="32"/>
    </row>
    <row r="174" spans="10:10" ht="12.75" x14ac:dyDescent="0.2">
      <c r="J174" s="32"/>
    </row>
    <row r="175" spans="10:10" ht="12.75" x14ac:dyDescent="0.2">
      <c r="J175" s="32"/>
    </row>
    <row r="176" spans="10:10" ht="12.75" x14ac:dyDescent="0.2">
      <c r="J176" s="32"/>
    </row>
    <row r="177" spans="10:10" ht="12.75" x14ac:dyDescent="0.2">
      <c r="J177" s="32"/>
    </row>
    <row r="178" spans="10:10" ht="12.75" x14ac:dyDescent="0.2">
      <c r="J178" s="32"/>
    </row>
    <row r="179" spans="10:10" ht="12.75" x14ac:dyDescent="0.2">
      <c r="J179" s="32"/>
    </row>
    <row r="180" spans="10:10" ht="12.75" x14ac:dyDescent="0.2">
      <c r="J180" s="32"/>
    </row>
    <row r="181" spans="10:10" ht="12.75" x14ac:dyDescent="0.2">
      <c r="J181" s="32"/>
    </row>
    <row r="182" spans="10:10" ht="12.75" x14ac:dyDescent="0.2">
      <c r="J182" s="32"/>
    </row>
    <row r="183" spans="10:10" ht="12.75" x14ac:dyDescent="0.2">
      <c r="J183" s="32"/>
    </row>
    <row r="184" spans="10:10" ht="12.75" x14ac:dyDescent="0.2">
      <c r="J184" s="32"/>
    </row>
    <row r="185" spans="10:10" ht="12.75" x14ac:dyDescent="0.2">
      <c r="J185" s="32"/>
    </row>
    <row r="186" spans="10:10" ht="12.75" x14ac:dyDescent="0.2">
      <c r="J186" s="32"/>
    </row>
    <row r="187" spans="10:10" ht="12.75" x14ac:dyDescent="0.2">
      <c r="J187" s="32"/>
    </row>
    <row r="188" spans="10:10" ht="12.75" x14ac:dyDescent="0.2">
      <c r="J188" s="32"/>
    </row>
    <row r="189" spans="10:10" ht="12.75" x14ac:dyDescent="0.2">
      <c r="J189" s="32"/>
    </row>
    <row r="190" spans="10:10" ht="12.75" x14ac:dyDescent="0.2">
      <c r="J190" s="32"/>
    </row>
    <row r="191" spans="10:10" ht="12.75" x14ac:dyDescent="0.2">
      <c r="J191" s="32"/>
    </row>
    <row r="192" spans="10:10" ht="12.75" x14ac:dyDescent="0.2">
      <c r="J192" s="32"/>
    </row>
    <row r="193" spans="10:10" ht="12.75" x14ac:dyDescent="0.2">
      <c r="J193" s="32"/>
    </row>
    <row r="194" spans="10:10" ht="12.75" x14ac:dyDescent="0.2">
      <c r="J194" s="32"/>
    </row>
    <row r="195" spans="10:10" ht="12.75" x14ac:dyDescent="0.2">
      <c r="J195" s="32"/>
    </row>
    <row r="196" spans="10:10" ht="12.75" x14ac:dyDescent="0.2">
      <c r="J196" s="32"/>
    </row>
    <row r="197" spans="10:10" ht="12.75" x14ac:dyDescent="0.2">
      <c r="J197" s="32"/>
    </row>
    <row r="198" spans="10:10" ht="12.75" x14ac:dyDescent="0.2">
      <c r="J198" s="32"/>
    </row>
    <row r="199" spans="10:10" ht="12.75" x14ac:dyDescent="0.2">
      <c r="J199" s="32"/>
    </row>
    <row r="200" spans="10:10" ht="12.75" x14ac:dyDescent="0.2">
      <c r="J200" s="32"/>
    </row>
    <row r="201" spans="10:10" ht="12.75" x14ac:dyDescent="0.2">
      <c r="J201" s="32"/>
    </row>
    <row r="202" spans="10:10" ht="12.75" x14ac:dyDescent="0.2">
      <c r="J202" s="32"/>
    </row>
    <row r="203" spans="10:10" ht="12.75" x14ac:dyDescent="0.2">
      <c r="J203" s="32"/>
    </row>
    <row r="204" spans="10:10" ht="12.75" x14ac:dyDescent="0.2">
      <c r="J204" s="32"/>
    </row>
    <row r="205" spans="10:10" ht="12.75" x14ac:dyDescent="0.2">
      <c r="J205" s="32"/>
    </row>
    <row r="206" spans="10:10" ht="12.75" x14ac:dyDescent="0.2">
      <c r="J206" s="32"/>
    </row>
    <row r="207" spans="10:10" ht="12.75" x14ac:dyDescent="0.2">
      <c r="J207" s="32"/>
    </row>
    <row r="208" spans="10:10" ht="12.75" x14ac:dyDescent="0.2">
      <c r="J208" s="32"/>
    </row>
    <row r="209" spans="10:10" ht="12.75" x14ac:dyDescent="0.2">
      <c r="J209" s="32"/>
    </row>
    <row r="210" spans="10:10" ht="12.75" x14ac:dyDescent="0.2">
      <c r="J210" s="32"/>
    </row>
    <row r="211" spans="10:10" ht="12.75" x14ac:dyDescent="0.2">
      <c r="J211" s="32"/>
    </row>
    <row r="212" spans="10:10" ht="12.75" x14ac:dyDescent="0.2">
      <c r="J212" s="32"/>
    </row>
    <row r="213" spans="10:10" ht="12.75" x14ac:dyDescent="0.2">
      <c r="J213" s="32"/>
    </row>
    <row r="214" spans="10:10" ht="12.75" x14ac:dyDescent="0.2">
      <c r="J214" s="32"/>
    </row>
    <row r="215" spans="10:10" ht="12.75" x14ac:dyDescent="0.2">
      <c r="J215" s="32"/>
    </row>
    <row r="216" spans="10:10" ht="12.75" x14ac:dyDescent="0.2">
      <c r="J216" s="32"/>
    </row>
    <row r="217" spans="10:10" ht="12.75" x14ac:dyDescent="0.2">
      <c r="J217" s="32"/>
    </row>
    <row r="218" spans="10:10" ht="12.75" x14ac:dyDescent="0.2">
      <c r="J218" s="32"/>
    </row>
    <row r="219" spans="10:10" ht="12.75" x14ac:dyDescent="0.2">
      <c r="J219" s="32"/>
    </row>
    <row r="220" spans="10:10" ht="12.75" x14ac:dyDescent="0.2">
      <c r="J220" s="32"/>
    </row>
    <row r="221" spans="10:10" ht="12.75" x14ac:dyDescent="0.2">
      <c r="J221" s="32"/>
    </row>
    <row r="222" spans="10:10" ht="12.75" x14ac:dyDescent="0.2">
      <c r="J222" s="32"/>
    </row>
    <row r="223" spans="10:10" ht="12.75" x14ac:dyDescent="0.2">
      <c r="J223" s="32"/>
    </row>
    <row r="224" spans="10:10" ht="12.75" x14ac:dyDescent="0.2">
      <c r="J224" s="32"/>
    </row>
    <row r="225" spans="10:10" ht="12.75" x14ac:dyDescent="0.2">
      <c r="J225" s="32"/>
    </row>
    <row r="226" spans="10:10" ht="12.75" x14ac:dyDescent="0.2">
      <c r="J226" s="32"/>
    </row>
    <row r="227" spans="10:10" ht="12.75" x14ac:dyDescent="0.2">
      <c r="J227" s="32"/>
    </row>
    <row r="228" spans="10:10" ht="12.75" x14ac:dyDescent="0.2">
      <c r="J228" s="32"/>
    </row>
    <row r="229" spans="10:10" ht="12.75" x14ac:dyDescent="0.2">
      <c r="J229" s="32"/>
    </row>
    <row r="230" spans="10:10" ht="12.75" x14ac:dyDescent="0.2">
      <c r="J230" s="32"/>
    </row>
    <row r="231" spans="10:10" ht="12.75" x14ac:dyDescent="0.2">
      <c r="J231" s="32"/>
    </row>
    <row r="232" spans="10:10" ht="12.75" x14ac:dyDescent="0.2">
      <c r="J232" s="32"/>
    </row>
    <row r="233" spans="10:10" ht="12.75" x14ac:dyDescent="0.2">
      <c r="J233" s="32"/>
    </row>
    <row r="234" spans="10:10" ht="12.75" x14ac:dyDescent="0.2">
      <c r="J234" s="32"/>
    </row>
    <row r="235" spans="10:10" ht="12.75" x14ac:dyDescent="0.2">
      <c r="J235" s="32"/>
    </row>
    <row r="236" spans="10:10" ht="12.75" x14ac:dyDescent="0.2">
      <c r="J236" s="32"/>
    </row>
    <row r="237" spans="10:10" ht="12.75" x14ac:dyDescent="0.2">
      <c r="J237" s="32"/>
    </row>
    <row r="238" spans="10:10" ht="12.75" x14ac:dyDescent="0.2">
      <c r="J238" s="32"/>
    </row>
    <row r="239" spans="10:10" ht="12.75" x14ac:dyDescent="0.2">
      <c r="J239" s="32"/>
    </row>
    <row r="240" spans="10:10" ht="12.75" x14ac:dyDescent="0.2">
      <c r="J240" s="32"/>
    </row>
    <row r="241" spans="10:10" ht="12.75" x14ac:dyDescent="0.2">
      <c r="J241" s="32"/>
    </row>
    <row r="242" spans="10:10" ht="12.75" x14ac:dyDescent="0.2">
      <c r="J242" s="32"/>
    </row>
    <row r="243" spans="10:10" ht="12.75" x14ac:dyDescent="0.2">
      <c r="J243" s="32"/>
    </row>
    <row r="244" spans="10:10" ht="12.75" x14ac:dyDescent="0.2">
      <c r="J244" s="32"/>
    </row>
    <row r="245" spans="10:10" ht="12.75" x14ac:dyDescent="0.2">
      <c r="J245" s="32"/>
    </row>
    <row r="246" spans="10:10" ht="12.75" x14ac:dyDescent="0.2">
      <c r="J246" s="32"/>
    </row>
    <row r="247" spans="10:10" ht="12.75" x14ac:dyDescent="0.2">
      <c r="J247" s="32"/>
    </row>
    <row r="248" spans="10:10" ht="12.75" x14ac:dyDescent="0.2">
      <c r="J248" s="32"/>
    </row>
    <row r="249" spans="10:10" ht="12.75" x14ac:dyDescent="0.2">
      <c r="J249" s="32"/>
    </row>
    <row r="250" spans="10:10" ht="12.75" x14ac:dyDescent="0.2">
      <c r="J250" s="32"/>
    </row>
    <row r="251" spans="10:10" ht="12.75" x14ac:dyDescent="0.2">
      <c r="J251" s="32"/>
    </row>
    <row r="252" spans="10:10" ht="12.75" x14ac:dyDescent="0.2">
      <c r="J252" s="32"/>
    </row>
    <row r="253" spans="10:10" ht="12.75" x14ac:dyDescent="0.2">
      <c r="J253" s="32"/>
    </row>
    <row r="254" spans="10:10" ht="12.75" x14ac:dyDescent="0.2">
      <c r="J254" s="32"/>
    </row>
    <row r="255" spans="10:10" ht="12.75" x14ac:dyDescent="0.2">
      <c r="J255" s="32"/>
    </row>
    <row r="256" spans="10:10" ht="12.75" x14ac:dyDescent="0.2">
      <c r="J256" s="32"/>
    </row>
    <row r="257" spans="10:10" ht="12.75" x14ac:dyDescent="0.2">
      <c r="J257" s="32"/>
    </row>
    <row r="258" spans="10:10" ht="12.75" x14ac:dyDescent="0.2">
      <c r="J258" s="32"/>
    </row>
    <row r="259" spans="10:10" ht="12.75" x14ac:dyDescent="0.2">
      <c r="J259" s="32"/>
    </row>
    <row r="260" spans="10:10" ht="12.75" x14ac:dyDescent="0.2">
      <c r="J260" s="32"/>
    </row>
    <row r="261" spans="10:10" ht="12.75" x14ac:dyDescent="0.2">
      <c r="J261" s="32"/>
    </row>
    <row r="262" spans="10:10" ht="12.75" x14ac:dyDescent="0.2">
      <c r="J262" s="32"/>
    </row>
    <row r="263" spans="10:10" ht="12.75" x14ac:dyDescent="0.2">
      <c r="J263" s="32"/>
    </row>
    <row r="264" spans="10:10" ht="12.75" x14ac:dyDescent="0.2">
      <c r="J264" s="32"/>
    </row>
    <row r="265" spans="10:10" ht="12.75" x14ac:dyDescent="0.2">
      <c r="J265" s="32"/>
    </row>
    <row r="266" spans="10:10" ht="12.75" x14ac:dyDescent="0.2">
      <c r="J266" s="32"/>
    </row>
    <row r="267" spans="10:10" ht="12.75" x14ac:dyDescent="0.2">
      <c r="J267" s="32"/>
    </row>
    <row r="268" spans="10:10" ht="12.75" x14ac:dyDescent="0.2">
      <c r="J268" s="32"/>
    </row>
    <row r="269" spans="10:10" ht="12.75" x14ac:dyDescent="0.2">
      <c r="J269" s="32"/>
    </row>
    <row r="270" spans="10:10" ht="12.75" x14ac:dyDescent="0.2">
      <c r="J270" s="32"/>
    </row>
    <row r="271" spans="10:10" ht="12.75" x14ac:dyDescent="0.2">
      <c r="J271" s="32"/>
    </row>
    <row r="272" spans="10:10" ht="12.75" x14ac:dyDescent="0.2">
      <c r="J272" s="32"/>
    </row>
    <row r="273" spans="10:10" ht="12.75" x14ac:dyDescent="0.2">
      <c r="J273" s="32"/>
    </row>
    <row r="274" spans="10:10" ht="12.75" x14ac:dyDescent="0.2">
      <c r="J274" s="32"/>
    </row>
    <row r="275" spans="10:10" ht="12.75" x14ac:dyDescent="0.2">
      <c r="J275" s="32"/>
    </row>
    <row r="276" spans="10:10" ht="12.75" x14ac:dyDescent="0.2">
      <c r="J276" s="32"/>
    </row>
    <row r="277" spans="10:10" ht="12.75" x14ac:dyDescent="0.2">
      <c r="J277" s="32"/>
    </row>
    <row r="278" spans="10:10" ht="12.75" x14ac:dyDescent="0.2">
      <c r="J278" s="32"/>
    </row>
    <row r="279" spans="10:10" ht="12.75" x14ac:dyDescent="0.2">
      <c r="J279" s="32"/>
    </row>
    <row r="280" spans="10:10" ht="12.75" x14ac:dyDescent="0.2">
      <c r="J280" s="32"/>
    </row>
    <row r="281" spans="10:10" ht="12.75" x14ac:dyDescent="0.2">
      <c r="J281" s="32"/>
    </row>
    <row r="282" spans="10:10" ht="12.75" x14ac:dyDescent="0.2">
      <c r="J282" s="32"/>
    </row>
    <row r="283" spans="10:10" ht="12.75" x14ac:dyDescent="0.2">
      <c r="J283" s="32"/>
    </row>
    <row r="284" spans="10:10" ht="12.75" x14ac:dyDescent="0.2">
      <c r="J284" s="32"/>
    </row>
    <row r="285" spans="10:10" ht="12.75" x14ac:dyDescent="0.2">
      <c r="J285" s="32"/>
    </row>
    <row r="286" spans="10:10" ht="12.75" x14ac:dyDescent="0.2">
      <c r="J286" s="32"/>
    </row>
    <row r="287" spans="10:10" ht="12.75" x14ac:dyDescent="0.2">
      <c r="J287" s="32"/>
    </row>
    <row r="288" spans="10:10" ht="12.75" x14ac:dyDescent="0.2">
      <c r="J288" s="32"/>
    </row>
    <row r="289" spans="10:10" ht="12.75" x14ac:dyDescent="0.2">
      <c r="J289" s="32"/>
    </row>
    <row r="290" spans="10:10" ht="12.75" x14ac:dyDescent="0.2">
      <c r="J290" s="32"/>
    </row>
    <row r="291" spans="10:10" ht="12.75" x14ac:dyDescent="0.2">
      <c r="J291" s="32"/>
    </row>
    <row r="292" spans="10:10" ht="12.75" x14ac:dyDescent="0.2">
      <c r="J292" s="32"/>
    </row>
    <row r="293" spans="10:10" ht="12.75" x14ac:dyDescent="0.2">
      <c r="J293" s="32"/>
    </row>
    <row r="294" spans="10:10" ht="12.75" x14ac:dyDescent="0.2">
      <c r="J294" s="32"/>
    </row>
    <row r="295" spans="10:10" ht="12.75" x14ac:dyDescent="0.2">
      <c r="J295" s="32"/>
    </row>
    <row r="296" spans="10:10" ht="12.75" x14ac:dyDescent="0.2">
      <c r="J296" s="32"/>
    </row>
    <row r="297" spans="10:10" ht="12.75" x14ac:dyDescent="0.2">
      <c r="J297" s="32"/>
    </row>
    <row r="298" spans="10:10" ht="12.75" x14ac:dyDescent="0.2">
      <c r="J298" s="32"/>
    </row>
    <row r="299" spans="10:10" ht="12.75" x14ac:dyDescent="0.2">
      <c r="J299" s="32"/>
    </row>
    <row r="300" spans="10:10" ht="12.75" x14ac:dyDescent="0.2">
      <c r="J300" s="32"/>
    </row>
    <row r="301" spans="10:10" ht="12.75" x14ac:dyDescent="0.2">
      <c r="J301" s="32"/>
    </row>
    <row r="302" spans="10:10" ht="12.75" x14ac:dyDescent="0.2">
      <c r="J302" s="32"/>
    </row>
    <row r="303" spans="10:10" ht="12.75" x14ac:dyDescent="0.2">
      <c r="J303" s="32"/>
    </row>
    <row r="304" spans="10:10" ht="12.75" x14ac:dyDescent="0.2">
      <c r="J304" s="32"/>
    </row>
    <row r="305" spans="10:10" ht="12.75" x14ac:dyDescent="0.2">
      <c r="J305" s="32"/>
    </row>
    <row r="306" spans="10:10" ht="12.75" x14ac:dyDescent="0.2">
      <c r="J306" s="32"/>
    </row>
    <row r="307" spans="10:10" ht="12.75" x14ac:dyDescent="0.2">
      <c r="J307" s="32"/>
    </row>
    <row r="308" spans="10:10" ht="12.75" x14ac:dyDescent="0.2">
      <c r="J308" s="32"/>
    </row>
    <row r="309" spans="10:10" ht="12.75" x14ac:dyDescent="0.2">
      <c r="J309" s="32"/>
    </row>
    <row r="310" spans="10:10" ht="12.75" x14ac:dyDescent="0.2">
      <c r="J310" s="32"/>
    </row>
    <row r="311" spans="10:10" ht="12.75" x14ac:dyDescent="0.2">
      <c r="J311" s="32"/>
    </row>
    <row r="312" spans="10:10" ht="12.75" x14ac:dyDescent="0.2">
      <c r="J312" s="32"/>
    </row>
    <row r="313" spans="10:10" ht="12.75" x14ac:dyDescent="0.2">
      <c r="J313" s="32"/>
    </row>
    <row r="314" spans="10:10" ht="12.75" x14ac:dyDescent="0.2">
      <c r="J314" s="32"/>
    </row>
    <row r="315" spans="10:10" ht="12.75" x14ac:dyDescent="0.2">
      <c r="J315" s="32"/>
    </row>
    <row r="316" spans="10:10" ht="12.75" x14ac:dyDescent="0.2">
      <c r="J316" s="32"/>
    </row>
    <row r="317" spans="10:10" ht="12.75" x14ac:dyDescent="0.2">
      <c r="J317" s="32"/>
    </row>
    <row r="318" spans="10:10" ht="12.75" x14ac:dyDescent="0.2">
      <c r="J318" s="32"/>
    </row>
    <row r="319" spans="10:10" ht="12.75" x14ac:dyDescent="0.2">
      <c r="J319" s="32"/>
    </row>
    <row r="320" spans="10:10" ht="12.75" x14ac:dyDescent="0.2">
      <c r="J320" s="32"/>
    </row>
    <row r="321" spans="10:10" ht="12.75" x14ac:dyDescent="0.2">
      <c r="J321" s="32"/>
    </row>
    <row r="322" spans="10:10" ht="12.75" x14ac:dyDescent="0.2">
      <c r="J322" s="32"/>
    </row>
    <row r="323" spans="10:10" ht="12.75" x14ac:dyDescent="0.2">
      <c r="J323" s="32"/>
    </row>
    <row r="324" spans="10:10" ht="12.75" x14ac:dyDescent="0.2">
      <c r="J324" s="32"/>
    </row>
    <row r="325" spans="10:10" ht="12.75" x14ac:dyDescent="0.2">
      <c r="J325" s="32"/>
    </row>
    <row r="326" spans="10:10" ht="12.75" x14ac:dyDescent="0.2">
      <c r="J326" s="32"/>
    </row>
    <row r="327" spans="10:10" ht="12.75" x14ac:dyDescent="0.2">
      <c r="J327" s="32"/>
    </row>
    <row r="328" spans="10:10" ht="12.75" x14ac:dyDescent="0.2">
      <c r="J328" s="32"/>
    </row>
    <row r="329" spans="10:10" ht="12.75" x14ac:dyDescent="0.2">
      <c r="J329" s="32"/>
    </row>
    <row r="330" spans="10:10" ht="12.75" x14ac:dyDescent="0.2">
      <c r="J330" s="32"/>
    </row>
    <row r="331" spans="10:10" ht="12.75" x14ac:dyDescent="0.2">
      <c r="J331" s="32"/>
    </row>
    <row r="332" spans="10:10" ht="12.75" x14ac:dyDescent="0.2">
      <c r="J332" s="32"/>
    </row>
    <row r="333" spans="10:10" ht="12.75" x14ac:dyDescent="0.2">
      <c r="J333" s="32"/>
    </row>
    <row r="334" spans="10:10" ht="12.75" x14ac:dyDescent="0.2">
      <c r="J334" s="32"/>
    </row>
    <row r="335" spans="10:10" ht="12.75" x14ac:dyDescent="0.2">
      <c r="J335" s="32"/>
    </row>
    <row r="336" spans="10:10" ht="12.75" x14ac:dyDescent="0.2">
      <c r="J336" s="32"/>
    </row>
    <row r="337" spans="10:10" ht="12.75" x14ac:dyDescent="0.2">
      <c r="J337" s="32"/>
    </row>
    <row r="338" spans="10:10" ht="12.75" x14ac:dyDescent="0.2">
      <c r="J338" s="32"/>
    </row>
    <row r="339" spans="10:10" ht="12.75" x14ac:dyDescent="0.2">
      <c r="J339" s="32"/>
    </row>
    <row r="340" spans="10:10" ht="12.75" x14ac:dyDescent="0.2">
      <c r="J340" s="32"/>
    </row>
    <row r="341" spans="10:10" ht="12.75" x14ac:dyDescent="0.2">
      <c r="J341" s="32"/>
    </row>
    <row r="342" spans="10:10" ht="12.75" x14ac:dyDescent="0.2">
      <c r="J342" s="32"/>
    </row>
    <row r="343" spans="10:10" ht="12.75" x14ac:dyDescent="0.2">
      <c r="J343" s="32"/>
    </row>
    <row r="344" spans="10:10" ht="12.75" x14ac:dyDescent="0.2">
      <c r="J344" s="32"/>
    </row>
    <row r="345" spans="10:10" ht="12.75" x14ac:dyDescent="0.2">
      <c r="J345" s="32"/>
    </row>
    <row r="346" spans="10:10" ht="12.75" x14ac:dyDescent="0.2">
      <c r="J346" s="32"/>
    </row>
    <row r="347" spans="10:10" ht="12.75" x14ac:dyDescent="0.2">
      <c r="J347" s="32"/>
    </row>
    <row r="348" spans="10:10" ht="12.75" x14ac:dyDescent="0.2">
      <c r="J348" s="32"/>
    </row>
    <row r="349" spans="10:10" ht="12.75" x14ac:dyDescent="0.2">
      <c r="J349" s="32"/>
    </row>
    <row r="350" spans="10:10" ht="12.75" x14ac:dyDescent="0.2">
      <c r="J350" s="32"/>
    </row>
    <row r="351" spans="10:10" ht="12.75" x14ac:dyDescent="0.2">
      <c r="J351" s="32"/>
    </row>
    <row r="352" spans="10:10" ht="12.75" x14ac:dyDescent="0.2">
      <c r="J352" s="32"/>
    </row>
    <row r="353" spans="10:10" ht="12.75" x14ac:dyDescent="0.2">
      <c r="J353" s="32"/>
    </row>
    <row r="354" spans="10:10" ht="12.75" x14ac:dyDescent="0.2">
      <c r="J354" s="32"/>
    </row>
    <row r="355" spans="10:10" ht="12.75" x14ac:dyDescent="0.2">
      <c r="J355" s="32"/>
    </row>
    <row r="356" spans="10:10" ht="12.75" x14ac:dyDescent="0.2">
      <c r="J356" s="32"/>
    </row>
    <row r="357" spans="10:10" ht="12.75" x14ac:dyDescent="0.2">
      <c r="J357" s="32"/>
    </row>
    <row r="358" spans="10:10" ht="12.75" x14ac:dyDescent="0.2">
      <c r="J358" s="32"/>
    </row>
    <row r="359" spans="10:10" ht="12.75" x14ac:dyDescent="0.2">
      <c r="J359" s="32"/>
    </row>
    <row r="360" spans="10:10" ht="12.75" x14ac:dyDescent="0.2">
      <c r="J360" s="32"/>
    </row>
    <row r="361" spans="10:10" ht="12.75" x14ac:dyDescent="0.2">
      <c r="J361" s="32"/>
    </row>
    <row r="362" spans="10:10" ht="12.75" x14ac:dyDescent="0.2">
      <c r="J362" s="32"/>
    </row>
    <row r="363" spans="10:10" ht="12.75" x14ac:dyDescent="0.2">
      <c r="J363" s="32"/>
    </row>
    <row r="364" spans="10:10" ht="12.75" x14ac:dyDescent="0.2">
      <c r="J364" s="32"/>
    </row>
    <row r="365" spans="10:10" ht="12.75" x14ac:dyDescent="0.2">
      <c r="J365" s="32"/>
    </row>
    <row r="366" spans="10:10" ht="12.75" x14ac:dyDescent="0.2">
      <c r="J366" s="32"/>
    </row>
    <row r="367" spans="10:10" ht="12.75" x14ac:dyDescent="0.2">
      <c r="J367" s="32"/>
    </row>
    <row r="368" spans="10:10" ht="12.75" x14ac:dyDescent="0.2">
      <c r="J368" s="32"/>
    </row>
    <row r="369" spans="10:10" ht="12.75" x14ac:dyDescent="0.2">
      <c r="J369" s="32"/>
    </row>
    <row r="370" spans="10:10" ht="12.75" x14ac:dyDescent="0.2">
      <c r="J370" s="32"/>
    </row>
    <row r="371" spans="10:10" ht="12.75" x14ac:dyDescent="0.2">
      <c r="J371" s="32"/>
    </row>
    <row r="372" spans="10:10" ht="12.75" x14ac:dyDescent="0.2">
      <c r="J372" s="32"/>
    </row>
    <row r="373" spans="10:10" ht="12.75" x14ac:dyDescent="0.2">
      <c r="J373" s="32"/>
    </row>
    <row r="374" spans="10:10" ht="12.75" x14ac:dyDescent="0.2">
      <c r="J374" s="32"/>
    </row>
    <row r="375" spans="10:10" ht="12.75" x14ac:dyDescent="0.2">
      <c r="J375" s="32"/>
    </row>
    <row r="376" spans="10:10" ht="12.75" x14ac:dyDescent="0.2">
      <c r="J376" s="32"/>
    </row>
    <row r="377" spans="10:10" ht="12.75" x14ac:dyDescent="0.2">
      <c r="J377" s="32"/>
    </row>
    <row r="378" spans="10:10" ht="12.75" x14ac:dyDescent="0.2">
      <c r="J378" s="32"/>
    </row>
    <row r="379" spans="10:10" ht="12.75" x14ac:dyDescent="0.2">
      <c r="J379" s="32"/>
    </row>
    <row r="380" spans="10:10" ht="12.75" x14ac:dyDescent="0.2">
      <c r="J380" s="32"/>
    </row>
    <row r="381" spans="10:10" ht="12.75" x14ac:dyDescent="0.2">
      <c r="J381" s="32"/>
    </row>
    <row r="382" spans="10:10" ht="12.75" x14ac:dyDescent="0.2">
      <c r="J382" s="32"/>
    </row>
    <row r="383" spans="10:10" ht="12.75" x14ac:dyDescent="0.2">
      <c r="J383" s="32"/>
    </row>
    <row r="384" spans="10:10" ht="12.75" x14ac:dyDescent="0.2">
      <c r="J384" s="32"/>
    </row>
    <row r="385" spans="10:10" ht="12.75" x14ac:dyDescent="0.2">
      <c r="J385" s="32"/>
    </row>
    <row r="386" spans="10:10" ht="12.75" x14ac:dyDescent="0.2">
      <c r="J386" s="32"/>
    </row>
    <row r="387" spans="10:10" ht="12.75" x14ac:dyDescent="0.2">
      <c r="J387" s="32"/>
    </row>
    <row r="388" spans="10:10" ht="12.75" x14ac:dyDescent="0.2">
      <c r="J388" s="32"/>
    </row>
    <row r="389" spans="10:10" ht="12.75" x14ac:dyDescent="0.2">
      <c r="J389" s="32"/>
    </row>
    <row r="390" spans="10:10" ht="12.75" x14ac:dyDescent="0.2">
      <c r="J390" s="32"/>
    </row>
    <row r="391" spans="10:10" ht="12.75" x14ac:dyDescent="0.2">
      <c r="J391" s="32"/>
    </row>
    <row r="392" spans="10:10" ht="12.75" x14ac:dyDescent="0.2">
      <c r="J392" s="32"/>
    </row>
    <row r="393" spans="10:10" ht="12.75" x14ac:dyDescent="0.2">
      <c r="J393" s="32"/>
    </row>
    <row r="394" spans="10:10" ht="12.75" x14ac:dyDescent="0.2">
      <c r="J394" s="32"/>
    </row>
    <row r="395" spans="10:10" ht="12.75" x14ac:dyDescent="0.2">
      <c r="J395" s="32"/>
    </row>
    <row r="396" spans="10:10" ht="12.75" x14ac:dyDescent="0.2">
      <c r="J396" s="32"/>
    </row>
    <row r="397" spans="10:10" ht="12.75" x14ac:dyDescent="0.2">
      <c r="J397" s="32"/>
    </row>
    <row r="398" spans="10:10" ht="12.75" x14ac:dyDescent="0.2">
      <c r="J398" s="32"/>
    </row>
    <row r="399" spans="10:10" ht="12.75" x14ac:dyDescent="0.2">
      <c r="J399" s="32"/>
    </row>
    <row r="400" spans="10:10" ht="12.75" x14ac:dyDescent="0.2">
      <c r="J400" s="32"/>
    </row>
    <row r="401" spans="10:10" ht="12.75" x14ac:dyDescent="0.2">
      <c r="J401" s="32"/>
    </row>
    <row r="402" spans="10:10" ht="12.75" x14ac:dyDescent="0.2">
      <c r="J402" s="32"/>
    </row>
    <row r="403" spans="10:10" ht="12.75" x14ac:dyDescent="0.2">
      <c r="J403" s="32"/>
    </row>
    <row r="404" spans="10:10" ht="12.75" x14ac:dyDescent="0.2">
      <c r="J404" s="32"/>
    </row>
    <row r="405" spans="10:10" ht="12.75" x14ac:dyDescent="0.2">
      <c r="J405" s="32"/>
    </row>
    <row r="406" spans="10:10" ht="12.75" x14ac:dyDescent="0.2">
      <c r="J406" s="32"/>
    </row>
    <row r="407" spans="10:10" ht="12.75" x14ac:dyDescent="0.2">
      <c r="J407" s="32"/>
    </row>
    <row r="408" spans="10:10" ht="12.75" x14ac:dyDescent="0.2">
      <c r="J408" s="32"/>
    </row>
    <row r="409" spans="10:10" ht="12.75" x14ac:dyDescent="0.2">
      <c r="J409" s="32"/>
    </row>
    <row r="410" spans="10:10" ht="12.75" x14ac:dyDescent="0.2">
      <c r="J410" s="32"/>
    </row>
    <row r="411" spans="10:10" ht="12.75" x14ac:dyDescent="0.2">
      <c r="J411" s="32"/>
    </row>
    <row r="412" spans="10:10" ht="12.75" x14ac:dyDescent="0.2">
      <c r="J412" s="32"/>
    </row>
    <row r="413" spans="10:10" ht="12.75" x14ac:dyDescent="0.2">
      <c r="J413" s="32"/>
    </row>
    <row r="414" spans="10:10" ht="12.75" x14ac:dyDescent="0.2">
      <c r="J414" s="32"/>
    </row>
    <row r="415" spans="10:10" ht="12.75" x14ac:dyDescent="0.2">
      <c r="J415" s="32"/>
    </row>
    <row r="416" spans="10:10" ht="12.75" x14ac:dyDescent="0.2">
      <c r="J416" s="32"/>
    </row>
    <row r="417" spans="10:10" ht="12.75" x14ac:dyDescent="0.2">
      <c r="J417" s="32"/>
    </row>
    <row r="418" spans="10:10" ht="12.75" x14ac:dyDescent="0.2">
      <c r="J418" s="32"/>
    </row>
    <row r="419" spans="10:10" ht="12.75" x14ac:dyDescent="0.2">
      <c r="J419" s="32"/>
    </row>
    <row r="420" spans="10:10" ht="12.75" x14ac:dyDescent="0.2">
      <c r="J420" s="32"/>
    </row>
    <row r="421" spans="10:10" ht="12.75" x14ac:dyDescent="0.2">
      <c r="J421" s="32"/>
    </row>
    <row r="422" spans="10:10" ht="12.75" x14ac:dyDescent="0.2">
      <c r="J422" s="32"/>
    </row>
    <row r="423" spans="10:10" ht="12.75" x14ac:dyDescent="0.2">
      <c r="J423" s="32"/>
    </row>
    <row r="424" spans="10:10" ht="12.75" x14ac:dyDescent="0.2">
      <c r="J424" s="32"/>
    </row>
    <row r="425" spans="10:10" ht="12.75" x14ac:dyDescent="0.2">
      <c r="J425" s="32"/>
    </row>
    <row r="426" spans="10:10" ht="12.75" x14ac:dyDescent="0.2">
      <c r="J426" s="32"/>
    </row>
    <row r="427" spans="10:10" ht="12.75" x14ac:dyDescent="0.2">
      <c r="J427" s="32"/>
    </row>
    <row r="428" spans="10:10" ht="12.75" x14ac:dyDescent="0.2">
      <c r="J428" s="32"/>
    </row>
    <row r="429" spans="10:10" ht="12.75" x14ac:dyDescent="0.2">
      <c r="J429" s="32"/>
    </row>
    <row r="430" spans="10:10" ht="12.75" x14ac:dyDescent="0.2">
      <c r="J430" s="32"/>
    </row>
    <row r="431" spans="10:10" ht="12.75" x14ac:dyDescent="0.2">
      <c r="J431" s="32"/>
    </row>
    <row r="432" spans="10:10" ht="12.75" x14ac:dyDescent="0.2">
      <c r="J432" s="32"/>
    </row>
    <row r="433" spans="10:10" ht="12.75" x14ac:dyDescent="0.2">
      <c r="J433" s="32"/>
    </row>
    <row r="434" spans="10:10" ht="12.75" x14ac:dyDescent="0.2">
      <c r="J434" s="32"/>
    </row>
    <row r="435" spans="10:10" ht="12.75" x14ac:dyDescent="0.2">
      <c r="J435" s="32"/>
    </row>
    <row r="436" spans="10:10" ht="12.75" x14ac:dyDescent="0.2">
      <c r="J436" s="32"/>
    </row>
    <row r="437" spans="10:10" ht="12.75" x14ac:dyDescent="0.2">
      <c r="J437" s="32"/>
    </row>
    <row r="438" spans="10:10" ht="12.75" x14ac:dyDescent="0.2">
      <c r="J438" s="32"/>
    </row>
    <row r="439" spans="10:10" ht="12.75" x14ac:dyDescent="0.2">
      <c r="J439" s="32"/>
    </row>
    <row r="440" spans="10:10" ht="12.75" x14ac:dyDescent="0.2">
      <c r="J440" s="32"/>
    </row>
    <row r="441" spans="10:10" ht="12.75" x14ac:dyDescent="0.2">
      <c r="J441" s="32"/>
    </row>
    <row r="442" spans="10:10" ht="12.75" x14ac:dyDescent="0.2">
      <c r="J442" s="32"/>
    </row>
    <row r="443" spans="10:10" ht="12.75" x14ac:dyDescent="0.2">
      <c r="J443" s="32"/>
    </row>
    <row r="444" spans="10:10" ht="12.75" x14ac:dyDescent="0.2">
      <c r="J444" s="32"/>
    </row>
    <row r="445" spans="10:10" ht="12.75" x14ac:dyDescent="0.2">
      <c r="J445" s="32"/>
    </row>
    <row r="446" spans="10:10" ht="12.75" x14ac:dyDescent="0.2">
      <c r="J446" s="32"/>
    </row>
    <row r="447" spans="10:10" ht="12.75" x14ac:dyDescent="0.2">
      <c r="J447" s="32"/>
    </row>
    <row r="448" spans="10:10" ht="12.75" x14ac:dyDescent="0.2">
      <c r="J448" s="32"/>
    </row>
    <row r="449" spans="10:10" ht="12.75" x14ac:dyDescent="0.2">
      <c r="J449" s="32"/>
    </row>
    <row r="450" spans="10:10" ht="12.75" x14ac:dyDescent="0.2">
      <c r="J450" s="32"/>
    </row>
    <row r="451" spans="10:10" ht="12.75" x14ac:dyDescent="0.2">
      <c r="J451" s="32"/>
    </row>
    <row r="452" spans="10:10" ht="12.75" x14ac:dyDescent="0.2">
      <c r="J452" s="32"/>
    </row>
    <row r="453" spans="10:10" ht="12.75" x14ac:dyDescent="0.2">
      <c r="J453" s="32"/>
    </row>
    <row r="454" spans="10:10" ht="12.75" x14ac:dyDescent="0.2">
      <c r="J454" s="32"/>
    </row>
    <row r="455" spans="10:10" ht="12.75" x14ac:dyDescent="0.2">
      <c r="J455" s="32"/>
    </row>
    <row r="456" spans="10:10" ht="12.75" x14ac:dyDescent="0.2">
      <c r="J456" s="32"/>
    </row>
    <row r="457" spans="10:10" ht="12.75" x14ac:dyDescent="0.2">
      <c r="J457" s="32"/>
    </row>
    <row r="458" spans="10:10" ht="12.75" x14ac:dyDescent="0.2">
      <c r="J458" s="32"/>
    </row>
    <row r="459" spans="10:10" ht="12.75" x14ac:dyDescent="0.2">
      <c r="J459" s="32"/>
    </row>
    <row r="460" spans="10:10" ht="12.75" x14ac:dyDescent="0.2">
      <c r="J460" s="32"/>
    </row>
    <row r="461" spans="10:10" ht="12.75" x14ac:dyDescent="0.2">
      <c r="J461" s="32"/>
    </row>
    <row r="462" spans="10:10" ht="12.75" x14ac:dyDescent="0.2">
      <c r="J462" s="32"/>
    </row>
    <row r="463" spans="10:10" ht="12.75" x14ac:dyDescent="0.2">
      <c r="J463" s="32"/>
    </row>
    <row r="464" spans="10:10" ht="12.75" x14ac:dyDescent="0.2">
      <c r="J464" s="32"/>
    </row>
    <row r="465" spans="10:10" ht="12.75" x14ac:dyDescent="0.2">
      <c r="J465" s="32"/>
    </row>
    <row r="466" spans="10:10" ht="12.75" x14ac:dyDescent="0.2">
      <c r="J466" s="32"/>
    </row>
    <row r="467" spans="10:10" ht="12.75" x14ac:dyDescent="0.2">
      <c r="J467" s="32"/>
    </row>
    <row r="468" spans="10:10" ht="12.75" x14ac:dyDescent="0.2">
      <c r="J468" s="32"/>
    </row>
    <row r="469" spans="10:10" ht="12.75" x14ac:dyDescent="0.2">
      <c r="J469" s="32"/>
    </row>
    <row r="470" spans="10:10" ht="12.75" x14ac:dyDescent="0.2">
      <c r="J470" s="32"/>
    </row>
    <row r="471" spans="10:10" ht="12.75" x14ac:dyDescent="0.2">
      <c r="J471" s="32"/>
    </row>
    <row r="472" spans="10:10" ht="12.75" x14ac:dyDescent="0.2">
      <c r="J472" s="32"/>
    </row>
    <row r="473" spans="10:10" ht="12.75" x14ac:dyDescent="0.2">
      <c r="J473" s="32"/>
    </row>
    <row r="474" spans="10:10" ht="12.75" x14ac:dyDescent="0.2">
      <c r="J474" s="32"/>
    </row>
    <row r="475" spans="10:10" ht="12.75" x14ac:dyDescent="0.2">
      <c r="J475" s="32"/>
    </row>
    <row r="476" spans="10:10" ht="12.75" x14ac:dyDescent="0.2">
      <c r="J476" s="32"/>
    </row>
    <row r="477" spans="10:10" ht="12.75" x14ac:dyDescent="0.2">
      <c r="J477" s="32"/>
    </row>
    <row r="478" spans="10:10" ht="12.75" x14ac:dyDescent="0.2">
      <c r="J478" s="32"/>
    </row>
    <row r="479" spans="10:10" ht="12.75" x14ac:dyDescent="0.2">
      <c r="J479" s="32"/>
    </row>
    <row r="480" spans="10:10" ht="12.75" x14ac:dyDescent="0.2">
      <c r="J480" s="32"/>
    </row>
    <row r="481" spans="10:10" ht="12.75" x14ac:dyDescent="0.2">
      <c r="J481" s="32"/>
    </row>
    <row r="482" spans="10:10" ht="12.75" x14ac:dyDescent="0.2">
      <c r="J482" s="32"/>
    </row>
    <row r="483" spans="10:10" ht="12.75" x14ac:dyDescent="0.2">
      <c r="J483" s="32"/>
    </row>
    <row r="484" spans="10:10" ht="12.75" x14ac:dyDescent="0.2">
      <c r="J484" s="32"/>
    </row>
    <row r="485" spans="10:10" ht="12.75" x14ac:dyDescent="0.2">
      <c r="J485" s="32"/>
    </row>
    <row r="486" spans="10:10" ht="12.75" x14ac:dyDescent="0.2">
      <c r="J486" s="32"/>
    </row>
    <row r="487" spans="10:10" ht="12.75" x14ac:dyDescent="0.2">
      <c r="J487" s="32"/>
    </row>
    <row r="488" spans="10:10" ht="12.75" x14ac:dyDescent="0.2">
      <c r="J488" s="32"/>
    </row>
    <row r="489" spans="10:10" ht="12.75" x14ac:dyDescent="0.2">
      <c r="J489" s="32"/>
    </row>
    <row r="490" spans="10:10" ht="12.75" x14ac:dyDescent="0.2">
      <c r="J490" s="32"/>
    </row>
    <row r="491" spans="10:10" ht="12.75" x14ac:dyDescent="0.2">
      <c r="J491" s="32"/>
    </row>
    <row r="492" spans="10:10" ht="12.75" x14ac:dyDescent="0.2">
      <c r="J492" s="32"/>
    </row>
    <row r="493" spans="10:10" ht="12.75" x14ac:dyDescent="0.2">
      <c r="J493" s="32"/>
    </row>
    <row r="494" spans="10:10" ht="12.75" x14ac:dyDescent="0.2">
      <c r="J494" s="32"/>
    </row>
    <row r="495" spans="10:10" ht="12.75" x14ac:dyDescent="0.2">
      <c r="J495" s="32"/>
    </row>
    <row r="496" spans="10:10" ht="12.75" x14ac:dyDescent="0.2">
      <c r="J496" s="32"/>
    </row>
    <row r="497" spans="10:10" ht="12.75" x14ac:dyDescent="0.2">
      <c r="J497" s="32"/>
    </row>
    <row r="498" spans="10:10" ht="12.75" x14ac:dyDescent="0.2">
      <c r="J498" s="32"/>
    </row>
    <row r="499" spans="10:10" ht="12.75" x14ac:dyDescent="0.2">
      <c r="J499" s="32"/>
    </row>
    <row r="500" spans="10:10" ht="12.75" x14ac:dyDescent="0.2">
      <c r="J500" s="32"/>
    </row>
    <row r="501" spans="10:10" ht="12.75" x14ac:dyDescent="0.2">
      <c r="J501" s="32"/>
    </row>
    <row r="502" spans="10:10" ht="12.75" x14ac:dyDescent="0.2">
      <c r="J502" s="32"/>
    </row>
    <row r="503" spans="10:10" ht="12.75" x14ac:dyDescent="0.2">
      <c r="J503" s="32"/>
    </row>
    <row r="504" spans="10:10" ht="12.75" x14ac:dyDescent="0.2">
      <c r="J504" s="32"/>
    </row>
    <row r="505" spans="10:10" ht="12.75" x14ac:dyDescent="0.2">
      <c r="J505" s="32"/>
    </row>
    <row r="506" spans="10:10" ht="12.75" x14ac:dyDescent="0.2">
      <c r="J506" s="32"/>
    </row>
    <row r="507" spans="10:10" ht="12.75" x14ac:dyDescent="0.2">
      <c r="J507" s="32"/>
    </row>
    <row r="508" spans="10:10" ht="12.75" x14ac:dyDescent="0.2">
      <c r="J508" s="32"/>
    </row>
    <row r="509" spans="10:10" ht="12.75" x14ac:dyDescent="0.2">
      <c r="J509" s="32"/>
    </row>
    <row r="510" spans="10:10" ht="12.75" x14ac:dyDescent="0.2">
      <c r="J510" s="32"/>
    </row>
    <row r="511" spans="10:10" ht="12.75" x14ac:dyDescent="0.2">
      <c r="J511" s="32"/>
    </row>
    <row r="512" spans="10:10" ht="12.75" x14ac:dyDescent="0.2">
      <c r="J512" s="32"/>
    </row>
    <row r="513" spans="10:10" ht="12.75" x14ac:dyDescent="0.2">
      <c r="J513" s="32"/>
    </row>
    <row r="514" spans="10:10" ht="12.75" x14ac:dyDescent="0.2">
      <c r="J514" s="32"/>
    </row>
    <row r="515" spans="10:10" ht="12.75" x14ac:dyDescent="0.2">
      <c r="J515" s="32"/>
    </row>
    <row r="516" spans="10:10" ht="12.75" x14ac:dyDescent="0.2">
      <c r="J516" s="32"/>
    </row>
    <row r="517" spans="10:10" ht="12.75" x14ac:dyDescent="0.2">
      <c r="J517" s="32"/>
    </row>
    <row r="518" spans="10:10" ht="12.75" x14ac:dyDescent="0.2">
      <c r="J518" s="32"/>
    </row>
    <row r="519" spans="10:10" ht="12.75" x14ac:dyDescent="0.2">
      <c r="J519" s="32"/>
    </row>
    <row r="520" spans="10:10" ht="12.75" x14ac:dyDescent="0.2">
      <c r="J520" s="32"/>
    </row>
    <row r="521" spans="10:10" ht="12.75" x14ac:dyDescent="0.2">
      <c r="J521" s="32"/>
    </row>
    <row r="522" spans="10:10" ht="12.75" x14ac:dyDescent="0.2">
      <c r="J522" s="32"/>
    </row>
    <row r="523" spans="10:10" ht="12.75" x14ac:dyDescent="0.2">
      <c r="J523" s="32"/>
    </row>
    <row r="524" spans="10:10" ht="12.75" x14ac:dyDescent="0.2">
      <c r="J524" s="32"/>
    </row>
    <row r="525" spans="10:10" ht="12.75" x14ac:dyDescent="0.2">
      <c r="J525" s="32"/>
    </row>
    <row r="526" spans="10:10" ht="12.75" x14ac:dyDescent="0.2">
      <c r="J526" s="32"/>
    </row>
    <row r="527" spans="10:10" ht="12.75" x14ac:dyDescent="0.2">
      <c r="J527" s="32"/>
    </row>
    <row r="528" spans="10:10" ht="12.75" x14ac:dyDescent="0.2">
      <c r="J528" s="32"/>
    </row>
    <row r="529" spans="10:10" ht="12.75" x14ac:dyDescent="0.2">
      <c r="J529" s="32"/>
    </row>
    <row r="530" spans="10:10" ht="12.75" x14ac:dyDescent="0.2">
      <c r="J530" s="32"/>
    </row>
    <row r="531" spans="10:10" ht="12.75" x14ac:dyDescent="0.2">
      <c r="J531" s="32"/>
    </row>
    <row r="532" spans="10:10" ht="12.75" x14ac:dyDescent="0.2">
      <c r="J532" s="32"/>
    </row>
    <row r="533" spans="10:10" ht="12.75" x14ac:dyDescent="0.2">
      <c r="J533" s="32"/>
    </row>
    <row r="534" spans="10:10" ht="12.75" x14ac:dyDescent="0.2">
      <c r="J534" s="32"/>
    </row>
    <row r="535" spans="10:10" ht="12.75" x14ac:dyDescent="0.2">
      <c r="J535" s="32"/>
    </row>
    <row r="536" spans="10:10" ht="12.75" x14ac:dyDescent="0.2">
      <c r="J536" s="32"/>
    </row>
    <row r="537" spans="10:10" ht="12.75" x14ac:dyDescent="0.2">
      <c r="J537" s="32"/>
    </row>
    <row r="538" spans="10:10" ht="12.75" x14ac:dyDescent="0.2">
      <c r="J538" s="32"/>
    </row>
    <row r="539" spans="10:10" ht="12.75" x14ac:dyDescent="0.2">
      <c r="J539" s="32"/>
    </row>
    <row r="540" spans="10:10" ht="12.75" x14ac:dyDescent="0.2">
      <c r="J540" s="32"/>
    </row>
    <row r="541" spans="10:10" ht="12.75" x14ac:dyDescent="0.2">
      <c r="J541" s="32"/>
    </row>
    <row r="542" spans="10:10" ht="12.75" x14ac:dyDescent="0.2">
      <c r="J542" s="32"/>
    </row>
    <row r="543" spans="10:10" ht="12.75" x14ac:dyDescent="0.2">
      <c r="J543" s="32"/>
    </row>
    <row r="544" spans="10:10" ht="12.75" x14ac:dyDescent="0.2">
      <c r="J544" s="32"/>
    </row>
    <row r="545" spans="10:10" ht="12.75" x14ac:dyDescent="0.2">
      <c r="J545" s="32"/>
    </row>
    <row r="546" spans="10:10" ht="12.75" x14ac:dyDescent="0.2">
      <c r="J546" s="32"/>
    </row>
    <row r="547" spans="10:10" ht="12.75" x14ac:dyDescent="0.2">
      <c r="J547" s="32"/>
    </row>
    <row r="548" spans="10:10" ht="12.75" x14ac:dyDescent="0.2">
      <c r="J548" s="32"/>
    </row>
    <row r="549" spans="10:10" ht="12.75" x14ac:dyDescent="0.2">
      <c r="J549" s="32"/>
    </row>
    <row r="550" spans="10:10" ht="12.75" x14ac:dyDescent="0.2">
      <c r="J550" s="32"/>
    </row>
    <row r="551" spans="10:10" ht="12.75" x14ac:dyDescent="0.2">
      <c r="J551" s="32"/>
    </row>
    <row r="552" spans="10:10" ht="12.75" x14ac:dyDescent="0.2">
      <c r="J552" s="32"/>
    </row>
    <row r="553" spans="10:10" ht="12.75" x14ac:dyDescent="0.2">
      <c r="J553" s="32"/>
    </row>
    <row r="554" spans="10:10" ht="12.75" x14ac:dyDescent="0.2">
      <c r="J554" s="32"/>
    </row>
    <row r="555" spans="10:10" ht="12.75" x14ac:dyDescent="0.2">
      <c r="J555" s="32"/>
    </row>
    <row r="556" spans="10:10" ht="12.75" x14ac:dyDescent="0.2">
      <c r="J556" s="32"/>
    </row>
    <row r="557" spans="10:10" ht="12.75" x14ac:dyDescent="0.2">
      <c r="J557" s="32"/>
    </row>
    <row r="558" spans="10:10" ht="12.75" x14ac:dyDescent="0.2">
      <c r="J558" s="32"/>
    </row>
    <row r="559" spans="10:10" ht="12.75" x14ac:dyDescent="0.2">
      <c r="J559" s="32"/>
    </row>
    <row r="560" spans="10:10" ht="12.75" x14ac:dyDescent="0.2">
      <c r="J560" s="32"/>
    </row>
    <row r="561" spans="10:10" ht="12.75" x14ac:dyDescent="0.2">
      <c r="J561" s="32"/>
    </row>
    <row r="562" spans="10:10" ht="12.75" x14ac:dyDescent="0.2">
      <c r="J562" s="32"/>
    </row>
    <row r="563" spans="10:10" ht="12.75" x14ac:dyDescent="0.2">
      <c r="J563" s="32"/>
    </row>
    <row r="564" spans="10:10" ht="12.75" x14ac:dyDescent="0.2">
      <c r="J564" s="32"/>
    </row>
    <row r="565" spans="10:10" ht="12.75" x14ac:dyDescent="0.2">
      <c r="J565" s="32"/>
    </row>
    <row r="566" spans="10:10" ht="12.75" x14ac:dyDescent="0.2">
      <c r="J566" s="32"/>
    </row>
    <row r="567" spans="10:10" ht="12.75" x14ac:dyDescent="0.2">
      <c r="J567" s="32"/>
    </row>
    <row r="568" spans="10:10" ht="12.75" x14ac:dyDescent="0.2">
      <c r="J568" s="32"/>
    </row>
    <row r="569" spans="10:10" ht="12.75" x14ac:dyDescent="0.2">
      <c r="J569" s="32"/>
    </row>
    <row r="570" spans="10:10" ht="12.75" x14ac:dyDescent="0.2">
      <c r="J570" s="32"/>
    </row>
    <row r="571" spans="10:10" ht="12.75" x14ac:dyDescent="0.2">
      <c r="J571" s="32"/>
    </row>
    <row r="572" spans="10:10" ht="12.75" x14ac:dyDescent="0.2">
      <c r="J572" s="32"/>
    </row>
    <row r="573" spans="10:10" ht="12.75" x14ac:dyDescent="0.2">
      <c r="J573" s="32"/>
    </row>
    <row r="574" spans="10:10" ht="12.75" x14ac:dyDescent="0.2">
      <c r="J574" s="32"/>
    </row>
    <row r="575" spans="10:10" ht="12.75" x14ac:dyDescent="0.2">
      <c r="J575" s="32"/>
    </row>
    <row r="576" spans="10:10" ht="12.75" x14ac:dyDescent="0.2">
      <c r="J576" s="32"/>
    </row>
    <row r="577" spans="10:10" ht="12.75" x14ac:dyDescent="0.2">
      <c r="J577" s="32"/>
    </row>
    <row r="578" spans="10:10" ht="12.75" x14ac:dyDescent="0.2">
      <c r="J578" s="32"/>
    </row>
    <row r="579" spans="10:10" ht="12.75" x14ac:dyDescent="0.2">
      <c r="J579" s="32"/>
    </row>
    <row r="580" spans="10:10" ht="12.75" x14ac:dyDescent="0.2">
      <c r="J580" s="32"/>
    </row>
    <row r="581" spans="10:10" ht="12.75" x14ac:dyDescent="0.2">
      <c r="J581" s="32"/>
    </row>
    <row r="582" spans="10:10" ht="12.75" x14ac:dyDescent="0.2">
      <c r="J582" s="32"/>
    </row>
    <row r="583" spans="10:10" ht="12.75" x14ac:dyDescent="0.2">
      <c r="J583" s="32"/>
    </row>
    <row r="584" spans="10:10" ht="12.75" x14ac:dyDescent="0.2">
      <c r="J584" s="32"/>
    </row>
    <row r="585" spans="10:10" ht="12.75" x14ac:dyDescent="0.2">
      <c r="J585" s="32"/>
    </row>
    <row r="586" spans="10:10" ht="12.75" x14ac:dyDescent="0.2">
      <c r="J586" s="32"/>
    </row>
    <row r="587" spans="10:10" ht="12.75" x14ac:dyDescent="0.2">
      <c r="J587" s="32"/>
    </row>
    <row r="588" spans="10:10" ht="12.75" x14ac:dyDescent="0.2">
      <c r="J588" s="32"/>
    </row>
    <row r="589" spans="10:10" ht="12.75" x14ac:dyDescent="0.2">
      <c r="J589" s="32"/>
    </row>
    <row r="590" spans="10:10" ht="12.75" x14ac:dyDescent="0.2">
      <c r="J590" s="32"/>
    </row>
    <row r="591" spans="10:10" ht="12.75" x14ac:dyDescent="0.2">
      <c r="J591" s="32"/>
    </row>
    <row r="592" spans="10:10" ht="12.75" x14ac:dyDescent="0.2">
      <c r="J592" s="32"/>
    </row>
    <row r="593" spans="10:10" ht="12.75" x14ac:dyDescent="0.2">
      <c r="J593" s="32"/>
    </row>
    <row r="594" spans="10:10" ht="12.75" x14ac:dyDescent="0.2">
      <c r="J594" s="32"/>
    </row>
    <row r="595" spans="10:10" ht="12.75" x14ac:dyDescent="0.2">
      <c r="J595" s="32"/>
    </row>
    <row r="596" spans="10:10" ht="12.75" x14ac:dyDescent="0.2">
      <c r="J596" s="32"/>
    </row>
    <row r="597" spans="10:10" ht="12.75" x14ac:dyDescent="0.2">
      <c r="J597" s="32"/>
    </row>
    <row r="598" spans="10:10" ht="12.75" x14ac:dyDescent="0.2">
      <c r="J598" s="32"/>
    </row>
    <row r="599" spans="10:10" ht="12.75" x14ac:dyDescent="0.2">
      <c r="J599" s="32"/>
    </row>
    <row r="600" spans="10:10" ht="12.75" x14ac:dyDescent="0.2">
      <c r="J600" s="32"/>
    </row>
    <row r="601" spans="10:10" ht="12.75" x14ac:dyDescent="0.2">
      <c r="J601" s="32"/>
    </row>
    <row r="602" spans="10:10" ht="12.75" x14ac:dyDescent="0.2">
      <c r="J602" s="32"/>
    </row>
    <row r="603" spans="10:10" ht="12.75" x14ac:dyDescent="0.2">
      <c r="J603" s="32"/>
    </row>
    <row r="604" spans="10:10" ht="12.75" x14ac:dyDescent="0.2">
      <c r="J604" s="32"/>
    </row>
    <row r="605" spans="10:10" ht="12.75" x14ac:dyDescent="0.2">
      <c r="J605" s="32"/>
    </row>
    <row r="606" spans="10:10" ht="12.75" x14ac:dyDescent="0.2">
      <c r="J606" s="32"/>
    </row>
    <row r="607" spans="10:10" ht="12.75" x14ac:dyDescent="0.2">
      <c r="J607" s="32"/>
    </row>
    <row r="608" spans="10:10" ht="12.75" x14ac:dyDescent="0.2">
      <c r="J608" s="32"/>
    </row>
    <row r="609" spans="10:10" ht="12.75" x14ac:dyDescent="0.2">
      <c r="J609" s="32"/>
    </row>
    <row r="610" spans="10:10" ht="12.75" x14ac:dyDescent="0.2">
      <c r="J610" s="32"/>
    </row>
    <row r="611" spans="10:10" ht="12.75" x14ac:dyDescent="0.2">
      <c r="J611" s="32"/>
    </row>
    <row r="612" spans="10:10" ht="12.75" x14ac:dyDescent="0.2">
      <c r="J612" s="32"/>
    </row>
    <row r="613" spans="10:10" ht="12.75" x14ac:dyDescent="0.2">
      <c r="J613" s="32"/>
    </row>
    <row r="614" spans="10:10" ht="12.75" x14ac:dyDescent="0.2">
      <c r="J614" s="32"/>
    </row>
    <row r="615" spans="10:10" ht="12.75" x14ac:dyDescent="0.2">
      <c r="J615" s="32"/>
    </row>
    <row r="616" spans="10:10" ht="12.75" x14ac:dyDescent="0.2">
      <c r="J616" s="32"/>
    </row>
    <row r="617" spans="10:10" ht="12.75" x14ac:dyDescent="0.2">
      <c r="J617" s="32"/>
    </row>
    <row r="618" spans="10:10" ht="12.75" x14ac:dyDescent="0.2">
      <c r="J618" s="32"/>
    </row>
    <row r="619" spans="10:10" ht="12.75" x14ac:dyDescent="0.2">
      <c r="J619" s="32"/>
    </row>
    <row r="620" spans="10:10" ht="12.75" x14ac:dyDescent="0.2">
      <c r="J620" s="32"/>
    </row>
    <row r="621" spans="10:10" ht="12.75" x14ac:dyDescent="0.2">
      <c r="J621" s="32"/>
    </row>
    <row r="622" spans="10:10" ht="12.75" x14ac:dyDescent="0.2">
      <c r="J622" s="32"/>
    </row>
    <row r="623" spans="10:10" ht="12.75" x14ac:dyDescent="0.2">
      <c r="J623" s="32"/>
    </row>
    <row r="624" spans="10:10" ht="12.75" x14ac:dyDescent="0.2">
      <c r="J624" s="32"/>
    </row>
    <row r="625" spans="10:10" ht="12.75" x14ac:dyDescent="0.2">
      <c r="J625" s="32"/>
    </row>
    <row r="626" spans="10:10" ht="12.75" x14ac:dyDescent="0.2">
      <c r="J626" s="32"/>
    </row>
    <row r="627" spans="10:10" ht="12.75" x14ac:dyDescent="0.2">
      <c r="J627" s="32"/>
    </row>
    <row r="628" spans="10:10" ht="12.75" x14ac:dyDescent="0.2">
      <c r="J628" s="32"/>
    </row>
    <row r="629" spans="10:10" ht="12.75" x14ac:dyDescent="0.2">
      <c r="J629" s="32"/>
    </row>
    <row r="630" spans="10:10" ht="12.75" x14ac:dyDescent="0.2">
      <c r="J630" s="32"/>
    </row>
    <row r="631" spans="10:10" ht="12.75" x14ac:dyDescent="0.2">
      <c r="J631" s="32"/>
    </row>
    <row r="632" spans="10:10" ht="12.75" x14ac:dyDescent="0.2">
      <c r="J632" s="32"/>
    </row>
    <row r="633" spans="10:10" ht="12.75" x14ac:dyDescent="0.2">
      <c r="J633" s="32"/>
    </row>
    <row r="634" spans="10:10" ht="12.75" x14ac:dyDescent="0.2">
      <c r="J634" s="32"/>
    </row>
    <row r="635" spans="10:10" ht="12.75" x14ac:dyDescent="0.2">
      <c r="J635" s="32"/>
    </row>
    <row r="636" spans="10:10" ht="12.75" x14ac:dyDescent="0.2">
      <c r="J636" s="32"/>
    </row>
    <row r="637" spans="10:10" ht="12.75" x14ac:dyDescent="0.2">
      <c r="J637" s="32"/>
    </row>
    <row r="638" spans="10:10" ht="12.75" x14ac:dyDescent="0.2">
      <c r="J638" s="32"/>
    </row>
    <row r="639" spans="10:10" ht="12.75" x14ac:dyDescent="0.2">
      <c r="J639" s="32"/>
    </row>
    <row r="640" spans="10:10" ht="12.75" x14ac:dyDescent="0.2">
      <c r="J640" s="32"/>
    </row>
    <row r="641" spans="10:10" ht="12.75" x14ac:dyDescent="0.2">
      <c r="J641" s="32"/>
    </row>
    <row r="642" spans="10:10" ht="12.75" x14ac:dyDescent="0.2">
      <c r="J642" s="32"/>
    </row>
    <row r="643" spans="10:10" ht="12.75" x14ac:dyDescent="0.2">
      <c r="J643" s="32"/>
    </row>
    <row r="644" spans="10:10" ht="12.75" x14ac:dyDescent="0.2">
      <c r="J644" s="32"/>
    </row>
    <row r="645" spans="10:10" ht="12.75" x14ac:dyDescent="0.2">
      <c r="J645" s="32"/>
    </row>
    <row r="646" spans="10:10" ht="12.75" x14ac:dyDescent="0.2">
      <c r="J646" s="32"/>
    </row>
    <row r="647" spans="10:10" ht="12.75" x14ac:dyDescent="0.2">
      <c r="J647" s="32"/>
    </row>
    <row r="648" spans="10:10" ht="12.75" x14ac:dyDescent="0.2">
      <c r="J648" s="32"/>
    </row>
    <row r="649" spans="10:10" ht="12.75" x14ac:dyDescent="0.2">
      <c r="J649" s="32"/>
    </row>
    <row r="650" spans="10:10" ht="12.75" x14ac:dyDescent="0.2">
      <c r="J650" s="32"/>
    </row>
    <row r="651" spans="10:10" ht="12.75" x14ac:dyDescent="0.2">
      <c r="J651" s="32"/>
    </row>
    <row r="652" spans="10:10" ht="12.75" x14ac:dyDescent="0.2">
      <c r="J652" s="32"/>
    </row>
    <row r="653" spans="10:10" ht="12.75" x14ac:dyDescent="0.2">
      <c r="J653" s="32"/>
    </row>
    <row r="654" spans="10:10" ht="12.75" x14ac:dyDescent="0.2">
      <c r="J654" s="32"/>
    </row>
    <row r="655" spans="10:10" ht="12.75" x14ac:dyDescent="0.2">
      <c r="J655" s="32"/>
    </row>
    <row r="656" spans="10:10" ht="12.75" x14ac:dyDescent="0.2">
      <c r="J656" s="32"/>
    </row>
    <row r="657" spans="10:10" ht="12.75" x14ac:dyDescent="0.2">
      <c r="J657" s="32"/>
    </row>
    <row r="658" spans="10:10" ht="12.75" x14ac:dyDescent="0.2">
      <c r="J658" s="32"/>
    </row>
    <row r="659" spans="10:10" ht="12.75" x14ac:dyDescent="0.2">
      <c r="J659" s="32"/>
    </row>
    <row r="660" spans="10:10" ht="12.75" x14ac:dyDescent="0.2">
      <c r="J660" s="32"/>
    </row>
    <row r="661" spans="10:10" ht="12.75" x14ac:dyDescent="0.2">
      <c r="J661" s="32"/>
    </row>
    <row r="662" spans="10:10" ht="12.75" x14ac:dyDescent="0.2">
      <c r="J662" s="32"/>
    </row>
    <row r="663" spans="10:10" ht="12.75" x14ac:dyDescent="0.2">
      <c r="J663" s="32"/>
    </row>
    <row r="664" spans="10:10" ht="12.75" x14ac:dyDescent="0.2">
      <c r="J664" s="32"/>
    </row>
    <row r="665" spans="10:10" ht="12.75" x14ac:dyDescent="0.2">
      <c r="J665" s="32"/>
    </row>
    <row r="666" spans="10:10" ht="12.75" x14ac:dyDescent="0.2">
      <c r="J666" s="32"/>
    </row>
    <row r="667" spans="10:10" ht="12.75" x14ac:dyDescent="0.2">
      <c r="J667" s="32"/>
    </row>
    <row r="668" spans="10:10" ht="12.75" x14ac:dyDescent="0.2">
      <c r="J668" s="32"/>
    </row>
    <row r="669" spans="10:10" ht="12.75" x14ac:dyDescent="0.2">
      <c r="J669" s="32"/>
    </row>
    <row r="670" spans="10:10" ht="12.75" x14ac:dyDescent="0.2">
      <c r="J670" s="32"/>
    </row>
    <row r="671" spans="10:10" ht="12.75" x14ac:dyDescent="0.2">
      <c r="J671" s="32"/>
    </row>
    <row r="672" spans="10:10" ht="12.75" x14ac:dyDescent="0.2">
      <c r="J672" s="32"/>
    </row>
    <row r="673" spans="10:10" ht="12.75" x14ac:dyDescent="0.2">
      <c r="J673" s="32"/>
    </row>
    <row r="674" spans="10:10" ht="12.75" x14ac:dyDescent="0.2">
      <c r="J674" s="32"/>
    </row>
    <row r="675" spans="10:10" ht="12.75" x14ac:dyDescent="0.2">
      <c r="J675" s="32"/>
    </row>
    <row r="676" spans="10:10" ht="12.75" x14ac:dyDescent="0.2">
      <c r="J676" s="32"/>
    </row>
    <row r="677" spans="10:10" ht="12.75" x14ac:dyDescent="0.2">
      <c r="J677" s="32"/>
    </row>
    <row r="678" spans="10:10" ht="12.75" x14ac:dyDescent="0.2">
      <c r="J678" s="32"/>
    </row>
    <row r="679" spans="10:10" ht="12.75" x14ac:dyDescent="0.2">
      <c r="J679" s="32"/>
    </row>
    <row r="680" spans="10:10" ht="12.75" x14ac:dyDescent="0.2">
      <c r="J680" s="32"/>
    </row>
    <row r="681" spans="10:10" ht="12.75" x14ac:dyDescent="0.2">
      <c r="J681" s="32"/>
    </row>
    <row r="682" spans="10:10" ht="12.75" x14ac:dyDescent="0.2">
      <c r="J682" s="32"/>
    </row>
    <row r="683" spans="10:10" ht="12.75" x14ac:dyDescent="0.2">
      <c r="J683" s="32"/>
    </row>
    <row r="684" spans="10:10" ht="12.75" x14ac:dyDescent="0.2">
      <c r="J684" s="32"/>
    </row>
    <row r="685" spans="10:10" ht="12.75" x14ac:dyDescent="0.2">
      <c r="J685" s="32"/>
    </row>
    <row r="686" spans="10:10" ht="12.75" x14ac:dyDescent="0.2">
      <c r="J686" s="32"/>
    </row>
    <row r="687" spans="10:10" ht="12.75" x14ac:dyDescent="0.2">
      <c r="J687" s="32"/>
    </row>
    <row r="688" spans="10:10" ht="12.75" x14ac:dyDescent="0.2">
      <c r="J688" s="32"/>
    </row>
    <row r="689" spans="10:10" ht="12.75" x14ac:dyDescent="0.2">
      <c r="J689" s="32"/>
    </row>
    <row r="690" spans="10:10" ht="12.75" x14ac:dyDescent="0.2">
      <c r="J690" s="32"/>
    </row>
    <row r="691" spans="10:10" ht="12.75" x14ac:dyDescent="0.2">
      <c r="J691" s="32"/>
    </row>
    <row r="692" spans="10:10" ht="12.75" x14ac:dyDescent="0.2">
      <c r="J692" s="32"/>
    </row>
    <row r="693" spans="10:10" ht="12.75" x14ac:dyDescent="0.2">
      <c r="J693" s="32"/>
    </row>
    <row r="694" spans="10:10" ht="12.75" x14ac:dyDescent="0.2">
      <c r="J694" s="32"/>
    </row>
    <row r="695" spans="10:10" ht="12.75" x14ac:dyDescent="0.2">
      <c r="J695" s="32"/>
    </row>
    <row r="696" spans="10:10" ht="12.75" x14ac:dyDescent="0.2">
      <c r="J696" s="32"/>
    </row>
    <row r="697" spans="10:10" ht="12.75" x14ac:dyDescent="0.2">
      <c r="J697" s="32"/>
    </row>
    <row r="698" spans="10:10" ht="12.75" x14ac:dyDescent="0.2">
      <c r="J698" s="32"/>
    </row>
    <row r="699" spans="10:10" ht="12.75" x14ac:dyDescent="0.2">
      <c r="J699" s="32"/>
    </row>
    <row r="700" spans="10:10" ht="12.75" x14ac:dyDescent="0.2">
      <c r="J700" s="32"/>
    </row>
    <row r="701" spans="10:10" ht="12.75" x14ac:dyDescent="0.2">
      <c r="J701" s="32"/>
    </row>
    <row r="702" spans="10:10" ht="12.75" x14ac:dyDescent="0.2">
      <c r="J702" s="32"/>
    </row>
    <row r="703" spans="10:10" ht="12.75" x14ac:dyDescent="0.2">
      <c r="J703" s="32"/>
    </row>
    <row r="704" spans="10:10" ht="12.75" x14ac:dyDescent="0.2">
      <c r="J704" s="32"/>
    </row>
    <row r="705" spans="10:10" ht="12.75" x14ac:dyDescent="0.2">
      <c r="J705" s="32"/>
    </row>
    <row r="706" spans="10:10" ht="12.75" x14ac:dyDescent="0.2">
      <c r="J706" s="32"/>
    </row>
    <row r="707" spans="10:10" ht="12.75" x14ac:dyDescent="0.2">
      <c r="J707" s="32"/>
    </row>
    <row r="708" spans="10:10" ht="12.75" x14ac:dyDescent="0.2">
      <c r="J708" s="32"/>
    </row>
    <row r="709" spans="10:10" ht="12.75" x14ac:dyDescent="0.2">
      <c r="J709" s="32"/>
    </row>
    <row r="710" spans="10:10" ht="12.75" x14ac:dyDescent="0.2">
      <c r="J710" s="32"/>
    </row>
    <row r="711" spans="10:10" ht="12.75" x14ac:dyDescent="0.2">
      <c r="J711" s="32"/>
    </row>
    <row r="712" spans="10:10" ht="12.75" x14ac:dyDescent="0.2">
      <c r="J712" s="32"/>
    </row>
    <row r="713" spans="10:10" ht="12.75" x14ac:dyDescent="0.2">
      <c r="J713" s="32"/>
    </row>
    <row r="714" spans="10:10" ht="12.75" x14ac:dyDescent="0.2">
      <c r="J714" s="32"/>
    </row>
    <row r="715" spans="10:10" ht="12.75" x14ac:dyDescent="0.2">
      <c r="J715" s="32"/>
    </row>
    <row r="716" spans="10:10" ht="12.75" x14ac:dyDescent="0.2">
      <c r="J716" s="32"/>
    </row>
    <row r="717" spans="10:10" ht="12.75" x14ac:dyDescent="0.2">
      <c r="J717" s="32"/>
    </row>
    <row r="718" spans="10:10" ht="12.75" x14ac:dyDescent="0.2">
      <c r="J718" s="32"/>
    </row>
    <row r="719" spans="10:10" ht="12.75" x14ac:dyDescent="0.2">
      <c r="J719" s="32"/>
    </row>
    <row r="720" spans="10:10" ht="12.75" x14ac:dyDescent="0.2">
      <c r="J720" s="32"/>
    </row>
    <row r="721" spans="10:10" ht="12.75" x14ac:dyDescent="0.2">
      <c r="J721" s="32"/>
    </row>
    <row r="722" spans="10:10" ht="12.75" x14ac:dyDescent="0.2">
      <c r="J722" s="32"/>
    </row>
    <row r="723" spans="10:10" ht="12.75" x14ac:dyDescent="0.2">
      <c r="J723" s="32"/>
    </row>
    <row r="724" spans="10:10" ht="12.75" x14ac:dyDescent="0.2">
      <c r="J724" s="32"/>
    </row>
    <row r="725" spans="10:10" ht="12.75" x14ac:dyDescent="0.2">
      <c r="J725" s="32"/>
    </row>
    <row r="726" spans="10:10" ht="12.75" x14ac:dyDescent="0.2">
      <c r="J726" s="32"/>
    </row>
    <row r="727" spans="10:10" ht="12.75" x14ac:dyDescent="0.2">
      <c r="J727" s="32"/>
    </row>
    <row r="728" spans="10:10" ht="12.75" x14ac:dyDescent="0.2">
      <c r="J728" s="32"/>
    </row>
    <row r="729" spans="10:10" ht="12.75" x14ac:dyDescent="0.2">
      <c r="J729" s="32"/>
    </row>
    <row r="730" spans="10:10" ht="12.75" x14ac:dyDescent="0.2">
      <c r="J730" s="32"/>
    </row>
    <row r="731" spans="10:10" ht="12.75" x14ac:dyDescent="0.2">
      <c r="J731" s="32"/>
    </row>
    <row r="732" spans="10:10" ht="12.75" x14ac:dyDescent="0.2">
      <c r="J732" s="32"/>
    </row>
    <row r="733" spans="10:10" ht="12.75" x14ac:dyDescent="0.2">
      <c r="J733" s="32"/>
    </row>
    <row r="734" spans="10:10" ht="12.75" x14ac:dyDescent="0.2">
      <c r="J734" s="32"/>
    </row>
    <row r="735" spans="10:10" ht="12.75" x14ac:dyDescent="0.2">
      <c r="J735" s="32"/>
    </row>
    <row r="736" spans="10:10" ht="12.75" x14ac:dyDescent="0.2">
      <c r="J736" s="32"/>
    </row>
    <row r="737" spans="10:10" ht="12.75" x14ac:dyDescent="0.2">
      <c r="J737" s="32"/>
    </row>
    <row r="738" spans="10:10" ht="12.75" x14ac:dyDescent="0.2">
      <c r="J738" s="32"/>
    </row>
    <row r="739" spans="10:10" ht="12.75" x14ac:dyDescent="0.2">
      <c r="J739" s="32"/>
    </row>
    <row r="740" spans="10:10" ht="12.75" x14ac:dyDescent="0.2">
      <c r="J740" s="32"/>
    </row>
    <row r="741" spans="10:10" ht="12.75" x14ac:dyDescent="0.2">
      <c r="J741" s="32"/>
    </row>
    <row r="742" spans="10:10" ht="12.75" x14ac:dyDescent="0.2">
      <c r="J742" s="32"/>
    </row>
    <row r="743" spans="10:10" ht="12.75" x14ac:dyDescent="0.2">
      <c r="J743" s="32"/>
    </row>
    <row r="744" spans="10:10" ht="12.75" x14ac:dyDescent="0.2">
      <c r="J744" s="32"/>
    </row>
    <row r="745" spans="10:10" ht="12.75" x14ac:dyDescent="0.2">
      <c r="J745" s="32"/>
    </row>
    <row r="746" spans="10:10" ht="12.75" x14ac:dyDescent="0.2">
      <c r="J746" s="32"/>
    </row>
    <row r="747" spans="10:10" ht="12.75" x14ac:dyDescent="0.2">
      <c r="J747" s="32"/>
    </row>
    <row r="748" spans="10:10" ht="12.75" x14ac:dyDescent="0.2">
      <c r="J748" s="32"/>
    </row>
    <row r="749" spans="10:10" ht="12.75" x14ac:dyDescent="0.2">
      <c r="J749" s="32"/>
    </row>
    <row r="750" spans="10:10" ht="12.75" x14ac:dyDescent="0.2">
      <c r="J750" s="32"/>
    </row>
    <row r="751" spans="10:10" ht="12.75" x14ac:dyDescent="0.2">
      <c r="J751" s="32"/>
    </row>
    <row r="752" spans="10:10" ht="12.75" x14ac:dyDescent="0.2">
      <c r="J752" s="32"/>
    </row>
    <row r="753" spans="10:10" ht="12.75" x14ac:dyDescent="0.2">
      <c r="J753" s="32"/>
    </row>
    <row r="754" spans="10:10" ht="12.75" x14ac:dyDescent="0.2">
      <c r="J754" s="32"/>
    </row>
    <row r="755" spans="10:10" ht="12.75" x14ac:dyDescent="0.2">
      <c r="J755" s="32"/>
    </row>
    <row r="756" spans="10:10" ht="12.75" x14ac:dyDescent="0.2">
      <c r="J756" s="32"/>
    </row>
    <row r="757" spans="10:10" ht="12.75" x14ac:dyDescent="0.2">
      <c r="J757" s="32"/>
    </row>
    <row r="758" spans="10:10" ht="12.75" x14ac:dyDescent="0.2">
      <c r="J758" s="32"/>
    </row>
    <row r="759" spans="10:10" ht="12.75" x14ac:dyDescent="0.2">
      <c r="J759" s="32"/>
    </row>
    <row r="760" spans="10:10" ht="12.75" x14ac:dyDescent="0.2">
      <c r="J760" s="32"/>
    </row>
    <row r="761" spans="10:10" ht="12.75" x14ac:dyDescent="0.2">
      <c r="J761" s="32"/>
    </row>
    <row r="762" spans="10:10" ht="12.75" x14ac:dyDescent="0.2">
      <c r="J762" s="32"/>
    </row>
    <row r="763" spans="10:10" ht="12.75" x14ac:dyDescent="0.2">
      <c r="J763" s="32"/>
    </row>
    <row r="764" spans="10:10" ht="12.75" x14ac:dyDescent="0.2">
      <c r="J764" s="32"/>
    </row>
    <row r="765" spans="10:10" ht="12.75" x14ac:dyDescent="0.2">
      <c r="J765" s="32"/>
    </row>
    <row r="766" spans="10:10" ht="12.75" x14ac:dyDescent="0.2">
      <c r="J766" s="32"/>
    </row>
    <row r="767" spans="10:10" ht="12.75" x14ac:dyDescent="0.2">
      <c r="J767" s="32"/>
    </row>
    <row r="768" spans="10:10" ht="12.75" x14ac:dyDescent="0.2">
      <c r="J768" s="32"/>
    </row>
    <row r="769" spans="10:10" ht="12.75" x14ac:dyDescent="0.2">
      <c r="J769" s="32"/>
    </row>
    <row r="770" spans="10:10" ht="12.75" x14ac:dyDescent="0.2">
      <c r="J770" s="32"/>
    </row>
    <row r="771" spans="10:10" ht="12.75" x14ac:dyDescent="0.2">
      <c r="J771" s="32"/>
    </row>
    <row r="772" spans="10:10" ht="12.75" x14ac:dyDescent="0.2">
      <c r="J772" s="32"/>
    </row>
    <row r="773" spans="10:10" ht="12.75" x14ac:dyDescent="0.2">
      <c r="J773" s="32"/>
    </row>
    <row r="774" spans="10:10" ht="12.75" x14ac:dyDescent="0.2">
      <c r="J774" s="32"/>
    </row>
    <row r="775" spans="10:10" ht="12.75" x14ac:dyDescent="0.2">
      <c r="J775" s="32"/>
    </row>
    <row r="776" spans="10:10" ht="12.75" x14ac:dyDescent="0.2">
      <c r="J776" s="32"/>
    </row>
    <row r="777" spans="10:10" ht="12.75" x14ac:dyDescent="0.2">
      <c r="J777" s="32"/>
    </row>
    <row r="778" spans="10:10" ht="12.75" x14ac:dyDescent="0.2">
      <c r="J778" s="32"/>
    </row>
    <row r="779" spans="10:10" ht="12.75" x14ac:dyDescent="0.2">
      <c r="J779" s="32"/>
    </row>
    <row r="780" spans="10:10" ht="12.75" x14ac:dyDescent="0.2">
      <c r="J780" s="32"/>
    </row>
    <row r="781" spans="10:10" ht="12.75" x14ac:dyDescent="0.2">
      <c r="J781" s="32"/>
    </row>
    <row r="782" spans="10:10" ht="12.75" x14ac:dyDescent="0.2">
      <c r="J782" s="32"/>
    </row>
    <row r="783" spans="10:10" ht="12.75" x14ac:dyDescent="0.2">
      <c r="J783" s="32"/>
    </row>
    <row r="784" spans="10:10" ht="12.75" x14ac:dyDescent="0.2">
      <c r="J784" s="32"/>
    </row>
    <row r="785" spans="10:10" ht="12.75" x14ac:dyDescent="0.2">
      <c r="J785" s="32"/>
    </row>
    <row r="786" spans="10:10" ht="12.75" x14ac:dyDescent="0.2">
      <c r="J786" s="32"/>
    </row>
    <row r="787" spans="10:10" ht="12.75" x14ac:dyDescent="0.2">
      <c r="J787" s="32"/>
    </row>
    <row r="788" spans="10:10" ht="12.75" x14ac:dyDescent="0.2">
      <c r="J788" s="32"/>
    </row>
    <row r="789" spans="10:10" ht="12.75" x14ac:dyDescent="0.2">
      <c r="J789" s="32"/>
    </row>
    <row r="790" spans="10:10" ht="12.75" x14ac:dyDescent="0.2">
      <c r="J790" s="32"/>
    </row>
    <row r="791" spans="10:10" ht="12.75" x14ac:dyDescent="0.2">
      <c r="J791" s="32"/>
    </row>
    <row r="792" spans="10:10" ht="12.75" x14ac:dyDescent="0.2">
      <c r="J792" s="32"/>
    </row>
    <row r="793" spans="10:10" ht="12.75" x14ac:dyDescent="0.2">
      <c r="J793" s="32"/>
    </row>
    <row r="794" spans="10:10" ht="12.75" x14ac:dyDescent="0.2">
      <c r="J794" s="32"/>
    </row>
    <row r="795" spans="10:10" ht="12.75" x14ac:dyDescent="0.2">
      <c r="J795" s="32"/>
    </row>
    <row r="796" spans="10:10" ht="12.75" x14ac:dyDescent="0.2">
      <c r="J796" s="32"/>
    </row>
    <row r="797" spans="10:10" ht="12.75" x14ac:dyDescent="0.2">
      <c r="J797" s="32"/>
    </row>
    <row r="798" spans="10:10" ht="12.75" x14ac:dyDescent="0.2">
      <c r="J798" s="32"/>
    </row>
    <row r="799" spans="10:10" ht="12.75" x14ac:dyDescent="0.2">
      <c r="J799" s="32"/>
    </row>
    <row r="800" spans="10:10" ht="12.75" x14ac:dyDescent="0.2">
      <c r="J800" s="32"/>
    </row>
    <row r="801" spans="10:10" ht="12.75" x14ac:dyDescent="0.2">
      <c r="J801" s="32"/>
    </row>
    <row r="802" spans="10:10" ht="12.75" x14ac:dyDescent="0.2">
      <c r="J802" s="32"/>
    </row>
    <row r="803" spans="10:10" ht="12.75" x14ac:dyDescent="0.2">
      <c r="J803" s="32"/>
    </row>
    <row r="804" spans="10:10" ht="12.75" x14ac:dyDescent="0.2">
      <c r="J804" s="32"/>
    </row>
    <row r="805" spans="10:10" ht="12.75" x14ac:dyDescent="0.2">
      <c r="J805" s="32"/>
    </row>
    <row r="806" spans="10:10" ht="12.75" x14ac:dyDescent="0.2">
      <c r="J806" s="32"/>
    </row>
    <row r="807" spans="10:10" ht="12.75" x14ac:dyDescent="0.2">
      <c r="J807" s="32"/>
    </row>
    <row r="808" spans="10:10" ht="12.75" x14ac:dyDescent="0.2">
      <c r="J808" s="32"/>
    </row>
    <row r="809" spans="10:10" ht="12.75" x14ac:dyDescent="0.2">
      <c r="J809" s="32"/>
    </row>
    <row r="810" spans="10:10" ht="12.75" x14ac:dyDescent="0.2">
      <c r="J810" s="32"/>
    </row>
    <row r="811" spans="10:10" ht="12.75" x14ac:dyDescent="0.2">
      <c r="J811" s="32"/>
    </row>
    <row r="812" spans="10:10" ht="12.75" x14ac:dyDescent="0.2">
      <c r="J812" s="32"/>
    </row>
    <row r="813" spans="10:10" ht="12.75" x14ac:dyDescent="0.2">
      <c r="J813" s="32"/>
    </row>
    <row r="814" spans="10:10" ht="12.75" x14ac:dyDescent="0.2">
      <c r="J814" s="32"/>
    </row>
    <row r="815" spans="10:10" ht="12.75" x14ac:dyDescent="0.2">
      <c r="J815" s="32"/>
    </row>
    <row r="816" spans="10:10" ht="12.75" x14ac:dyDescent="0.2">
      <c r="J816" s="32"/>
    </row>
    <row r="817" spans="10:10" ht="12.75" x14ac:dyDescent="0.2">
      <c r="J817" s="32"/>
    </row>
    <row r="818" spans="10:10" ht="12.75" x14ac:dyDescent="0.2">
      <c r="J818" s="32"/>
    </row>
    <row r="819" spans="10:10" ht="12.75" x14ac:dyDescent="0.2">
      <c r="J819" s="32"/>
    </row>
    <row r="820" spans="10:10" ht="12.75" x14ac:dyDescent="0.2">
      <c r="J820" s="32"/>
    </row>
    <row r="821" spans="10:10" ht="12.75" x14ac:dyDescent="0.2">
      <c r="J821" s="32"/>
    </row>
    <row r="822" spans="10:10" ht="12.75" x14ac:dyDescent="0.2">
      <c r="J822" s="32"/>
    </row>
    <row r="823" spans="10:10" ht="12.75" x14ac:dyDescent="0.2">
      <c r="J823" s="32"/>
    </row>
    <row r="824" spans="10:10" ht="12.75" x14ac:dyDescent="0.2">
      <c r="J824" s="32"/>
    </row>
    <row r="825" spans="10:10" ht="12.75" x14ac:dyDescent="0.2">
      <c r="J825" s="32"/>
    </row>
    <row r="826" spans="10:10" ht="12.75" x14ac:dyDescent="0.2">
      <c r="J826" s="32"/>
    </row>
    <row r="827" spans="10:10" ht="12.75" x14ac:dyDescent="0.2">
      <c r="J827" s="32"/>
    </row>
    <row r="828" spans="10:10" ht="12.75" x14ac:dyDescent="0.2">
      <c r="J828" s="32"/>
    </row>
    <row r="829" spans="10:10" ht="12.75" x14ac:dyDescent="0.2">
      <c r="J829" s="32"/>
    </row>
    <row r="830" spans="10:10" ht="12.75" x14ac:dyDescent="0.2">
      <c r="J830" s="32"/>
    </row>
    <row r="831" spans="10:10" ht="12.75" x14ac:dyDescent="0.2">
      <c r="J831" s="32"/>
    </row>
    <row r="832" spans="10:10" ht="12.75" x14ac:dyDescent="0.2">
      <c r="J832" s="32"/>
    </row>
    <row r="833" spans="10:10" ht="12.75" x14ac:dyDescent="0.2">
      <c r="J833" s="32"/>
    </row>
    <row r="834" spans="10:10" ht="12.75" x14ac:dyDescent="0.2">
      <c r="J834" s="32"/>
    </row>
    <row r="835" spans="10:10" ht="12.75" x14ac:dyDescent="0.2">
      <c r="J835" s="32"/>
    </row>
    <row r="836" spans="10:10" ht="12.75" x14ac:dyDescent="0.2">
      <c r="J836" s="32"/>
    </row>
    <row r="837" spans="10:10" ht="12.75" x14ac:dyDescent="0.2">
      <c r="J837" s="32"/>
    </row>
    <row r="838" spans="10:10" ht="12.75" x14ac:dyDescent="0.2">
      <c r="J838" s="32"/>
    </row>
    <row r="839" spans="10:10" ht="12.75" x14ac:dyDescent="0.2">
      <c r="J839" s="32"/>
    </row>
    <row r="840" spans="10:10" ht="12.75" x14ac:dyDescent="0.2">
      <c r="J840" s="32"/>
    </row>
    <row r="841" spans="10:10" ht="12.75" x14ac:dyDescent="0.2">
      <c r="J841" s="32"/>
    </row>
    <row r="842" spans="10:10" ht="12.75" x14ac:dyDescent="0.2">
      <c r="J842" s="32"/>
    </row>
    <row r="843" spans="10:10" ht="12.75" x14ac:dyDescent="0.2">
      <c r="J843" s="32"/>
    </row>
    <row r="844" spans="10:10" ht="12.75" x14ac:dyDescent="0.2">
      <c r="J844" s="32"/>
    </row>
    <row r="845" spans="10:10" ht="12.75" x14ac:dyDescent="0.2">
      <c r="J845" s="32"/>
    </row>
    <row r="846" spans="10:10" ht="12.75" x14ac:dyDescent="0.2">
      <c r="J846" s="32"/>
    </row>
    <row r="847" spans="10:10" ht="12.75" x14ac:dyDescent="0.2">
      <c r="J847" s="32"/>
    </row>
    <row r="848" spans="10:10" ht="12.75" x14ac:dyDescent="0.2">
      <c r="J848" s="32"/>
    </row>
    <row r="849" spans="10:10" ht="12.75" x14ac:dyDescent="0.2">
      <c r="J849" s="32"/>
    </row>
    <row r="850" spans="10:10" ht="12.75" x14ac:dyDescent="0.2">
      <c r="J850" s="32"/>
    </row>
    <row r="851" spans="10:10" ht="12.75" x14ac:dyDescent="0.2">
      <c r="J851" s="32"/>
    </row>
    <row r="852" spans="10:10" ht="12.75" x14ac:dyDescent="0.2">
      <c r="J852" s="32"/>
    </row>
    <row r="853" spans="10:10" ht="12.75" x14ac:dyDescent="0.2">
      <c r="J853" s="32"/>
    </row>
    <row r="854" spans="10:10" ht="12.75" x14ac:dyDescent="0.2">
      <c r="J854" s="32"/>
    </row>
    <row r="855" spans="10:10" ht="12.75" x14ac:dyDescent="0.2">
      <c r="J855" s="32"/>
    </row>
    <row r="856" spans="10:10" ht="12.75" x14ac:dyDescent="0.2">
      <c r="J856" s="32"/>
    </row>
    <row r="857" spans="10:10" ht="12.75" x14ac:dyDescent="0.2">
      <c r="J857" s="32"/>
    </row>
    <row r="858" spans="10:10" ht="12.75" x14ac:dyDescent="0.2">
      <c r="J858" s="32"/>
    </row>
    <row r="859" spans="10:10" ht="12.75" x14ac:dyDescent="0.2">
      <c r="J859" s="32"/>
    </row>
    <row r="860" spans="10:10" ht="12.75" x14ac:dyDescent="0.2">
      <c r="J860" s="32"/>
    </row>
    <row r="861" spans="10:10" ht="12.75" x14ac:dyDescent="0.2">
      <c r="J861" s="32"/>
    </row>
    <row r="862" spans="10:10" ht="12.75" x14ac:dyDescent="0.2">
      <c r="J862" s="32"/>
    </row>
    <row r="863" spans="10:10" ht="12.75" x14ac:dyDescent="0.2">
      <c r="J863" s="32"/>
    </row>
    <row r="864" spans="10:10" ht="12.75" x14ac:dyDescent="0.2">
      <c r="J864" s="32"/>
    </row>
    <row r="865" spans="10:10" ht="12.75" x14ac:dyDescent="0.2">
      <c r="J865" s="32"/>
    </row>
    <row r="866" spans="10:10" ht="12.75" x14ac:dyDescent="0.2">
      <c r="J866" s="32"/>
    </row>
    <row r="867" spans="10:10" ht="12.75" x14ac:dyDescent="0.2">
      <c r="J867" s="32"/>
    </row>
    <row r="868" spans="10:10" ht="12.75" x14ac:dyDescent="0.2">
      <c r="J868" s="32"/>
    </row>
    <row r="869" spans="10:10" ht="12.75" x14ac:dyDescent="0.2">
      <c r="J869" s="32"/>
    </row>
    <row r="870" spans="10:10" ht="12.75" x14ac:dyDescent="0.2">
      <c r="J870" s="32"/>
    </row>
    <row r="871" spans="10:10" ht="12.75" x14ac:dyDescent="0.2">
      <c r="J871" s="32"/>
    </row>
    <row r="872" spans="10:10" ht="12.75" x14ac:dyDescent="0.2">
      <c r="J872" s="32"/>
    </row>
    <row r="873" spans="10:10" ht="12.75" x14ac:dyDescent="0.2">
      <c r="J873" s="32"/>
    </row>
    <row r="874" spans="10:10" ht="12.75" x14ac:dyDescent="0.2">
      <c r="J874" s="32"/>
    </row>
    <row r="875" spans="10:10" ht="12.75" x14ac:dyDescent="0.2">
      <c r="J875" s="32"/>
    </row>
    <row r="876" spans="10:10" ht="12.75" x14ac:dyDescent="0.2">
      <c r="J876" s="32"/>
    </row>
    <row r="877" spans="10:10" ht="12.75" x14ac:dyDescent="0.2">
      <c r="J877" s="32"/>
    </row>
    <row r="878" spans="10:10" ht="12.75" x14ac:dyDescent="0.2">
      <c r="J878" s="32"/>
    </row>
    <row r="879" spans="10:10" ht="12.75" x14ac:dyDescent="0.2">
      <c r="J879" s="32"/>
    </row>
    <row r="880" spans="10:10" ht="12.75" x14ac:dyDescent="0.2">
      <c r="J880" s="32"/>
    </row>
    <row r="881" spans="10:10" ht="12.75" x14ac:dyDescent="0.2">
      <c r="J881" s="32"/>
    </row>
    <row r="882" spans="10:10" ht="12.75" x14ac:dyDescent="0.2">
      <c r="J882" s="32"/>
    </row>
    <row r="883" spans="10:10" ht="12.75" x14ac:dyDescent="0.2">
      <c r="J883" s="32"/>
    </row>
    <row r="884" spans="10:10" ht="12.75" x14ac:dyDescent="0.2">
      <c r="J884" s="32"/>
    </row>
    <row r="885" spans="10:10" ht="12.75" x14ac:dyDescent="0.2">
      <c r="J885" s="32"/>
    </row>
    <row r="886" spans="10:10" ht="12.75" x14ac:dyDescent="0.2">
      <c r="J886" s="32"/>
    </row>
    <row r="887" spans="10:10" ht="12.75" x14ac:dyDescent="0.2">
      <c r="J887" s="32"/>
    </row>
    <row r="888" spans="10:10" ht="12.75" x14ac:dyDescent="0.2">
      <c r="J888" s="32"/>
    </row>
    <row r="889" spans="10:10" ht="12.75" x14ac:dyDescent="0.2">
      <c r="J889" s="32"/>
    </row>
    <row r="890" spans="10:10" ht="12.75" x14ac:dyDescent="0.2">
      <c r="J890" s="32"/>
    </row>
    <row r="891" spans="10:10" ht="12.75" x14ac:dyDescent="0.2">
      <c r="J891" s="32"/>
    </row>
    <row r="892" spans="10:10" ht="12.75" x14ac:dyDescent="0.2">
      <c r="J892" s="32"/>
    </row>
    <row r="893" spans="10:10" ht="12.75" x14ac:dyDescent="0.2">
      <c r="J893" s="32"/>
    </row>
    <row r="894" spans="10:10" ht="12.75" x14ac:dyDescent="0.2">
      <c r="J894" s="32"/>
    </row>
    <row r="895" spans="10:10" ht="12.75" x14ac:dyDescent="0.2">
      <c r="J895" s="32"/>
    </row>
    <row r="896" spans="10:10" ht="12.75" x14ac:dyDescent="0.2">
      <c r="J896" s="32"/>
    </row>
    <row r="897" spans="10:10" ht="12.75" x14ac:dyDescent="0.2">
      <c r="J897" s="32"/>
    </row>
    <row r="898" spans="10:10" ht="12.75" x14ac:dyDescent="0.2">
      <c r="J898" s="32"/>
    </row>
    <row r="899" spans="10:10" ht="12.75" x14ac:dyDescent="0.2">
      <c r="J899" s="32"/>
    </row>
    <row r="900" spans="10:10" ht="12.75" x14ac:dyDescent="0.2">
      <c r="J900" s="32"/>
    </row>
    <row r="901" spans="10:10" ht="12.75" x14ac:dyDescent="0.2">
      <c r="J901" s="32"/>
    </row>
    <row r="902" spans="10:10" ht="12.75" x14ac:dyDescent="0.2">
      <c r="J902" s="32"/>
    </row>
    <row r="903" spans="10:10" ht="12.75" x14ac:dyDescent="0.2">
      <c r="J903" s="32"/>
    </row>
    <row r="904" spans="10:10" ht="12.75" x14ac:dyDescent="0.2">
      <c r="J904" s="32"/>
    </row>
    <row r="905" spans="10:10" ht="12.75" x14ac:dyDescent="0.2">
      <c r="J905" s="32"/>
    </row>
    <row r="906" spans="10:10" ht="12.75" x14ac:dyDescent="0.2">
      <c r="J906" s="32"/>
    </row>
    <row r="907" spans="10:10" ht="12.75" x14ac:dyDescent="0.2">
      <c r="J907" s="32"/>
    </row>
    <row r="908" spans="10:10" ht="12.75" x14ac:dyDescent="0.2">
      <c r="J908" s="32"/>
    </row>
    <row r="909" spans="10:10" ht="12.75" x14ac:dyDescent="0.2">
      <c r="J909" s="32"/>
    </row>
    <row r="910" spans="10:10" ht="12.75" x14ac:dyDescent="0.2">
      <c r="J910" s="32"/>
    </row>
    <row r="911" spans="10:10" ht="12.75" x14ac:dyDescent="0.2">
      <c r="J911" s="32"/>
    </row>
    <row r="912" spans="10:10" ht="12.75" x14ac:dyDescent="0.2">
      <c r="J912" s="32"/>
    </row>
    <row r="913" spans="10:10" ht="12.75" x14ac:dyDescent="0.2">
      <c r="J913" s="32"/>
    </row>
    <row r="914" spans="10:10" ht="12.75" x14ac:dyDescent="0.2">
      <c r="J914" s="32"/>
    </row>
    <row r="915" spans="10:10" ht="12.75" x14ac:dyDescent="0.2">
      <c r="J915" s="32"/>
    </row>
    <row r="916" spans="10:10" ht="12.75" x14ac:dyDescent="0.2">
      <c r="J916" s="32"/>
    </row>
    <row r="917" spans="10:10" ht="12.75" x14ac:dyDescent="0.2">
      <c r="J917" s="32"/>
    </row>
    <row r="918" spans="10:10" ht="12.75" x14ac:dyDescent="0.2">
      <c r="J918" s="32"/>
    </row>
    <row r="919" spans="10:10" ht="12.75" x14ac:dyDescent="0.2">
      <c r="J919" s="32"/>
    </row>
    <row r="920" spans="10:10" ht="12.75" x14ac:dyDescent="0.2">
      <c r="J920" s="32"/>
    </row>
    <row r="921" spans="10:10" ht="12.75" x14ac:dyDescent="0.2">
      <c r="J921" s="32"/>
    </row>
    <row r="922" spans="10:10" ht="12.75" x14ac:dyDescent="0.2">
      <c r="J922" s="32"/>
    </row>
    <row r="923" spans="10:10" ht="12.75" x14ac:dyDescent="0.2">
      <c r="J923" s="32"/>
    </row>
    <row r="924" spans="10:10" ht="12.75" x14ac:dyDescent="0.2">
      <c r="J924" s="32"/>
    </row>
    <row r="925" spans="10:10" ht="12.75" x14ac:dyDescent="0.2">
      <c r="J925" s="32"/>
    </row>
    <row r="926" spans="10:10" ht="12.75" x14ac:dyDescent="0.2">
      <c r="J926" s="32"/>
    </row>
    <row r="927" spans="10:10" ht="12.75" x14ac:dyDescent="0.2">
      <c r="J927" s="32"/>
    </row>
    <row r="928" spans="10:10" ht="12.75" x14ac:dyDescent="0.2">
      <c r="J928" s="32"/>
    </row>
    <row r="929" spans="10:10" ht="12.75" x14ac:dyDescent="0.2">
      <c r="J929" s="32"/>
    </row>
    <row r="930" spans="10:10" ht="12.75" x14ac:dyDescent="0.2">
      <c r="J930" s="32"/>
    </row>
    <row r="931" spans="10:10" ht="12.75" x14ac:dyDescent="0.2">
      <c r="J931" s="32"/>
    </row>
    <row r="932" spans="10:10" ht="12.75" x14ac:dyDescent="0.2">
      <c r="J932" s="32"/>
    </row>
    <row r="933" spans="10:10" ht="12.75" x14ac:dyDescent="0.2">
      <c r="J933" s="32"/>
    </row>
    <row r="934" spans="10:10" ht="12.75" x14ac:dyDescent="0.2">
      <c r="J934" s="32"/>
    </row>
    <row r="935" spans="10:10" ht="12.75" x14ac:dyDescent="0.2">
      <c r="J935" s="32"/>
    </row>
    <row r="936" spans="10:10" ht="12.75" x14ac:dyDescent="0.2">
      <c r="J936" s="32"/>
    </row>
    <row r="937" spans="10:10" ht="12.75" x14ac:dyDescent="0.2">
      <c r="J937" s="32"/>
    </row>
    <row r="938" spans="10:10" ht="12.75" x14ac:dyDescent="0.2">
      <c r="J938" s="32"/>
    </row>
    <row r="939" spans="10:10" ht="12.75" x14ac:dyDescent="0.2">
      <c r="J939" s="32"/>
    </row>
    <row r="940" spans="10:10" ht="12.75" x14ac:dyDescent="0.2">
      <c r="J940" s="32"/>
    </row>
    <row r="941" spans="10:10" ht="12.75" x14ac:dyDescent="0.2">
      <c r="J941" s="32"/>
    </row>
    <row r="942" spans="10:10" ht="12.75" x14ac:dyDescent="0.2">
      <c r="J942" s="32"/>
    </row>
    <row r="943" spans="10:10" ht="12.75" x14ac:dyDescent="0.2">
      <c r="J943" s="32"/>
    </row>
    <row r="944" spans="10:10" ht="12.75" x14ac:dyDescent="0.2">
      <c r="J944" s="32"/>
    </row>
    <row r="945" spans="10:10" ht="12.75" x14ac:dyDescent="0.2">
      <c r="J945" s="32"/>
    </row>
    <row r="946" spans="10:10" ht="12.75" x14ac:dyDescent="0.2">
      <c r="J946" s="32"/>
    </row>
    <row r="947" spans="10:10" ht="12.75" x14ac:dyDescent="0.2">
      <c r="J947" s="32"/>
    </row>
    <row r="948" spans="10:10" ht="12.75" x14ac:dyDescent="0.2">
      <c r="J948" s="32"/>
    </row>
    <row r="949" spans="10:10" ht="12.75" x14ac:dyDescent="0.2">
      <c r="J949" s="32"/>
    </row>
    <row r="950" spans="10:10" ht="12.75" x14ac:dyDescent="0.2">
      <c r="J950" s="32"/>
    </row>
    <row r="951" spans="10:10" ht="12.75" x14ac:dyDescent="0.2">
      <c r="J951" s="32"/>
    </row>
    <row r="952" spans="10:10" ht="12.75" x14ac:dyDescent="0.2">
      <c r="J952" s="32"/>
    </row>
    <row r="953" spans="10:10" ht="12.75" x14ac:dyDescent="0.2">
      <c r="J953" s="32"/>
    </row>
    <row r="954" spans="10:10" ht="12.75" x14ac:dyDescent="0.2">
      <c r="J954" s="32"/>
    </row>
    <row r="955" spans="10:10" ht="12.75" x14ac:dyDescent="0.2">
      <c r="J955" s="32"/>
    </row>
    <row r="956" spans="10:10" ht="12.75" x14ac:dyDescent="0.2">
      <c r="J956" s="32"/>
    </row>
    <row r="957" spans="10:10" ht="12.75" x14ac:dyDescent="0.2">
      <c r="J957" s="32"/>
    </row>
    <row r="958" spans="10:10" ht="12.75" x14ac:dyDescent="0.2">
      <c r="J958" s="32"/>
    </row>
    <row r="959" spans="10:10" ht="12.75" x14ac:dyDescent="0.2">
      <c r="J959" s="32"/>
    </row>
    <row r="960" spans="10:10" ht="12.75" x14ac:dyDescent="0.2">
      <c r="J960" s="32"/>
    </row>
    <row r="961" spans="10:10" ht="12.75" x14ac:dyDescent="0.2">
      <c r="J961" s="32"/>
    </row>
    <row r="962" spans="10:10" ht="12.75" x14ac:dyDescent="0.2">
      <c r="J962" s="32"/>
    </row>
    <row r="963" spans="10:10" ht="12.75" x14ac:dyDescent="0.2">
      <c r="J963" s="32"/>
    </row>
    <row r="964" spans="10:10" ht="12.75" x14ac:dyDescent="0.2">
      <c r="J964" s="32"/>
    </row>
    <row r="965" spans="10:10" ht="12.75" x14ac:dyDescent="0.2">
      <c r="J965" s="32"/>
    </row>
    <row r="966" spans="10:10" ht="12.75" x14ac:dyDescent="0.2">
      <c r="J966" s="32"/>
    </row>
    <row r="967" spans="10:10" ht="12.75" x14ac:dyDescent="0.2">
      <c r="J967" s="32"/>
    </row>
    <row r="968" spans="10:10" ht="12.75" x14ac:dyDescent="0.2">
      <c r="J968" s="32"/>
    </row>
    <row r="969" spans="10:10" ht="12.75" x14ac:dyDescent="0.2">
      <c r="J969" s="32"/>
    </row>
    <row r="970" spans="10:10" ht="12.75" x14ac:dyDescent="0.2">
      <c r="J970" s="32"/>
    </row>
    <row r="971" spans="10:10" ht="12.75" x14ac:dyDescent="0.2">
      <c r="J971" s="32"/>
    </row>
    <row r="972" spans="10:10" ht="12.75" x14ac:dyDescent="0.2">
      <c r="J972" s="32"/>
    </row>
    <row r="973" spans="10:10" ht="12.75" x14ac:dyDescent="0.2">
      <c r="J973" s="32"/>
    </row>
    <row r="974" spans="10:10" ht="12.75" x14ac:dyDescent="0.2">
      <c r="J974" s="32"/>
    </row>
    <row r="975" spans="10:10" ht="12.75" x14ac:dyDescent="0.2">
      <c r="J975" s="32"/>
    </row>
    <row r="976" spans="10:10" ht="12.75" x14ac:dyDescent="0.2">
      <c r="J976" s="32"/>
    </row>
    <row r="977" spans="10:10" ht="12.75" x14ac:dyDescent="0.2">
      <c r="J977" s="32"/>
    </row>
    <row r="978" spans="10:10" ht="12.75" x14ac:dyDescent="0.2">
      <c r="J978" s="32"/>
    </row>
    <row r="979" spans="10:10" ht="12.75" x14ac:dyDescent="0.2">
      <c r="J979" s="32"/>
    </row>
    <row r="980" spans="10:10" ht="12.75" x14ac:dyDescent="0.2">
      <c r="J980" s="32"/>
    </row>
    <row r="981" spans="10:10" ht="12.75" x14ac:dyDescent="0.2">
      <c r="J981" s="32"/>
    </row>
    <row r="982" spans="10:10" ht="12.75" x14ac:dyDescent="0.2">
      <c r="J982" s="32"/>
    </row>
    <row r="983" spans="10:10" ht="12.75" x14ac:dyDescent="0.2">
      <c r="J983" s="32"/>
    </row>
    <row r="984" spans="10:10" ht="12.75" x14ac:dyDescent="0.2">
      <c r="J984" s="32"/>
    </row>
    <row r="985" spans="10:10" ht="12.75" x14ac:dyDescent="0.2">
      <c r="J985" s="32"/>
    </row>
    <row r="986" spans="10:10" ht="12.75" x14ac:dyDescent="0.2">
      <c r="J986" s="32"/>
    </row>
    <row r="987" spans="10:10" ht="12.75" x14ac:dyDescent="0.2">
      <c r="J987" s="32"/>
    </row>
    <row r="988" spans="10:10" ht="12.75" x14ac:dyDescent="0.2">
      <c r="J988" s="32"/>
    </row>
    <row r="989" spans="10:10" ht="12.75" x14ac:dyDescent="0.2">
      <c r="J989" s="32"/>
    </row>
    <row r="990" spans="10:10" ht="12.75" x14ac:dyDescent="0.2">
      <c r="J990" s="32"/>
    </row>
    <row r="991" spans="10:10" ht="12.75" x14ac:dyDescent="0.2">
      <c r="J991" s="32"/>
    </row>
    <row r="992" spans="10:10" ht="12.75" x14ac:dyDescent="0.2">
      <c r="J992" s="32"/>
    </row>
    <row r="993" spans="10:10" ht="12.75" x14ac:dyDescent="0.2">
      <c r="J993" s="32"/>
    </row>
    <row r="994" spans="10:10" ht="12.75" x14ac:dyDescent="0.2">
      <c r="J994" s="32"/>
    </row>
    <row r="995" spans="10:10" ht="12.75" x14ac:dyDescent="0.2">
      <c r="J995" s="32"/>
    </row>
    <row r="996" spans="10:10" ht="12.75" x14ac:dyDescent="0.2">
      <c r="J996" s="32"/>
    </row>
    <row r="997" spans="10:10" ht="12.75" x14ac:dyDescent="0.2">
      <c r="J997" s="32"/>
    </row>
    <row r="998" spans="10:10" ht="12.75" x14ac:dyDescent="0.2">
      <c r="J998" s="32"/>
    </row>
    <row r="999" spans="10:10" ht="12.75" x14ac:dyDescent="0.2">
      <c r="J999" s="32"/>
    </row>
    <row r="1000" spans="10:10" ht="12.75" x14ac:dyDescent="0.2">
      <c r="J1000" s="32"/>
    </row>
    <row r="1001" spans="10:10" ht="12.75" x14ac:dyDescent="0.2">
      <c r="J1001" s="32"/>
    </row>
    <row r="1002" spans="10:10" ht="12.75" x14ac:dyDescent="0.2">
      <c r="J1002" s="32"/>
    </row>
    <row r="1003" spans="10:10" ht="12.75" x14ac:dyDescent="0.2">
      <c r="J1003" s="32"/>
    </row>
    <row r="1004" spans="10:10" ht="12.75" x14ac:dyDescent="0.2">
      <c r="J1004" s="32"/>
    </row>
    <row r="1005" spans="10:10" ht="12.75" x14ac:dyDescent="0.2">
      <c r="J1005" s="32"/>
    </row>
    <row r="1006" spans="10:10" ht="12.75" x14ac:dyDescent="0.2">
      <c r="J1006" s="32"/>
    </row>
    <row r="1007" spans="10:10" ht="12.75" x14ac:dyDescent="0.2">
      <c r="J1007" s="32"/>
    </row>
    <row r="1008" spans="10:10" ht="12.75" x14ac:dyDescent="0.2">
      <c r="J1008" s="32"/>
    </row>
    <row r="1009" spans="10:10" ht="12.75" x14ac:dyDescent="0.2">
      <c r="J1009" s="32"/>
    </row>
    <row r="1010" spans="10:10" ht="12.75" x14ac:dyDescent="0.2">
      <c r="J1010" s="32"/>
    </row>
    <row r="1011" spans="10:10" ht="12.75" x14ac:dyDescent="0.2">
      <c r="J1011" s="32"/>
    </row>
    <row r="1012" spans="10:10" ht="12.75" x14ac:dyDescent="0.2">
      <c r="J1012" s="32"/>
    </row>
    <row r="1013" spans="10:10" ht="12.75" x14ac:dyDescent="0.2">
      <c r="J1013" s="32"/>
    </row>
    <row r="1014" spans="10:10" ht="12.75" x14ac:dyDescent="0.2">
      <c r="J1014" s="32"/>
    </row>
    <row r="1015" spans="10:10" ht="12.75" x14ac:dyDescent="0.2">
      <c r="J1015" s="32"/>
    </row>
    <row r="1016" spans="10:10" ht="12.75" x14ac:dyDescent="0.2">
      <c r="J1016" s="32"/>
    </row>
    <row r="1017" spans="10:10" ht="12.75" x14ac:dyDescent="0.2">
      <c r="J1017" s="32"/>
    </row>
    <row r="1018" spans="10:10" ht="12.75" x14ac:dyDescent="0.2">
      <c r="J1018" s="32"/>
    </row>
    <row r="1019" spans="10:10" ht="12.75" x14ac:dyDescent="0.2">
      <c r="J1019" s="32"/>
    </row>
    <row r="1020" spans="10:10" ht="12.75" x14ac:dyDescent="0.2">
      <c r="J1020" s="32"/>
    </row>
  </sheetData>
  <mergeCells count="3">
    <mergeCell ref="C7:I7"/>
    <mergeCell ref="C8:I9"/>
    <mergeCell ref="C10:I10"/>
  </mergeCells>
  <hyperlinks>
    <hyperlink ref="B8" r:id="rId1"/>
    <hyperlink ref="B9" r:id="rId2"/>
    <hyperlink ref="B10" r:id="rId3"/>
    <hyperlink ref="D16" location="ECT_OperationalInfo_PRS!A1" display="ECT_OperationalInfo.csv"/>
    <hyperlink ref="D15" location="ECT_OperationalInfo!A1" display="ECT_OperationalInfo.csv"/>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heetViews>
  <sheetFormatPr defaultRowHeight="15" x14ac:dyDescent="0.25"/>
  <cols>
    <col min="1" max="1" width="19.5703125" bestFit="1" customWidth="1"/>
    <col min="2" max="2" width="17.28515625" customWidth="1"/>
    <col min="3" max="3" width="25.140625" customWidth="1"/>
    <col min="4" max="4" width="25.140625" style="11" customWidth="1"/>
    <col min="5" max="5" width="129.7109375" customWidth="1"/>
  </cols>
  <sheetData>
    <row r="1" spans="1:5" x14ac:dyDescent="0.25">
      <c r="A1" s="1" t="s">
        <v>0</v>
      </c>
      <c r="B1" s="2" t="s">
        <v>64</v>
      </c>
      <c r="C1" s="13" t="s">
        <v>68</v>
      </c>
      <c r="D1" s="2" t="s">
        <v>67</v>
      </c>
      <c r="E1" s="2" t="s">
        <v>1</v>
      </c>
    </row>
    <row r="2" spans="1:5" ht="285" x14ac:dyDescent="0.25">
      <c r="A2" s="59" t="s">
        <v>21</v>
      </c>
      <c r="B2" s="60">
        <f>7.5%+0.5%</f>
        <v>0.08</v>
      </c>
      <c r="C2" s="61">
        <f>7.5%+1%</f>
        <v>8.4999999999999992E-2</v>
      </c>
      <c r="D2" s="60">
        <f>6.5%+1%</f>
        <v>7.4999999999999997E-2</v>
      </c>
      <c r="E2" s="63" t="s">
        <v>107</v>
      </c>
    </row>
    <row r="3" spans="1:5" x14ac:dyDescent="0.25">
      <c r="A3" s="59" t="s">
        <v>31</v>
      </c>
      <c r="B3" s="60">
        <v>2.75E-2</v>
      </c>
      <c r="C3" s="59"/>
      <c r="D3" s="60">
        <v>2.75E-2</v>
      </c>
      <c r="E3" s="63" t="s">
        <v>2</v>
      </c>
    </row>
    <row r="4" spans="1:5" x14ac:dyDescent="0.25">
      <c r="A4" s="59" t="s">
        <v>32</v>
      </c>
      <c r="B4" s="62">
        <v>0.01</v>
      </c>
      <c r="C4" s="59"/>
      <c r="D4" s="62">
        <v>0.01</v>
      </c>
      <c r="E4" s="63" t="s">
        <v>2</v>
      </c>
    </row>
    <row r="5" spans="1:5" x14ac:dyDescent="0.25">
      <c r="A5" s="59" t="s">
        <v>22</v>
      </c>
      <c r="B5" s="62">
        <v>0.1</v>
      </c>
      <c r="C5" s="59"/>
      <c r="D5" s="62">
        <v>0.09</v>
      </c>
      <c r="E5" s="59" t="s">
        <v>3</v>
      </c>
    </row>
    <row r="6" spans="1:5" x14ac:dyDescent="0.25">
      <c r="A6" s="59" t="s">
        <v>23</v>
      </c>
      <c r="B6" s="62">
        <v>0.01</v>
      </c>
      <c r="C6" s="59"/>
      <c r="D6" s="62">
        <v>0.01</v>
      </c>
      <c r="E6" s="59" t="s">
        <v>2</v>
      </c>
    </row>
    <row r="7" spans="1:5" x14ac:dyDescent="0.25">
      <c r="A7" s="59" t="s">
        <v>24</v>
      </c>
      <c r="B7" s="62">
        <v>0.01</v>
      </c>
      <c r="C7" s="59"/>
      <c r="D7" s="62">
        <v>0.01</v>
      </c>
      <c r="E7" s="59" t="s">
        <v>2</v>
      </c>
    </row>
    <row r="8" spans="1:5" x14ac:dyDescent="0.25">
      <c r="A8" s="59" t="s">
        <v>25</v>
      </c>
      <c r="B8" s="62">
        <v>0.1</v>
      </c>
      <c r="C8" s="59"/>
      <c r="D8" s="62">
        <v>0.1</v>
      </c>
      <c r="E8" s="59" t="s">
        <v>2</v>
      </c>
    </row>
    <row r="9" spans="1:5" x14ac:dyDescent="0.25">
      <c r="A9" s="59" t="s">
        <v>65</v>
      </c>
      <c r="B9" s="60">
        <v>2.5000000000000001E-3</v>
      </c>
      <c r="C9" s="59"/>
      <c r="D9" s="60">
        <v>2.5000000000000001E-3</v>
      </c>
      <c r="E9" s="59" t="s">
        <v>2</v>
      </c>
    </row>
    <row r="10" spans="1:5" x14ac:dyDescent="0.25">
      <c r="A10" s="59" t="s">
        <v>58</v>
      </c>
      <c r="B10" s="62">
        <v>0</v>
      </c>
      <c r="C10" s="59"/>
      <c r="D10" s="62">
        <v>0</v>
      </c>
      <c r="E10" s="59" t="s">
        <v>2</v>
      </c>
    </row>
    <row r="12" spans="1:5" x14ac:dyDescent="0.25">
      <c r="A12" s="1" t="s">
        <v>0</v>
      </c>
      <c r="B12" s="13" t="s">
        <v>72</v>
      </c>
      <c r="C12" s="13" t="s">
        <v>73</v>
      </c>
    </row>
    <row r="13" spans="1:5" x14ac:dyDescent="0.25">
      <c r="A13" s="59" t="s">
        <v>21</v>
      </c>
      <c r="B13" s="62">
        <v>0.1</v>
      </c>
      <c r="C13" s="62">
        <f>B13</f>
        <v>0.1</v>
      </c>
      <c r="D13" s="59"/>
    </row>
    <row r="14" spans="1:5" x14ac:dyDescent="0.25">
      <c r="A14" s="59" t="s">
        <v>31</v>
      </c>
      <c r="B14" s="62">
        <v>0.5</v>
      </c>
      <c r="C14" s="62">
        <f t="shared" ref="C14:C26" si="0">B14</f>
        <v>0.5</v>
      </c>
      <c r="D14" s="59"/>
    </row>
    <row r="15" spans="1:5" x14ac:dyDescent="0.25">
      <c r="A15" s="59" t="s">
        <v>32</v>
      </c>
      <c r="B15" s="62">
        <v>1</v>
      </c>
      <c r="C15" s="62">
        <f t="shared" si="0"/>
        <v>1</v>
      </c>
      <c r="D15" s="59"/>
    </row>
    <row r="16" spans="1:5" x14ac:dyDescent="0.25">
      <c r="A16" s="59" t="s">
        <v>22</v>
      </c>
      <c r="B16" s="62">
        <v>0.01</v>
      </c>
      <c r="C16" s="62">
        <f t="shared" si="0"/>
        <v>0.01</v>
      </c>
      <c r="D16" s="59"/>
    </row>
    <row r="17" spans="1:4" x14ac:dyDescent="0.25">
      <c r="A17" s="59" t="s">
        <v>23</v>
      </c>
      <c r="B17" s="62">
        <v>1</v>
      </c>
      <c r="C17" s="62">
        <f t="shared" si="0"/>
        <v>1</v>
      </c>
      <c r="D17" s="59"/>
    </row>
    <row r="18" spans="1:4" x14ac:dyDescent="0.25">
      <c r="A18" s="59" t="s">
        <v>24</v>
      </c>
      <c r="B18" s="62">
        <v>1</v>
      </c>
      <c r="C18" s="62">
        <f t="shared" si="0"/>
        <v>1</v>
      </c>
      <c r="D18" s="59"/>
    </row>
    <row r="19" spans="1:4" x14ac:dyDescent="0.25">
      <c r="A19" s="59" t="s">
        <v>25</v>
      </c>
      <c r="B19" s="62">
        <v>0.5</v>
      </c>
      <c r="C19" s="62">
        <f t="shared" si="0"/>
        <v>0.5</v>
      </c>
      <c r="D19" s="59"/>
    </row>
    <row r="20" spans="1:4" x14ac:dyDescent="0.25">
      <c r="A20" s="59" t="s">
        <v>65</v>
      </c>
      <c r="B20" s="62">
        <v>1</v>
      </c>
      <c r="C20" s="62">
        <f t="shared" si="0"/>
        <v>1</v>
      </c>
      <c r="D20" s="59"/>
    </row>
    <row r="21" spans="1:4" x14ac:dyDescent="0.25">
      <c r="A21" s="59" t="s">
        <v>58</v>
      </c>
      <c r="B21" s="62">
        <v>1</v>
      </c>
      <c r="C21" s="62">
        <f t="shared" si="0"/>
        <v>1</v>
      </c>
      <c r="D21" s="59"/>
    </row>
    <row r="22" spans="1:4" x14ac:dyDescent="0.25">
      <c r="A22" s="59" t="s">
        <v>26</v>
      </c>
      <c r="B22" s="62">
        <v>1</v>
      </c>
      <c r="C22" s="62">
        <f t="shared" si="0"/>
        <v>1</v>
      </c>
      <c r="D22" s="59"/>
    </row>
    <row r="23" spans="1:4" x14ac:dyDescent="0.25">
      <c r="A23" s="59" t="s">
        <v>27</v>
      </c>
      <c r="B23" s="62">
        <v>1</v>
      </c>
      <c r="C23" s="62">
        <f t="shared" si="0"/>
        <v>1</v>
      </c>
      <c r="D23" s="59"/>
    </row>
    <row r="24" spans="1:4" x14ac:dyDescent="0.25">
      <c r="A24" s="59" t="s">
        <v>28</v>
      </c>
      <c r="B24" s="62">
        <v>1</v>
      </c>
      <c r="C24" s="62">
        <f t="shared" si="0"/>
        <v>1</v>
      </c>
      <c r="D24" s="59"/>
    </row>
    <row r="25" spans="1:4" x14ac:dyDescent="0.25">
      <c r="A25" s="59" t="s">
        <v>29</v>
      </c>
      <c r="B25" s="62">
        <v>1</v>
      </c>
      <c r="C25" s="62">
        <f t="shared" si="0"/>
        <v>1</v>
      </c>
      <c r="D25" s="59"/>
    </row>
    <row r="26" spans="1:4" x14ac:dyDescent="0.25">
      <c r="A26" s="59" t="s">
        <v>30</v>
      </c>
      <c r="B26" s="62">
        <v>1</v>
      </c>
      <c r="C26" s="62">
        <f t="shared" si="0"/>
        <v>1</v>
      </c>
      <c r="D26" s="5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41"/>
  <sheetViews>
    <sheetView zoomScaleNormal="100" workbookViewId="0"/>
  </sheetViews>
  <sheetFormatPr defaultRowHeight="15" x14ac:dyDescent="0.25"/>
  <cols>
    <col min="1" max="1" width="15.140625" customWidth="1"/>
    <col min="15" max="15" width="24.7109375" bestFit="1" customWidth="1"/>
    <col min="31" max="35" width="9.5703125" bestFit="1" customWidth="1"/>
    <col min="36" max="37" width="9.7109375" bestFit="1" customWidth="1"/>
  </cols>
  <sheetData>
    <row r="1" spans="1:13" s="11" customFormat="1" x14ac:dyDescent="0.25">
      <c r="A1" s="13" t="s">
        <v>66</v>
      </c>
    </row>
    <row r="2" spans="1:13" x14ac:dyDescent="0.25">
      <c r="A2" t="s">
        <v>4</v>
      </c>
      <c r="B2" t="s">
        <v>5</v>
      </c>
      <c r="C2" t="s">
        <v>6</v>
      </c>
      <c r="D2" t="s">
        <v>7</v>
      </c>
      <c r="E2" t="s">
        <v>8</v>
      </c>
      <c r="F2" t="s">
        <v>9</v>
      </c>
      <c r="G2" t="s">
        <v>10</v>
      </c>
      <c r="H2" t="s">
        <v>11</v>
      </c>
      <c r="I2" t="s">
        <v>12</v>
      </c>
      <c r="J2" t="s">
        <v>13</v>
      </c>
      <c r="K2" t="s">
        <v>14</v>
      </c>
      <c r="L2" t="s">
        <v>15</v>
      </c>
      <c r="M2" t="s">
        <v>16</v>
      </c>
    </row>
    <row r="3" spans="1:13" x14ac:dyDescent="0.25">
      <c r="A3" t="s">
        <v>21</v>
      </c>
      <c r="B3" s="4">
        <f>Info!B2</f>
        <v>0.08</v>
      </c>
      <c r="C3" s="4">
        <f>Info!D2</f>
        <v>7.4999999999999997E-2</v>
      </c>
      <c r="D3" s="4">
        <f t="shared" ref="D3:M3" si="0">C3</f>
        <v>7.4999999999999997E-2</v>
      </c>
      <c r="E3" s="4">
        <f t="shared" si="0"/>
        <v>7.4999999999999997E-2</v>
      </c>
      <c r="F3" s="4">
        <f t="shared" si="0"/>
        <v>7.4999999999999997E-2</v>
      </c>
      <c r="G3" s="4">
        <f t="shared" si="0"/>
        <v>7.4999999999999997E-2</v>
      </c>
      <c r="H3" s="4">
        <f t="shared" si="0"/>
        <v>7.4999999999999997E-2</v>
      </c>
      <c r="I3" s="4">
        <f t="shared" si="0"/>
        <v>7.4999999999999997E-2</v>
      </c>
      <c r="J3" s="4">
        <f t="shared" si="0"/>
        <v>7.4999999999999997E-2</v>
      </c>
      <c r="K3" s="4">
        <f t="shared" si="0"/>
        <v>7.4999999999999997E-2</v>
      </c>
      <c r="L3" s="4">
        <f t="shared" si="0"/>
        <v>7.4999999999999997E-2</v>
      </c>
      <c r="M3" s="4">
        <f t="shared" si="0"/>
        <v>7.4999999999999997E-2</v>
      </c>
    </row>
    <row r="4" spans="1:13" x14ac:dyDescent="0.25">
      <c r="A4" t="str">
        <f>Info!A3</f>
        <v>EG_CCGT</v>
      </c>
      <c r="B4" s="4">
        <f>Info!B3</f>
        <v>2.75E-2</v>
      </c>
      <c r="C4" s="4">
        <f>Info!D3</f>
        <v>2.75E-2</v>
      </c>
      <c r="D4" s="4">
        <f t="shared" ref="D4:M4" si="1">C4</f>
        <v>2.75E-2</v>
      </c>
      <c r="E4" s="4">
        <f t="shared" si="1"/>
        <v>2.75E-2</v>
      </c>
      <c r="F4" s="4">
        <f t="shared" si="1"/>
        <v>2.75E-2</v>
      </c>
      <c r="G4" s="4">
        <f t="shared" si="1"/>
        <v>2.75E-2</v>
      </c>
      <c r="H4" s="4">
        <f t="shared" si="1"/>
        <v>2.75E-2</v>
      </c>
      <c r="I4" s="4">
        <f t="shared" si="1"/>
        <v>2.75E-2</v>
      </c>
      <c r="J4" s="4">
        <f t="shared" si="1"/>
        <v>2.75E-2</v>
      </c>
      <c r="K4" s="4">
        <f t="shared" si="1"/>
        <v>2.75E-2</v>
      </c>
      <c r="L4" s="4">
        <f t="shared" si="1"/>
        <v>2.75E-2</v>
      </c>
      <c r="M4" s="4">
        <f t="shared" si="1"/>
        <v>2.75E-2</v>
      </c>
    </row>
    <row r="5" spans="1:13" x14ac:dyDescent="0.25">
      <c r="A5" t="str">
        <f>Info!A4</f>
        <v>EG_OCGT</v>
      </c>
      <c r="B5" s="4">
        <f>Info!B4</f>
        <v>0.01</v>
      </c>
      <c r="C5" s="4">
        <f>Info!D4</f>
        <v>0.01</v>
      </c>
      <c r="D5" s="4">
        <f t="shared" ref="D5:M5" si="2">C5</f>
        <v>0.01</v>
      </c>
      <c r="E5" s="4">
        <f t="shared" si="2"/>
        <v>0.01</v>
      </c>
      <c r="F5" s="4">
        <f t="shared" si="2"/>
        <v>0.01</v>
      </c>
      <c r="G5" s="4">
        <f t="shared" si="2"/>
        <v>0.01</v>
      </c>
      <c r="H5" s="4">
        <f t="shared" si="2"/>
        <v>0.01</v>
      </c>
      <c r="I5" s="4">
        <f t="shared" si="2"/>
        <v>0.01</v>
      </c>
      <c r="J5" s="4">
        <f t="shared" si="2"/>
        <v>0.01</v>
      </c>
      <c r="K5" s="4">
        <f t="shared" si="2"/>
        <v>0.01</v>
      </c>
      <c r="L5" s="4">
        <f t="shared" si="2"/>
        <v>0.01</v>
      </c>
      <c r="M5" s="4">
        <f t="shared" si="2"/>
        <v>0.01</v>
      </c>
    </row>
    <row r="6" spans="1:13" x14ac:dyDescent="0.25">
      <c r="A6" t="str">
        <f>Info!A5</f>
        <v>EG_PHWR</v>
      </c>
      <c r="B6" s="4">
        <f>Info!B5</f>
        <v>0.1</v>
      </c>
      <c r="C6" s="4">
        <f>Info!D5</f>
        <v>0.09</v>
      </c>
      <c r="D6" s="4">
        <f t="shared" ref="D6:M6" si="3">C6</f>
        <v>0.09</v>
      </c>
      <c r="E6" s="4">
        <f t="shared" si="3"/>
        <v>0.09</v>
      </c>
      <c r="F6" s="4">
        <f t="shared" si="3"/>
        <v>0.09</v>
      </c>
      <c r="G6" s="4">
        <f t="shared" si="3"/>
        <v>0.09</v>
      </c>
      <c r="H6" s="4">
        <f t="shared" si="3"/>
        <v>0.09</v>
      </c>
      <c r="I6" s="4">
        <f t="shared" si="3"/>
        <v>0.09</v>
      </c>
      <c r="J6" s="4">
        <f t="shared" si="3"/>
        <v>0.09</v>
      </c>
      <c r="K6" s="4">
        <f t="shared" si="3"/>
        <v>0.09</v>
      </c>
      <c r="L6" s="4">
        <f t="shared" si="3"/>
        <v>0.09</v>
      </c>
      <c r="M6" s="4">
        <f t="shared" si="3"/>
        <v>0.09</v>
      </c>
    </row>
    <row r="7" spans="1:13" x14ac:dyDescent="0.25">
      <c r="A7" t="str">
        <f>Info!A6</f>
        <v>EG_LH</v>
      </c>
      <c r="B7" s="4">
        <f>Info!B6</f>
        <v>0.01</v>
      </c>
      <c r="C7" s="4">
        <f>Info!D6</f>
        <v>0.01</v>
      </c>
      <c r="D7" s="4">
        <f t="shared" ref="D7:M7" si="4">C7</f>
        <v>0.01</v>
      </c>
      <c r="E7" s="4">
        <f t="shared" si="4"/>
        <v>0.01</v>
      </c>
      <c r="F7" s="4">
        <f t="shared" si="4"/>
        <v>0.01</v>
      </c>
      <c r="G7" s="4">
        <f t="shared" si="4"/>
        <v>0.01</v>
      </c>
      <c r="H7" s="4">
        <f t="shared" si="4"/>
        <v>0.01</v>
      </c>
      <c r="I7" s="4">
        <f t="shared" si="4"/>
        <v>0.01</v>
      </c>
      <c r="J7" s="4">
        <f t="shared" si="4"/>
        <v>0.01</v>
      </c>
      <c r="K7" s="4">
        <f t="shared" si="4"/>
        <v>0.01</v>
      </c>
      <c r="L7" s="4">
        <f t="shared" si="4"/>
        <v>0.01</v>
      </c>
      <c r="M7" s="4">
        <f t="shared" si="4"/>
        <v>0.01</v>
      </c>
    </row>
    <row r="8" spans="1:13" x14ac:dyDescent="0.25">
      <c r="A8" t="str">
        <f>Info!A7</f>
        <v>EG_SH</v>
      </c>
      <c r="B8" s="4">
        <f>Info!B7</f>
        <v>0.01</v>
      </c>
      <c r="C8" s="4">
        <f>Info!D7</f>
        <v>0.01</v>
      </c>
      <c r="D8" s="4">
        <f t="shared" ref="D8:M8" si="5">C8</f>
        <v>0.01</v>
      </c>
      <c r="E8" s="4">
        <f t="shared" si="5"/>
        <v>0.01</v>
      </c>
      <c r="F8" s="4">
        <f t="shared" si="5"/>
        <v>0.01</v>
      </c>
      <c r="G8" s="4">
        <f t="shared" si="5"/>
        <v>0.01</v>
      </c>
      <c r="H8" s="4">
        <f t="shared" si="5"/>
        <v>0.01</v>
      </c>
      <c r="I8" s="4">
        <f t="shared" si="5"/>
        <v>0.01</v>
      </c>
      <c r="J8" s="4">
        <f t="shared" si="5"/>
        <v>0.01</v>
      </c>
      <c r="K8" s="4">
        <f t="shared" si="5"/>
        <v>0.01</v>
      </c>
      <c r="L8" s="4">
        <f t="shared" si="5"/>
        <v>0.01</v>
      </c>
      <c r="M8" s="4">
        <f t="shared" si="5"/>
        <v>0.01</v>
      </c>
    </row>
    <row r="9" spans="1:13" x14ac:dyDescent="0.25">
      <c r="A9" t="str">
        <f>Info!A8</f>
        <v>EG_BIOMASS</v>
      </c>
      <c r="B9" s="4">
        <f>Info!B8</f>
        <v>0.1</v>
      </c>
      <c r="C9" s="4">
        <f>Info!D8</f>
        <v>0.1</v>
      </c>
      <c r="D9" s="4">
        <f t="shared" ref="D9:M9" si="6">C9</f>
        <v>0.1</v>
      </c>
      <c r="E9" s="4">
        <f t="shared" si="6"/>
        <v>0.1</v>
      </c>
      <c r="F9" s="4">
        <f t="shared" si="6"/>
        <v>0.1</v>
      </c>
      <c r="G9" s="4">
        <f t="shared" si="6"/>
        <v>0.1</v>
      </c>
      <c r="H9" s="4">
        <f t="shared" si="6"/>
        <v>0.1</v>
      </c>
      <c r="I9" s="4">
        <f t="shared" si="6"/>
        <v>0.1</v>
      </c>
      <c r="J9" s="4">
        <f t="shared" si="6"/>
        <v>0.1</v>
      </c>
      <c r="K9" s="4">
        <f t="shared" si="6"/>
        <v>0.1</v>
      </c>
      <c r="L9" s="4">
        <f t="shared" si="6"/>
        <v>0.1</v>
      </c>
      <c r="M9" s="4">
        <f t="shared" si="6"/>
        <v>0.1</v>
      </c>
    </row>
    <row r="10" spans="1:13" x14ac:dyDescent="0.25">
      <c r="A10" t="str">
        <f>Info!A9</f>
        <v>EG_SOLARPV</v>
      </c>
      <c r="B10" s="4">
        <f>Info!B9</f>
        <v>2.5000000000000001E-3</v>
      </c>
      <c r="C10" s="4">
        <f>Info!D9</f>
        <v>2.5000000000000001E-3</v>
      </c>
      <c r="D10" s="4">
        <f t="shared" ref="D10:M10" si="7">C10</f>
        <v>2.5000000000000001E-3</v>
      </c>
      <c r="E10" s="4">
        <f t="shared" si="7"/>
        <v>2.5000000000000001E-3</v>
      </c>
      <c r="F10" s="4">
        <f t="shared" si="7"/>
        <v>2.5000000000000001E-3</v>
      </c>
      <c r="G10" s="4">
        <f t="shared" si="7"/>
        <v>2.5000000000000001E-3</v>
      </c>
      <c r="H10" s="4">
        <f t="shared" si="7"/>
        <v>2.5000000000000001E-3</v>
      </c>
      <c r="I10" s="4">
        <f t="shared" si="7"/>
        <v>2.5000000000000001E-3</v>
      </c>
      <c r="J10" s="4">
        <f t="shared" si="7"/>
        <v>2.5000000000000001E-3</v>
      </c>
      <c r="K10" s="4">
        <f t="shared" si="7"/>
        <v>2.5000000000000001E-3</v>
      </c>
      <c r="L10" s="4">
        <f t="shared" si="7"/>
        <v>2.5000000000000001E-3</v>
      </c>
      <c r="M10" s="4">
        <f t="shared" si="7"/>
        <v>2.5000000000000001E-3</v>
      </c>
    </row>
    <row r="11" spans="1:13" x14ac:dyDescent="0.25">
      <c r="A11" t="str">
        <f>Info!A10</f>
        <v>EG_WIND</v>
      </c>
      <c r="B11" s="4">
        <f>Info!B10</f>
        <v>0</v>
      </c>
      <c r="C11" s="4">
        <f>Info!D10</f>
        <v>0</v>
      </c>
      <c r="D11" s="4">
        <f t="shared" ref="D11:M11" si="8">C11</f>
        <v>0</v>
      </c>
      <c r="E11" s="4">
        <f t="shared" si="8"/>
        <v>0</v>
      </c>
      <c r="F11" s="4">
        <f t="shared" si="8"/>
        <v>0</v>
      </c>
      <c r="G11" s="4">
        <f t="shared" si="8"/>
        <v>0</v>
      </c>
      <c r="H11" s="4">
        <f t="shared" si="8"/>
        <v>0</v>
      </c>
      <c r="I11" s="4">
        <f t="shared" si="8"/>
        <v>0</v>
      </c>
      <c r="J11" s="4">
        <f t="shared" si="8"/>
        <v>0</v>
      </c>
      <c r="K11" s="4">
        <f t="shared" si="8"/>
        <v>0</v>
      </c>
      <c r="L11" s="4">
        <f t="shared" si="8"/>
        <v>0</v>
      </c>
      <c r="M11" s="4">
        <f t="shared" si="8"/>
        <v>0</v>
      </c>
    </row>
    <row r="12" spans="1:13" x14ac:dyDescent="0.25">
      <c r="A12" s="6" t="s">
        <v>26</v>
      </c>
      <c r="B12" s="4">
        <f>AS24</f>
        <v>8.2720487671794213E-2</v>
      </c>
      <c r="C12" s="4">
        <f>SelfCons_Ref[[#This Row],[2020]]</f>
        <v>8.2720487671794213E-2</v>
      </c>
      <c r="D12" s="4">
        <f>SelfCons_Ref[[#This Row],[2021]]</f>
        <v>8.2720487671794213E-2</v>
      </c>
      <c r="E12" s="4">
        <f>SelfCons_Ref[[#This Row],[2022]]</f>
        <v>8.2720487671794213E-2</v>
      </c>
      <c r="F12" s="4">
        <f>SelfCons_Ref[[#This Row],[2023]]</f>
        <v>8.2720487671794213E-2</v>
      </c>
      <c r="G12" s="4">
        <f>SelfCons_Ref[[#This Row],[2024]]</f>
        <v>8.2720487671794213E-2</v>
      </c>
      <c r="H12" s="4">
        <f>SelfCons_Ref[[#This Row],[2025]]</f>
        <v>8.2720487671794213E-2</v>
      </c>
      <c r="I12" s="4">
        <f>SelfCons_Ref[[#This Row],[2026]]</f>
        <v>8.2720487671794213E-2</v>
      </c>
      <c r="J12" s="4">
        <f>SelfCons_Ref[[#This Row],[2027]]</f>
        <v>8.2720487671794213E-2</v>
      </c>
      <c r="K12" s="4">
        <f>SelfCons_Ref[[#This Row],[2028]]</f>
        <v>8.2720487671794213E-2</v>
      </c>
      <c r="L12" s="4">
        <f>SelfCons_Ref[[#This Row],[2029]]</f>
        <v>8.2720487671794213E-2</v>
      </c>
      <c r="M12" s="4">
        <f>SelfCons_Ref[[#This Row],[2030]]</f>
        <v>8.2720487671794213E-2</v>
      </c>
    </row>
    <row r="13" spans="1:13" x14ac:dyDescent="0.25">
      <c r="A13" s="7" t="s">
        <v>27</v>
      </c>
      <c r="B13" s="4">
        <f>AS26</f>
        <v>8.2659349830471254E-2</v>
      </c>
      <c r="C13" s="4">
        <f>SelfCons_Ref[[#This Row],[2020]]</f>
        <v>8.2659349830471254E-2</v>
      </c>
      <c r="D13" s="4">
        <f>SelfCons_Ref[[#This Row],[2021]]</f>
        <v>8.2659349830471254E-2</v>
      </c>
      <c r="E13" s="4">
        <f>SelfCons_Ref[[#This Row],[2022]]</f>
        <v>8.2659349830471254E-2</v>
      </c>
      <c r="F13" s="4">
        <f>SelfCons_Ref[[#This Row],[2023]]</f>
        <v>8.2659349830471254E-2</v>
      </c>
      <c r="G13" s="4">
        <f>SelfCons_Ref[[#This Row],[2024]]</f>
        <v>8.2659349830471254E-2</v>
      </c>
      <c r="H13" s="4">
        <f>SelfCons_Ref[[#This Row],[2025]]</f>
        <v>8.2659349830471254E-2</v>
      </c>
      <c r="I13" s="4">
        <f>SelfCons_Ref[[#This Row],[2026]]</f>
        <v>8.2659349830471254E-2</v>
      </c>
      <c r="J13" s="4">
        <f>SelfCons_Ref[[#This Row],[2027]]</f>
        <v>8.2659349830471254E-2</v>
      </c>
      <c r="K13" s="4">
        <f>SelfCons_Ref[[#This Row],[2028]]</f>
        <v>8.2659349830471254E-2</v>
      </c>
      <c r="L13" s="4">
        <f>SelfCons_Ref[[#This Row],[2029]]</f>
        <v>8.2659349830471254E-2</v>
      </c>
      <c r="M13" s="4">
        <f>SelfCons_Ref[[#This Row],[2030]]</f>
        <v>8.2659349830471254E-2</v>
      </c>
    </row>
    <row r="14" spans="1:13" x14ac:dyDescent="0.25">
      <c r="A14" s="6" t="s">
        <v>28</v>
      </c>
      <c r="B14" s="4">
        <f>AS25</f>
        <v>8.2896933118748878E-2</v>
      </c>
      <c r="C14" s="4">
        <f>SelfCons_Ref[[#This Row],[2020]]</f>
        <v>8.2896933118748878E-2</v>
      </c>
      <c r="D14" s="4">
        <f>SelfCons_Ref[[#This Row],[2021]]</f>
        <v>8.2896933118748878E-2</v>
      </c>
      <c r="E14" s="4">
        <f>SelfCons_Ref[[#This Row],[2022]]</f>
        <v>8.2896933118748878E-2</v>
      </c>
      <c r="F14" s="4">
        <f>SelfCons_Ref[[#This Row],[2023]]</f>
        <v>8.2896933118748878E-2</v>
      </c>
      <c r="G14" s="4">
        <f>SelfCons_Ref[[#This Row],[2024]]</f>
        <v>8.2896933118748878E-2</v>
      </c>
      <c r="H14" s="4">
        <f>SelfCons_Ref[[#This Row],[2025]]</f>
        <v>8.2896933118748878E-2</v>
      </c>
      <c r="I14" s="4">
        <f>SelfCons_Ref[[#This Row],[2026]]</f>
        <v>8.2896933118748878E-2</v>
      </c>
      <c r="J14" s="4">
        <f>SelfCons_Ref[[#This Row],[2027]]</f>
        <v>8.2896933118748878E-2</v>
      </c>
      <c r="K14" s="4">
        <f>SelfCons_Ref[[#This Row],[2028]]</f>
        <v>8.2896933118748878E-2</v>
      </c>
      <c r="L14" s="4">
        <f>SelfCons_Ref[[#This Row],[2029]]</f>
        <v>8.2896933118748878E-2</v>
      </c>
      <c r="M14" s="4">
        <f>SelfCons_Ref[[#This Row],[2030]]</f>
        <v>8.2896933118748878E-2</v>
      </c>
    </row>
    <row r="15" spans="1:13" x14ac:dyDescent="0.25">
      <c r="A15" s="7" t="s">
        <v>29</v>
      </c>
      <c r="B15" s="4">
        <f>AS23</f>
        <v>8.2687296833388504E-2</v>
      </c>
      <c r="C15" s="4">
        <f>SelfCons_Ref[[#This Row],[2020]]</f>
        <v>8.2687296833388504E-2</v>
      </c>
      <c r="D15" s="4">
        <f>SelfCons_Ref[[#This Row],[2021]]</f>
        <v>8.2687296833388504E-2</v>
      </c>
      <c r="E15" s="4">
        <f>SelfCons_Ref[[#This Row],[2022]]</f>
        <v>8.2687296833388504E-2</v>
      </c>
      <c r="F15" s="4">
        <f>SelfCons_Ref[[#This Row],[2023]]</f>
        <v>8.2687296833388504E-2</v>
      </c>
      <c r="G15" s="4">
        <f>SelfCons_Ref[[#This Row],[2024]]</f>
        <v>8.2687296833388504E-2</v>
      </c>
      <c r="H15" s="4">
        <f>SelfCons_Ref[[#This Row],[2025]]</f>
        <v>8.2687296833388504E-2</v>
      </c>
      <c r="I15" s="4">
        <f>SelfCons_Ref[[#This Row],[2026]]</f>
        <v>8.2687296833388504E-2</v>
      </c>
      <c r="J15" s="4">
        <f>SelfCons_Ref[[#This Row],[2027]]</f>
        <v>8.2687296833388504E-2</v>
      </c>
      <c r="K15" s="4">
        <f>SelfCons_Ref[[#This Row],[2028]]</f>
        <v>8.2687296833388504E-2</v>
      </c>
      <c r="L15" s="4">
        <f>SelfCons_Ref[[#This Row],[2029]]</f>
        <v>8.2687296833388504E-2</v>
      </c>
      <c r="M15" s="4">
        <f>SelfCons_Ref[[#This Row],[2030]]</f>
        <v>8.2687296833388504E-2</v>
      </c>
    </row>
    <row r="16" spans="1:13" x14ac:dyDescent="0.25">
      <c r="A16" s="8" t="s">
        <v>30</v>
      </c>
      <c r="B16" s="4">
        <f>AS36</f>
        <v>8.2710353803609263E-2</v>
      </c>
      <c r="C16" s="4">
        <f>SelfCons_Ref[[#This Row],[2020]]</f>
        <v>8.2710353803609263E-2</v>
      </c>
      <c r="D16" s="4">
        <f>SelfCons_Ref[[#This Row],[2021]]</f>
        <v>8.2710353803609263E-2</v>
      </c>
      <c r="E16" s="4">
        <f>SelfCons_Ref[[#This Row],[2022]]</f>
        <v>8.2710353803609263E-2</v>
      </c>
      <c r="F16" s="4">
        <f>SelfCons_Ref[[#This Row],[2023]]</f>
        <v>8.2710353803609263E-2</v>
      </c>
      <c r="G16" s="4">
        <f>SelfCons_Ref[[#This Row],[2024]]</f>
        <v>8.2710353803609263E-2</v>
      </c>
      <c r="H16" s="4">
        <f>SelfCons_Ref[[#This Row],[2025]]</f>
        <v>8.2710353803609263E-2</v>
      </c>
      <c r="I16" s="4">
        <f>SelfCons_Ref[[#This Row],[2026]]</f>
        <v>8.2710353803609263E-2</v>
      </c>
      <c r="J16" s="4">
        <f>SelfCons_Ref[[#This Row],[2027]]</f>
        <v>8.2710353803609263E-2</v>
      </c>
      <c r="K16" s="4">
        <f>SelfCons_Ref[[#This Row],[2028]]</f>
        <v>8.2710353803609263E-2</v>
      </c>
      <c r="L16" s="4">
        <f>SelfCons_Ref[[#This Row],[2029]]</f>
        <v>8.2710353803609263E-2</v>
      </c>
      <c r="M16" s="4">
        <f>SelfCons_Ref[[#This Row],[2030]]</f>
        <v>8.2710353803609263E-2</v>
      </c>
    </row>
    <row r="19" spans="1:45" x14ac:dyDescent="0.25">
      <c r="A19" s="13" t="s">
        <v>69</v>
      </c>
    </row>
    <row r="20" spans="1:45" x14ac:dyDescent="0.25">
      <c r="A20" s="18" t="s">
        <v>4</v>
      </c>
      <c r="B20" s="19" t="s">
        <v>5</v>
      </c>
      <c r="C20" s="19" t="s">
        <v>6</v>
      </c>
      <c r="D20" s="19" t="s">
        <v>7</v>
      </c>
      <c r="E20" s="19" t="s">
        <v>8</v>
      </c>
      <c r="F20" s="19" t="s">
        <v>9</v>
      </c>
      <c r="G20" s="19" t="s">
        <v>10</v>
      </c>
      <c r="H20" s="19" t="s">
        <v>11</v>
      </c>
      <c r="I20" s="19" t="s">
        <v>12</v>
      </c>
      <c r="J20" s="19" t="s">
        <v>13</v>
      </c>
      <c r="K20" s="19" t="s">
        <v>14</v>
      </c>
      <c r="L20" s="19" t="s">
        <v>15</v>
      </c>
      <c r="M20" s="20" t="s">
        <v>16</v>
      </c>
      <c r="O20" s="13" t="s">
        <v>63</v>
      </c>
    </row>
    <row r="21" spans="1:45" x14ac:dyDescent="0.25">
      <c r="A21" s="11" t="str">
        <f>A3</f>
        <v>EG_COAL</v>
      </c>
      <c r="B21" s="11">
        <f>Info!C2</f>
        <v>8.4999999999999992E-2</v>
      </c>
      <c r="C21" s="4">
        <f>C3</f>
        <v>7.4999999999999997E-2</v>
      </c>
      <c r="D21" s="4">
        <f t="shared" ref="D21:M21" si="9">D3</f>
        <v>7.4999999999999997E-2</v>
      </c>
      <c r="E21" s="4">
        <f t="shared" si="9"/>
        <v>7.4999999999999997E-2</v>
      </c>
      <c r="F21" s="4">
        <f t="shared" si="9"/>
        <v>7.4999999999999997E-2</v>
      </c>
      <c r="G21" s="4">
        <f t="shared" si="9"/>
        <v>7.4999999999999997E-2</v>
      </c>
      <c r="H21" s="4">
        <f t="shared" si="9"/>
        <v>7.4999999999999997E-2</v>
      </c>
      <c r="I21" s="4">
        <f t="shared" si="9"/>
        <v>7.4999999999999997E-2</v>
      </c>
      <c r="J21" s="4">
        <f t="shared" si="9"/>
        <v>7.4999999999999997E-2</v>
      </c>
      <c r="K21" s="4">
        <f t="shared" si="9"/>
        <v>7.4999999999999997E-2</v>
      </c>
      <c r="L21" s="4">
        <f t="shared" si="9"/>
        <v>7.4999999999999997E-2</v>
      </c>
      <c r="M21" s="4">
        <f t="shared" si="9"/>
        <v>7.4999999999999997E-2</v>
      </c>
      <c r="O21" s="13"/>
      <c r="P21" s="68" t="s">
        <v>40</v>
      </c>
      <c r="Q21" s="68"/>
      <c r="R21" s="68"/>
      <c r="S21" s="68"/>
      <c r="T21" s="68"/>
      <c r="U21" s="68"/>
      <c r="V21" s="68"/>
      <c r="W21" s="68" t="s">
        <v>59</v>
      </c>
      <c r="X21" s="68"/>
      <c r="Y21" s="68"/>
      <c r="Z21" s="68"/>
      <c r="AA21" s="68"/>
      <c r="AB21" s="68"/>
      <c r="AC21" s="68"/>
      <c r="AE21" s="68" t="s">
        <v>61</v>
      </c>
      <c r="AF21" s="68"/>
      <c r="AG21" s="68"/>
      <c r="AH21" s="68"/>
      <c r="AI21" s="68"/>
      <c r="AJ21" s="68"/>
      <c r="AK21" s="68"/>
      <c r="AL21" s="68" t="s">
        <v>62</v>
      </c>
      <c r="AM21" s="68"/>
      <c r="AN21" s="68"/>
      <c r="AO21" s="68"/>
      <c r="AP21" s="68"/>
      <c r="AQ21" s="68"/>
      <c r="AR21" s="68"/>
      <c r="AS21" s="68"/>
    </row>
    <row r="22" spans="1:45" x14ac:dyDescent="0.25">
      <c r="A22" s="11" t="str">
        <f t="shared" ref="A22:M34" si="10">A4</f>
        <v>EG_CCGT</v>
      </c>
      <c r="B22" s="4">
        <f>B4</f>
        <v>2.75E-2</v>
      </c>
      <c r="C22" s="4">
        <f t="shared" ref="C22:M22" si="11">C4</f>
        <v>2.75E-2</v>
      </c>
      <c r="D22" s="4">
        <f t="shared" si="11"/>
        <v>2.75E-2</v>
      </c>
      <c r="E22" s="4">
        <f t="shared" si="11"/>
        <v>2.75E-2</v>
      </c>
      <c r="F22" s="4">
        <f t="shared" si="11"/>
        <v>2.75E-2</v>
      </c>
      <c r="G22" s="4">
        <f t="shared" si="11"/>
        <v>2.75E-2</v>
      </c>
      <c r="H22" s="4">
        <f t="shared" si="11"/>
        <v>2.75E-2</v>
      </c>
      <c r="I22" s="4">
        <f t="shared" si="11"/>
        <v>2.75E-2</v>
      </c>
      <c r="J22" s="4">
        <f t="shared" si="11"/>
        <v>2.75E-2</v>
      </c>
      <c r="K22" s="4">
        <f t="shared" si="11"/>
        <v>2.75E-2</v>
      </c>
      <c r="L22" s="4">
        <f t="shared" si="11"/>
        <v>2.75E-2</v>
      </c>
      <c r="M22" s="4">
        <f t="shared" si="11"/>
        <v>2.75E-2</v>
      </c>
      <c r="O22" s="11" t="s">
        <v>41</v>
      </c>
      <c r="P22" s="11" t="s">
        <v>33</v>
      </c>
      <c r="Q22" s="11" t="s">
        <v>34</v>
      </c>
      <c r="R22" s="11" t="s">
        <v>35</v>
      </c>
      <c r="S22" s="11" t="s">
        <v>37</v>
      </c>
      <c r="T22" s="11" t="s">
        <v>36</v>
      </c>
      <c r="U22" s="11" t="s">
        <v>38</v>
      </c>
      <c r="V22" s="11" t="s">
        <v>39</v>
      </c>
      <c r="W22" s="11" t="s">
        <v>33</v>
      </c>
      <c r="X22" s="11" t="s">
        <v>34</v>
      </c>
      <c r="Y22" s="11" t="s">
        <v>35</v>
      </c>
      <c r="Z22" s="11" t="s">
        <v>37</v>
      </c>
      <c r="AA22" s="11" t="s">
        <v>36</v>
      </c>
      <c r="AB22" s="11" t="s">
        <v>38</v>
      </c>
      <c r="AC22" s="11" t="s">
        <v>39</v>
      </c>
      <c r="AD22" t="s">
        <v>60</v>
      </c>
      <c r="AE22" s="11" t="s">
        <v>33</v>
      </c>
      <c r="AF22" s="11" t="s">
        <v>34</v>
      </c>
      <c r="AG22" s="11" t="s">
        <v>35</v>
      </c>
      <c r="AH22" s="11" t="s">
        <v>37</v>
      </c>
      <c r="AI22" s="11" t="s">
        <v>36</v>
      </c>
      <c r="AJ22" s="11" t="s">
        <v>38</v>
      </c>
      <c r="AK22" s="11" t="s">
        <v>39</v>
      </c>
      <c r="AL22" s="11" t="s">
        <v>33</v>
      </c>
      <c r="AM22" s="11" t="s">
        <v>34</v>
      </c>
      <c r="AN22" s="11" t="s">
        <v>35</v>
      </c>
      <c r="AO22" s="11" t="s">
        <v>37</v>
      </c>
      <c r="AP22" s="11" t="s">
        <v>36</v>
      </c>
      <c r="AQ22" s="11" t="s">
        <v>38</v>
      </c>
      <c r="AR22" s="11" t="s">
        <v>39</v>
      </c>
      <c r="AS22" t="s">
        <v>60</v>
      </c>
    </row>
    <row r="23" spans="1:45" x14ac:dyDescent="0.25">
      <c r="A23" s="11" t="str">
        <f t="shared" si="10"/>
        <v>EG_OCGT</v>
      </c>
      <c r="B23" s="4">
        <f t="shared" si="10"/>
        <v>0.01</v>
      </c>
      <c r="C23" s="4">
        <f t="shared" si="10"/>
        <v>0.01</v>
      </c>
      <c r="D23" s="4">
        <f t="shared" si="10"/>
        <v>0.01</v>
      </c>
      <c r="E23" s="4">
        <f t="shared" si="10"/>
        <v>0.01</v>
      </c>
      <c r="F23" s="4">
        <f t="shared" si="10"/>
        <v>0.01</v>
      </c>
      <c r="G23" s="4">
        <f t="shared" si="10"/>
        <v>0.01</v>
      </c>
      <c r="H23" s="4">
        <f t="shared" si="10"/>
        <v>0.01</v>
      </c>
      <c r="I23" s="4">
        <f t="shared" si="10"/>
        <v>0.01</v>
      </c>
      <c r="J23" s="4">
        <f t="shared" si="10"/>
        <v>0.01</v>
      </c>
      <c r="K23" s="4">
        <f t="shared" si="10"/>
        <v>0.01</v>
      </c>
      <c r="L23" s="4">
        <f t="shared" si="10"/>
        <v>0.01</v>
      </c>
      <c r="M23" s="4">
        <f t="shared" si="10"/>
        <v>0.01</v>
      </c>
      <c r="O23" s="11" t="s">
        <v>42</v>
      </c>
      <c r="P23" s="11">
        <v>10030</v>
      </c>
      <c r="Q23" s="11">
        <v>9840</v>
      </c>
      <c r="R23" s="11">
        <v>10568</v>
      </c>
      <c r="S23" s="11">
        <v>11326</v>
      </c>
      <c r="T23" s="11">
        <v>12380</v>
      </c>
      <c r="U23" s="11">
        <v>12786</v>
      </c>
      <c r="V23" s="13">
        <v>12823</v>
      </c>
      <c r="W23" s="15">
        <f t="shared" ref="W23:W37" si="12">P23/P$37</f>
        <v>4.5434778669662432E-2</v>
      </c>
      <c r="X23" s="15">
        <f t="shared" ref="X23:X37" si="13">Q23/Q$37</f>
        <v>4.44975037985674E-2</v>
      </c>
      <c r="Y23" s="15">
        <f t="shared" ref="Y23:Y37" si="14">R23/R$37</f>
        <v>4.5566847617528231E-2</v>
      </c>
      <c r="Z23" s="15">
        <f t="shared" ref="Z23:Z37" si="15">S23/S$37</f>
        <v>4.6503607047394591E-2</v>
      </c>
      <c r="AA23" s="15">
        <f t="shared" ref="AA23:AA37" si="16">T23/T$37</f>
        <v>4.866256559422967E-2</v>
      </c>
      <c r="AB23" s="15">
        <f t="shared" ref="AB23:AB37" si="17">U23/U$37</f>
        <v>4.8734377441769165E-2</v>
      </c>
      <c r="AC23" s="15">
        <f t="shared" ref="AC23:AC37" si="18">V23/V$37</f>
        <v>4.876703784836315E-2</v>
      </c>
      <c r="AD23" s="3">
        <f>AVERAGE(W23:AC23)</f>
        <v>4.6880959716787809E-2</v>
      </c>
      <c r="AE23" s="10">
        <f t="shared" ref="AE23:AK26" si="19">$AD23*P$38</f>
        <v>837.66898821956454</v>
      </c>
      <c r="AF23" s="10">
        <f t="shared" si="19"/>
        <v>828.33967723592377</v>
      </c>
      <c r="AG23" s="10">
        <f t="shared" si="19"/>
        <v>880.09625676325754</v>
      </c>
      <c r="AH23" s="10">
        <f t="shared" si="19"/>
        <v>940.9008615159313</v>
      </c>
      <c r="AI23" s="10">
        <f t="shared" si="19"/>
        <v>992.18863144609725</v>
      </c>
      <c r="AJ23" s="10">
        <f t="shared" si="19"/>
        <v>1005.7841097639657</v>
      </c>
      <c r="AK23" s="10">
        <f t="shared" si="19"/>
        <v>1102.1713629416813</v>
      </c>
      <c r="AL23" s="9">
        <f>AE23/P23</f>
        <v>8.351634977263854E-2</v>
      </c>
      <c r="AM23" s="9">
        <f t="shared" ref="AM23:AQ26" si="20">AF23/Q23</f>
        <v>8.4180861507715837E-2</v>
      </c>
      <c r="AN23" s="9">
        <f t="shared" si="20"/>
        <v>8.3279358134297654E-2</v>
      </c>
      <c r="AO23" s="9">
        <f t="shared" si="20"/>
        <v>8.3074418286767732E-2</v>
      </c>
      <c r="AP23" s="9">
        <f t="shared" si="20"/>
        <v>8.0144477499684758E-2</v>
      </c>
      <c r="AQ23" s="9">
        <f t="shared" si="20"/>
        <v>7.8662921145312509E-2</v>
      </c>
      <c r="AR23" s="9">
        <f>AK23/V23</f>
        <v>8.5952691487302599E-2</v>
      </c>
      <c r="AS23" s="17">
        <f>AVERAGE(AL23:AR23)</f>
        <v>8.2687296833388504E-2</v>
      </c>
    </row>
    <row r="24" spans="1:45" x14ac:dyDescent="0.25">
      <c r="A24" s="11" t="str">
        <f t="shared" si="10"/>
        <v>EG_PHWR</v>
      </c>
      <c r="B24" s="4">
        <f t="shared" si="10"/>
        <v>0.1</v>
      </c>
      <c r="C24" s="4">
        <f t="shared" si="10"/>
        <v>0.09</v>
      </c>
      <c r="D24" s="4">
        <f t="shared" si="10"/>
        <v>0.09</v>
      </c>
      <c r="E24" s="4">
        <f t="shared" si="10"/>
        <v>0.09</v>
      </c>
      <c r="F24" s="4">
        <f t="shared" si="10"/>
        <v>0.09</v>
      </c>
      <c r="G24" s="4">
        <f t="shared" si="10"/>
        <v>0.09</v>
      </c>
      <c r="H24" s="4">
        <f t="shared" si="10"/>
        <v>0.09</v>
      </c>
      <c r="I24" s="4">
        <f t="shared" si="10"/>
        <v>0.09</v>
      </c>
      <c r="J24" s="4">
        <f t="shared" si="10"/>
        <v>0.09</v>
      </c>
      <c r="K24" s="4">
        <f t="shared" si="10"/>
        <v>0.09</v>
      </c>
      <c r="L24" s="4">
        <f t="shared" si="10"/>
        <v>0.09</v>
      </c>
      <c r="M24" s="4">
        <f t="shared" si="10"/>
        <v>0.09</v>
      </c>
      <c r="O24" s="11" t="s">
        <v>43</v>
      </c>
      <c r="P24" s="11">
        <v>30275</v>
      </c>
      <c r="Q24" s="11">
        <v>32325</v>
      </c>
      <c r="R24" s="11">
        <v>35321</v>
      </c>
      <c r="S24" s="11">
        <v>36593</v>
      </c>
      <c r="T24" s="11">
        <v>37784</v>
      </c>
      <c r="U24" s="11">
        <v>38039</v>
      </c>
      <c r="V24" s="13">
        <v>38616</v>
      </c>
      <c r="W24" s="15">
        <f t="shared" si="12"/>
        <v>0.13714236532642374</v>
      </c>
      <c r="X24" s="15">
        <f t="shared" si="13"/>
        <v>0.14617701324072063</v>
      </c>
      <c r="Y24" s="15">
        <f t="shared" si="14"/>
        <v>0.15229623625082464</v>
      </c>
      <c r="Z24" s="15">
        <f t="shared" si="15"/>
        <v>0.15024779204355557</v>
      </c>
      <c r="AA24" s="15">
        <f t="shared" si="16"/>
        <v>0.14851909357127416</v>
      </c>
      <c r="AB24" s="15">
        <f t="shared" si="17"/>
        <v>0.14498725039163596</v>
      </c>
      <c r="AC24" s="15">
        <f t="shared" si="18"/>
        <v>0.14686016794450529</v>
      </c>
      <c r="AD24" s="3">
        <f t="shared" ref="AD24:AD36" si="21">AVERAGE(W24:AC24)</f>
        <v>0.14660427410984855</v>
      </c>
      <c r="AE24" s="10">
        <f t="shared" si="19"/>
        <v>2619.5251697947738</v>
      </c>
      <c r="AF24" s="10">
        <f t="shared" si="19"/>
        <v>2590.3509192469141</v>
      </c>
      <c r="AG24" s="10">
        <f t="shared" si="19"/>
        <v>2752.2020378641869</v>
      </c>
      <c r="AH24" s="10">
        <f t="shared" si="19"/>
        <v>2942.3477813846603</v>
      </c>
      <c r="AI24" s="10">
        <f t="shared" si="19"/>
        <v>3102.7328572608349</v>
      </c>
      <c r="AJ24" s="10">
        <f t="shared" si="19"/>
        <v>3145.2480967526908</v>
      </c>
      <c r="AK24" s="10">
        <f t="shared" si="19"/>
        <v>3446.6664843225394</v>
      </c>
      <c r="AL24" s="9">
        <f t="shared" ref="AL24:AL26" si="22">AE24/P24</f>
        <v>8.6524365641445874E-2</v>
      </c>
      <c r="AM24" s="9">
        <f t="shared" si="20"/>
        <v>8.0134599203307469E-2</v>
      </c>
      <c r="AN24" s="9">
        <f t="shared" si="20"/>
        <v>7.7919708894543957E-2</v>
      </c>
      <c r="AO24" s="9">
        <f t="shared" si="20"/>
        <v>8.0407394348226718E-2</v>
      </c>
      <c r="AP24" s="9">
        <f t="shared" si="20"/>
        <v>8.2117638610545066E-2</v>
      </c>
      <c r="AQ24" s="9">
        <f t="shared" si="20"/>
        <v>8.2684826014161536E-2</v>
      </c>
      <c r="AR24" s="9">
        <f t="shared" ref="AR24:AR26" si="23">AK24/V24</f>
        <v>8.9254880990328869E-2</v>
      </c>
      <c r="AS24" s="17">
        <f t="shared" ref="AS24:AS26" si="24">AVERAGE(AL24:AR24)</f>
        <v>8.2720487671794213E-2</v>
      </c>
    </row>
    <row r="25" spans="1:45" x14ac:dyDescent="0.25">
      <c r="A25" s="11" t="str">
        <f t="shared" si="10"/>
        <v>EG_LH</v>
      </c>
      <c r="B25" s="4">
        <f t="shared" si="10"/>
        <v>0.01</v>
      </c>
      <c r="C25" s="4">
        <f t="shared" si="10"/>
        <v>0.01</v>
      </c>
      <c r="D25" s="4">
        <f t="shared" si="10"/>
        <v>0.01</v>
      </c>
      <c r="E25" s="4">
        <f t="shared" si="10"/>
        <v>0.01</v>
      </c>
      <c r="F25" s="4">
        <f t="shared" si="10"/>
        <v>0.01</v>
      </c>
      <c r="G25" s="4">
        <f t="shared" si="10"/>
        <v>0.01</v>
      </c>
      <c r="H25" s="4">
        <f t="shared" si="10"/>
        <v>0.01</v>
      </c>
      <c r="I25" s="4">
        <f t="shared" si="10"/>
        <v>0.01</v>
      </c>
      <c r="J25" s="4">
        <f t="shared" si="10"/>
        <v>0.01</v>
      </c>
      <c r="K25" s="4">
        <f t="shared" si="10"/>
        <v>0.01</v>
      </c>
      <c r="L25" s="4">
        <f t="shared" si="10"/>
        <v>0.01</v>
      </c>
      <c r="M25" s="4">
        <f t="shared" si="10"/>
        <v>0.01</v>
      </c>
      <c r="O25" s="11" t="s">
        <v>44</v>
      </c>
      <c r="P25" s="11">
        <v>11220</v>
      </c>
      <c r="Q25" s="11">
        <v>11103</v>
      </c>
      <c r="R25" s="11">
        <v>11789</v>
      </c>
      <c r="S25" s="11">
        <v>13831</v>
      </c>
      <c r="T25" s="11">
        <v>14594</v>
      </c>
      <c r="U25" s="11">
        <v>15479</v>
      </c>
      <c r="V25" s="13">
        <v>15238</v>
      </c>
      <c r="W25" s="15">
        <f t="shared" si="12"/>
        <v>5.0825345630469837E-2</v>
      </c>
      <c r="X25" s="15">
        <f t="shared" si="13"/>
        <v>5.0208921206859131E-2</v>
      </c>
      <c r="Y25" s="15">
        <f t="shared" si="14"/>
        <v>5.0831525980605634E-2</v>
      </c>
      <c r="Z25" s="15">
        <f t="shared" si="15"/>
        <v>5.678892716515227E-2</v>
      </c>
      <c r="AA25" s="15">
        <f t="shared" si="16"/>
        <v>5.7365224740079795E-2</v>
      </c>
      <c r="AB25" s="15">
        <f t="shared" si="17"/>
        <v>5.8998860348908562E-2</v>
      </c>
      <c r="AC25" s="15">
        <f t="shared" si="18"/>
        <v>5.7951502981623465E-2</v>
      </c>
      <c r="AD25" s="3">
        <f t="shared" si="21"/>
        <v>5.4710044007671245E-2</v>
      </c>
      <c r="AE25" s="10">
        <f t="shared" si="19"/>
        <v>977.55906632906976</v>
      </c>
      <c r="AF25" s="10">
        <f t="shared" si="19"/>
        <v>966.67176757154323</v>
      </c>
      <c r="AG25" s="10">
        <f t="shared" si="19"/>
        <v>1027.0716561560123</v>
      </c>
      <c r="AH25" s="10">
        <f t="shared" si="19"/>
        <v>1098.0305832339618</v>
      </c>
      <c r="AI25" s="10">
        <f t="shared" si="19"/>
        <v>1157.8833713783542</v>
      </c>
      <c r="AJ25" s="10">
        <f t="shared" si="19"/>
        <v>1173.749284140579</v>
      </c>
      <c r="AK25" s="10">
        <f t="shared" si="19"/>
        <v>1286.2331346203509</v>
      </c>
      <c r="AL25" s="9">
        <f t="shared" si="22"/>
        <v>8.7126476499917088E-2</v>
      </c>
      <c r="AM25" s="9">
        <f t="shared" si="20"/>
        <v>8.706401581298237E-2</v>
      </c>
      <c r="AN25" s="9">
        <f t="shared" si="20"/>
        <v>8.7121185525151607E-2</v>
      </c>
      <c r="AO25" s="9">
        <f t="shared" si="20"/>
        <v>7.9389095743905846E-2</v>
      </c>
      <c r="AP25" s="9">
        <f t="shared" si="20"/>
        <v>7.9339685581633151E-2</v>
      </c>
      <c r="AQ25" s="9">
        <f t="shared" si="20"/>
        <v>7.5828495648335104E-2</v>
      </c>
      <c r="AR25" s="9">
        <f t="shared" si="23"/>
        <v>8.4409577019316895E-2</v>
      </c>
      <c r="AS25" s="17">
        <f t="shared" si="24"/>
        <v>8.2896933118748878E-2</v>
      </c>
    </row>
    <row r="26" spans="1:45" x14ac:dyDescent="0.25">
      <c r="A26" s="11" t="str">
        <f t="shared" si="10"/>
        <v>EG_SH</v>
      </c>
      <c r="B26" s="4">
        <f t="shared" si="10"/>
        <v>0.01</v>
      </c>
      <c r="C26" s="4">
        <f t="shared" si="10"/>
        <v>0.01</v>
      </c>
      <c r="D26" s="4">
        <f t="shared" si="10"/>
        <v>0.01</v>
      </c>
      <c r="E26" s="4">
        <f t="shared" si="10"/>
        <v>0.01</v>
      </c>
      <c r="F26" s="4">
        <f t="shared" si="10"/>
        <v>0.01</v>
      </c>
      <c r="G26" s="4">
        <f t="shared" si="10"/>
        <v>0.01</v>
      </c>
      <c r="H26" s="4">
        <f t="shared" si="10"/>
        <v>0.01</v>
      </c>
      <c r="I26" s="4">
        <f t="shared" si="10"/>
        <v>0.01</v>
      </c>
      <c r="J26" s="4">
        <f t="shared" si="10"/>
        <v>0.01</v>
      </c>
      <c r="K26" s="4">
        <f t="shared" si="10"/>
        <v>0.01</v>
      </c>
      <c r="L26" s="4">
        <f t="shared" si="10"/>
        <v>0.01</v>
      </c>
      <c r="M26" s="4">
        <f t="shared" si="10"/>
        <v>0.01</v>
      </c>
      <c r="O26" s="11" t="s">
        <v>45</v>
      </c>
      <c r="P26" s="11">
        <v>93759</v>
      </c>
      <c r="Q26" s="11">
        <v>94428</v>
      </c>
      <c r="R26" s="11">
        <v>98588</v>
      </c>
      <c r="S26" s="11">
        <v>102484</v>
      </c>
      <c r="T26" s="11">
        <v>107904</v>
      </c>
      <c r="U26" s="11">
        <v>110535</v>
      </c>
      <c r="V26" s="13">
        <v>111198</v>
      </c>
      <c r="W26" s="15">
        <f t="shared" si="12"/>
        <v>0.42471778796499304</v>
      </c>
      <c r="X26" s="15">
        <f t="shared" si="13"/>
        <v>0.42701324072064251</v>
      </c>
      <c r="Y26" s="15">
        <f t="shared" si="14"/>
        <v>0.42508936155534383</v>
      </c>
      <c r="Z26" s="15">
        <f t="shared" si="15"/>
        <v>0.42079071734462187</v>
      </c>
      <c r="AA26" s="15">
        <f t="shared" si="16"/>
        <v>0.42414260726007741</v>
      </c>
      <c r="AB26" s="15">
        <f t="shared" si="17"/>
        <v>0.4213088073303578</v>
      </c>
      <c r="AC26" s="15">
        <f t="shared" si="18"/>
        <v>0.4228961299744432</v>
      </c>
      <c r="AD26" s="3">
        <f t="shared" si="21"/>
        <v>0.42370837887863999</v>
      </c>
      <c r="AE26" s="10">
        <f t="shared" si="19"/>
        <v>7570.8213138035389</v>
      </c>
      <c r="AF26" s="10">
        <f t="shared" si="19"/>
        <v>7486.5033464066901</v>
      </c>
      <c r="AG26" s="10">
        <f t="shared" si="19"/>
        <v>7954.2773966887089</v>
      </c>
      <c r="AH26" s="10">
        <f t="shared" si="19"/>
        <v>8503.827164094304</v>
      </c>
      <c r="AI26" s="10">
        <f t="shared" si="19"/>
        <v>8967.3641305875371</v>
      </c>
      <c r="AJ26" s="10">
        <f t="shared" si="19"/>
        <v>9090.2395604623416</v>
      </c>
      <c r="AK26" s="10">
        <f t="shared" si="19"/>
        <v>9961.3839874368259</v>
      </c>
      <c r="AL26" s="9">
        <f t="shared" si="22"/>
        <v>8.0747675570382996E-2</v>
      </c>
      <c r="AM26" s="9">
        <f t="shared" si="20"/>
        <v>7.9282663472769618E-2</v>
      </c>
      <c r="AN26" s="9">
        <f t="shared" si="20"/>
        <v>8.0682003861410195E-2</v>
      </c>
      <c r="AO26" s="9">
        <f t="shared" si="20"/>
        <v>8.2977119980624334E-2</v>
      </c>
      <c r="AP26" s="9">
        <f t="shared" si="20"/>
        <v>8.3105020486613446E-2</v>
      </c>
      <c r="AQ26" s="9">
        <f t="shared" si="20"/>
        <v>8.2238562993281236E-2</v>
      </c>
      <c r="AR26" s="9">
        <f t="shared" si="23"/>
        <v>8.9582402448216927E-2</v>
      </c>
      <c r="AS26" s="17">
        <f t="shared" si="24"/>
        <v>8.2659349830471254E-2</v>
      </c>
    </row>
    <row r="27" spans="1:45" x14ac:dyDescent="0.25">
      <c r="A27" s="11" t="str">
        <f t="shared" si="10"/>
        <v>EG_BIOMASS</v>
      </c>
      <c r="B27" s="4">
        <f t="shared" si="10"/>
        <v>0.1</v>
      </c>
      <c r="C27" s="4">
        <f t="shared" si="10"/>
        <v>0.1</v>
      </c>
      <c r="D27" s="4">
        <f t="shared" si="10"/>
        <v>0.1</v>
      </c>
      <c r="E27" s="4">
        <f t="shared" si="10"/>
        <v>0.1</v>
      </c>
      <c r="F27" s="4">
        <f t="shared" si="10"/>
        <v>0.1</v>
      </c>
      <c r="G27" s="4">
        <f t="shared" si="10"/>
        <v>0.1</v>
      </c>
      <c r="H27" s="4">
        <f t="shared" si="10"/>
        <v>0.1</v>
      </c>
      <c r="I27" s="4">
        <f t="shared" si="10"/>
        <v>0.1</v>
      </c>
      <c r="J27" s="4">
        <f t="shared" si="10"/>
        <v>0.1</v>
      </c>
      <c r="K27" s="4">
        <f t="shared" si="10"/>
        <v>0.1</v>
      </c>
      <c r="L27" s="4">
        <f t="shared" si="10"/>
        <v>0.1</v>
      </c>
      <c r="M27" s="4">
        <f t="shared" si="10"/>
        <v>0.1</v>
      </c>
      <c r="O27" s="22" t="s">
        <v>46</v>
      </c>
      <c r="P27" s="22">
        <v>423</v>
      </c>
      <c r="Q27" s="22">
        <v>358</v>
      </c>
      <c r="R27" s="22">
        <v>429</v>
      </c>
      <c r="S27" s="22">
        <v>629</v>
      </c>
      <c r="T27" s="22">
        <v>562</v>
      </c>
      <c r="U27" s="22">
        <v>702</v>
      </c>
      <c r="V27" s="22">
        <v>643</v>
      </c>
      <c r="W27" s="15">
        <f t="shared" si="12"/>
        <v>1.9161427095979271E-3</v>
      </c>
      <c r="X27" s="15">
        <f t="shared" si="13"/>
        <v>1.6189132479560091E-3</v>
      </c>
      <c r="Y27" s="15">
        <f t="shared" si="14"/>
        <v>1.8497518572974652E-3</v>
      </c>
      <c r="Z27" s="15">
        <f t="shared" si="15"/>
        <v>2.5826212990297721E-3</v>
      </c>
      <c r="AA27" s="15">
        <f t="shared" si="16"/>
        <v>2.20907607947957E-3</v>
      </c>
      <c r="AB27" s="15">
        <f t="shared" si="17"/>
        <v>2.6757025624997619E-3</v>
      </c>
      <c r="AC27" s="15">
        <f t="shared" si="18"/>
        <v>2.4453876110502619E-3</v>
      </c>
      <c r="AD27" s="3">
        <f t="shared" si="21"/>
        <v>2.185370766701538E-3</v>
      </c>
      <c r="AS27" s="17"/>
    </row>
    <row r="28" spans="1:45" x14ac:dyDescent="0.25">
      <c r="A28" s="11" t="str">
        <f t="shared" si="10"/>
        <v>EG_SOLARPV</v>
      </c>
      <c r="B28" s="4">
        <f t="shared" si="10"/>
        <v>2.5000000000000001E-3</v>
      </c>
      <c r="C28" s="4">
        <f t="shared" si="10"/>
        <v>2.5000000000000001E-3</v>
      </c>
      <c r="D28" s="4">
        <f t="shared" si="10"/>
        <v>2.5000000000000001E-3</v>
      </c>
      <c r="E28" s="4">
        <f t="shared" si="10"/>
        <v>2.5000000000000001E-3</v>
      </c>
      <c r="F28" s="4">
        <f t="shared" si="10"/>
        <v>2.5000000000000001E-3</v>
      </c>
      <c r="G28" s="4">
        <f t="shared" si="10"/>
        <v>2.5000000000000001E-3</v>
      </c>
      <c r="H28" s="4">
        <f t="shared" si="10"/>
        <v>2.5000000000000001E-3</v>
      </c>
      <c r="I28" s="4">
        <f t="shared" si="10"/>
        <v>2.5000000000000001E-3</v>
      </c>
      <c r="J28" s="4">
        <f t="shared" si="10"/>
        <v>2.5000000000000001E-3</v>
      </c>
      <c r="K28" s="4">
        <f t="shared" si="10"/>
        <v>2.5000000000000001E-3</v>
      </c>
      <c r="L28" s="4">
        <f t="shared" si="10"/>
        <v>2.5000000000000001E-3</v>
      </c>
      <c r="M28" s="4">
        <f t="shared" si="10"/>
        <v>2.5000000000000001E-3</v>
      </c>
      <c r="O28" s="22" t="s">
        <v>47</v>
      </c>
      <c r="P28" s="22">
        <v>18505</v>
      </c>
      <c r="Q28" s="22">
        <v>17391</v>
      </c>
      <c r="R28" s="22">
        <v>17861</v>
      </c>
      <c r="S28" s="22">
        <v>19946</v>
      </c>
      <c r="T28" s="22">
        <v>20006</v>
      </c>
      <c r="U28" s="22">
        <v>19786</v>
      </c>
      <c r="V28" s="22">
        <v>20679</v>
      </c>
      <c r="W28" s="15">
        <f t="shared" si="12"/>
        <v>8.3825581184656356E-2</v>
      </c>
      <c r="X28" s="15">
        <f t="shared" si="13"/>
        <v>7.8643911439114395E-2</v>
      </c>
      <c r="Y28" s="15">
        <f t="shared" si="14"/>
        <v>7.7012629191585136E-2</v>
      </c>
      <c r="Z28" s="15">
        <f t="shared" si="15"/>
        <v>8.1896604817882093E-2</v>
      </c>
      <c r="AA28" s="15">
        <f t="shared" si="16"/>
        <v>7.8638391541046751E-2</v>
      </c>
      <c r="AB28" s="15">
        <f t="shared" si="17"/>
        <v>7.5415172224530327E-2</v>
      </c>
      <c r="AC28" s="15">
        <f t="shared" si="18"/>
        <v>7.864412194231471E-2</v>
      </c>
      <c r="AD28" s="3">
        <f t="shared" si="21"/>
        <v>7.9153773191589963E-2</v>
      </c>
      <c r="AS28" s="17"/>
    </row>
    <row r="29" spans="1:45" x14ac:dyDescent="0.25">
      <c r="A29" s="11" t="str">
        <f t="shared" si="10"/>
        <v>EG_WIND</v>
      </c>
      <c r="B29" s="4">
        <f t="shared" si="10"/>
        <v>0</v>
      </c>
      <c r="C29" s="4">
        <f t="shared" si="10"/>
        <v>0</v>
      </c>
      <c r="D29" s="4">
        <f t="shared" si="10"/>
        <v>0</v>
      </c>
      <c r="E29" s="4">
        <f t="shared" si="10"/>
        <v>0</v>
      </c>
      <c r="F29" s="4">
        <f t="shared" si="10"/>
        <v>0</v>
      </c>
      <c r="G29" s="4">
        <f t="shared" si="10"/>
        <v>0</v>
      </c>
      <c r="H29" s="4">
        <f t="shared" si="10"/>
        <v>0</v>
      </c>
      <c r="I29" s="4">
        <f t="shared" si="10"/>
        <v>0</v>
      </c>
      <c r="J29" s="4">
        <f t="shared" si="10"/>
        <v>0</v>
      </c>
      <c r="K29" s="4">
        <f t="shared" si="10"/>
        <v>0</v>
      </c>
      <c r="L29" s="4">
        <f t="shared" si="10"/>
        <v>0</v>
      </c>
      <c r="M29" s="4">
        <f t="shared" si="10"/>
        <v>0</v>
      </c>
      <c r="O29" s="22" t="s">
        <v>48</v>
      </c>
      <c r="P29" s="22">
        <v>7418</v>
      </c>
      <c r="Q29" s="22">
        <v>7559</v>
      </c>
      <c r="R29" s="22">
        <v>7503</v>
      </c>
      <c r="S29" s="22">
        <v>6041</v>
      </c>
      <c r="T29" s="22">
        <v>4408</v>
      </c>
      <c r="U29" s="22">
        <v>4072</v>
      </c>
      <c r="V29" s="22">
        <v>3141</v>
      </c>
      <c r="W29" s="15">
        <f t="shared" si="12"/>
        <v>3.360271068510029E-2</v>
      </c>
      <c r="X29" s="15">
        <f t="shared" si="13"/>
        <v>3.4182584472903552E-2</v>
      </c>
      <c r="Y29" s="15">
        <f t="shared" si="14"/>
        <v>3.2351254511195526E-2</v>
      </c>
      <c r="Z29" s="15">
        <f t="shared" si="15"/>
        <v>2.4803839852843963E-2</v>
      </c>
      <c r="AA29" s="15">
        <f t="shared" si="16"/>
        <v>1.7326703484601323E-2</v>
      </c>
      <c r="AB29" s="15">
        <f t="shared" si="17"/>
        <v>1.5520599479343348E-2</v>
      </c>
      <c r="AC29" s="15">
        <f t="shared" si="18"/>
        <v>1.194550930996714E-2</v>
      </c>
      <c r="AD29" s="3">
        <f t="shared" si="21"/>
        <v>2.424760025656502E-2</v>
      </c>
      <c r="AS29" s="17"/>
    </row>
    <row r="30" spans="1:45" x14ac:dyDescent="0.25">
      <c r="A30" s="11" t="str">
        <f t="shared" si="10"/>
        <v>RF_MS</v>
      </c>
      <c r="B30" s="4">
        <f t="shared" si="10"/>
        <v>8.2720487671794213E-2</v>
      </c>
      <c r="C30" s="4">
        <f t="shared" si="10"/>
        <v>8.2720487671794213E-2</v>
      </c>
      <c r="D30" s="4">
        <f t="shared" si="10"/>
        <v>8.2720487671794213E-2</v>
      </c>
      <c r="E30" s="4">
        <f t="shared" si="10"/>
        <v>8.2720487671794213E-2</v>
      </c>
      <c r="F30" s="4">
        <f t="shared" si="10"/>
        <v>8.2720487671794213E-2</v>
      </c>
      <c r="G30" s="4">
        <f t="shared" si="10"/>
        <v>8.2720487671794213E-2</v>
      </c>
      <c r="H30" s="4">
        <f t="shared" si="10"/>
        <v>8.2720487671794213E-2</v>
      </c>
      <c r="I30" s="4">
        <f t="shared" si="10"/>
        <v>8.2720487671794213E-2</v>
      </c>
      <c r="J30" s="4">
        <f t="shared" si="10"/>
        <v>8.2720487671794213E-2</v>
      </c>
      <c r="K30" s="4">
        <f t="shared" si="10"/>
        <v>8.2720487671794213E-2</v>
      </c>
      <c r="L30" s="4">
        <f t="shared" si="10"/>
        <v>8.2720487671794213E-2</v>
      </c>
      <c r="M30" s="4">
        <f t="shared" si="10"/>
        <v>8.2720487671794213E-2</v>
      </c>
      <c r="O30" s="22" t="s">
        <v>49</v>
      </c>
      <c r="P30" s="22">
        <v>13405</v>
      </c>
      <c r="Q30" s="22">
        <v>11919</v>
      </c>
      <c r="R30" s="22">
        <v>9727</v>
      </c>
      <c r="S30" s="22">
        <v>9962</v>
      </c>
      <c r="T30" s="22">
        <v>9486</v>
      </c>
      <c r="U30" s="22">
        <v>10032</v>
      </c>
      <c r="V30" s="22">
        <v>8610</v>
      </c>
      <c r="W30" s="15">
        <f t="shared" si="12"/>
        <v>6.072315135262462E-2</v>
      </c>
      <c r="X30" s="15">
        <f t="shared" si="13"/>
        <v>5.3898958107228133E-2</v>
      </c>
      <c r="Y30" s="15">
        <f t="shared" si="14"/>
        <v>4.1940644093082617E-2</v>
      </c>
      <c r="Z30" s="15">
        <f t="shared" si="15"/>
        <v>4.0903137330579632E-2</v>
      </c>
      <c r="AA30" s="15">
        <f t="shared" si="16"/>
        <v>3.7287003007016373E-2</v>
      </c>
      <c r="AB30" s="15">
        <f t="shared" si="17"/>
        <v>3.8237390465808561E-2</v>
      </c>
      <c r="AC30" s="15">
        <f t="shared" si="18"/>
        <v>3.2744614822928078E-2</v>
      </c>
      <c r="AD30" s="3">
        <f t="shared" si="21"/>
        <v>4.3676414168466855E-2</v>
      </c>
      <c r="AS30" s="17"/>
    </row>
    <row r="31" spans="1:45" x14ac:dyDescent="0.25">
      <c r="A31" s="11" t="str">
        <f t="shared" si="10"/>
        <v>RF_HSD</v>
      </c>
      <c r="B31" s="4">
        <f t="shared" si="10"/>
        <v>8.2659349830471254E-2</v>
      </c>
      <c r="C31" s="4">
        <f t="shared" si="10"/>
        <v>8.2659349830471254E-2</v>
      </c>
      <c r="D31" s="4">
        <f t="shared" si="10"/>
        <v>8.2659349830471254E-2</v>
      </c>
      <c r="E31" s="4">
        <f t="shared" si="10"/>
        <v>8.2659349830471254E-2</v>
      </c>
      <c r="F31" s="4">
        <f t="shared" si="10"/>
        <v>8.2659349830471254E-2</v>
      </c>
      <c r="G31" s="4">
        <f t="shared" si="10"/>
        <v>8.2659349830471254E-2</v>
      </c>
      <c r="H31" s="4">
        <f t="shared" si="10"/>
        <v>8.2659349830471254E-2</v>
      </c>
      <c r="I31" s="4">
        <f t="shared" si="10"/>
        <v>8.2659349830471254E-2</v>
      </c>
      <c r="J31" s="4">
        <f t="shared" si="10"/>
        <v>8.2659349830471254E-2</v>
      </c>
      <c r="K31" s="4">
        <f t="shared" si="10"/>
        <v>8.2659349830471254E-2</v>
      </c>
      <c r="L31" s="4">
        <f t="shared" si="10"/>
        <v>8.2659349830471254E-2</v>
      </c>
      <c r="M31" s="4">
        <f t="shared" si="10"/>
        <v>8.2659349830471254E-2</v>
      </c>
      <c r="O31" s="22" t="s">
        <v>50</v>
      </c>
      <c r="P31" s="22">
        <v>941</v>
      </c>
      <c r="Q31" s="22">
        <v>946</v>
      </c>
      <c r="R31" s="22">
        <v>1037</v>
      </c>
      <c r="S31" s="22">
        <v>1029</v>
      </c>
      <c r="T31" s="22">
        <v>1036</v>
      </c>
      <c r="U31" s="22">
        <v>949</v>
      </c>
      <c r="V31" s="22">
        <v>932</v>
      </c>
      <c r="W31" s="15">
        <f t="shared" si="12"/>
        <v>4.2626247984199747E-3</v>
      </c>
      <c r="X31" s="15">
        <f t="shared" si="13"/>
        <v>4.2779104261630851E-3</v>
      </c>
      <c r="Y31" s="15">
        <f t="shared" si="14"/>
        <v>4.471311599108325E-3</v>
      </c>
      <c r="Z31" s="15">
        <f t="shared" si="15"/>
        <v>4.2249877848992614E-3</v>
      </c>
      <c r="AA31" s="15">
        <f t="shared" si="16"/>
        <v>4.072247007723905E-3</v>
      </c>
      <c r="AB31" s="15">
        <f t="shared" si="17"/>
        <v>3.6171534641200485E-3</v>
      </c>
      <c r="AC31" s="15">
        <f t="shared" si="18"/>
        <v>3.5444809541195083E-3</v>
      </c>
      <c r="AD31" s="3">
        <f t="shared" si="21"/>
        <v>4.0672451477934439E-3</v>
      </c>
      <c r="AS31" s="17"/>
    </row>
    <row r="32" spans="1:45" x14ac:dyDescent="0.25">
      <c r="A32" s="11" t="str">
        <f>A14</f>
        <v>RF_ATF</v>
      </c>
      <c r="B32" s="4">
        <f t="shared" ref="B32:M32" si="25">B14</f>
        <v>8.2896933118748878E-2</v>
      </c>
      <c r="C32" s="4">
        <f t="shared" si="25"/>
        <v>8.2896933118748878E-2</v>
      </c>
      <c r="D32" s="4">
        <f t="shared" si="25"/>
        <v>8.2896933118748878E-2</v>
      </c>
      <c r="E32" s="4">
        <f t="shared" si="25"/>
        <v>8.2896933118748878E-2</v>
      </c>
      <c r="F32" s="4">
        <f t="shared" si="25"/>
        <v>8.2896933118748878E-2</v>
      </c>
      <c r="G32" s="4">
        <f t="shared" si="25"/>
        <v>8.2896933118748878E-2</v>
      </c>
      <c r="H32" s="4">
        <f t="shared" si="25"/>
        <v>8.2896933118748878E-2</v>
      </c>
      <c r="I32" s="4">
        <f t="shared" si="25"/>
        <v>8.2896933118748878E-2</v>
      </c>
      <c r="J32" s="4">
        <f t="shared" si="25"/>
        <v>8.2896933118748878E-2</v>
      </c>
      <c r="K32" s="4">
        <f t="shared" si="25"/>
        <v>8.2896933118748878E-2</v>
      </c>
      <c r="L32" s="4">
        <f t="shared" si="25"/>
        <v>8.2896933118748878E-2</v>
      </c>
      <c r="M32" s="4">
        <f t="shared" si="25"/>
        <v>8.2896933118748878E-2</v>
      </c>
      <c r="O32" s="22" t="s">
        <v>51</v>
      </c>
      <c r="P32" s="22">
        <v>4785</v>
      </c>
      <c r="Q32" s="22">
        <v>4632</v>
      </c>
      <c r="R32" s="22">
        <v>5157</v>
      </c>
      <c r="S32" s="22">
        <v>5185</v>
      </c>
      <c r="T32" s="22">
        <v>5277</v>
      </c>
      <c r="U32" s="22">
        <v>5803</v>
      </c>
      <c r="V32" s="22">
        <v>5244</v>
      </c>
      <c r="W32" s="15">
        <f t="shared" si="12"/>
        <v>2.1675515048288609E-2</v>
      </c>
      <c r="X32" s="15">
        <f t="shared" si="13"/>
        <v>2.094638593444758E-2</v>
      </c>
      <c r="Y32" s="15">
        <f t="shared" si="14"/>
        <v>2.2235828270589807E-2</v>
      </c>
      <c r="Z32" s="15">
        <f t="shared" si="15"/>
        <v>2.1289175573083255E-2</v>
      </c>
      <c r="AA32" s="15">
        <f t="shared" si="16"/>
        <v>2.0742516853049273E-2</v>
      </c>
      <c r="AB32" s="15">
        <f t="shared" si="17"/>
        <v>2.2118378874909E-2</v>
      </c>
      <c r="AC32" s="15">
        <f t="shared" si="18"/>
        <v>1.9943410003650967E-2</v>
      </c>
      <c r="AD32" s="3">
        <f t="shared" si="21"/>
        <v>2.1278744365431212E-2</v>
      </c>
      <c r="AS32" s="17"/>
    </row>
    <row r="33" spans="1:45" x14ac:dyDescent="0.25">
      <c r="A33" s="11" t="str">
        <f t="shared" si="10"/>
        <v>RF_LPG</v>
      </c>
      <c r="B33" s="4">
        <f t="shared" si="10"/>
        <v>8.2687296833388504E-2</v>
      </c>
      <c r="C33" s="4">
        <f t="shared" si="10"/>
        <v>8.2687296833388504E-2</v>
      </c>
      <c r="D33" s="4">
        <f t="shared" si="10"/>
        <v>8.2687296833388504E-2</v>
      </c>
      <c r="E33" s="4">
        <f t="shared" si="10"/>
        <v>8.2687296833388504E-2</v>
      </c>
      <c r="F33" s="4">
        <f t="shared" si="10"/>
        <v>8.2687296833388504E-2</v>
      </c>
      <c r="G33" s="4">
        <f t="shared" si="10"/>
        <v>8.2687296833388504E-2</v>
      </c>
      <c r="H33" s="4">
        <f t="shared" si="10"/>
        <v>8.2687296833388504E-2</v>
      </c>
      <c r="I33" s="4">
        <f t="shared" si="10"/>
        <v>8.2687296833388504E-2</v>
      </c>
      <c r="J33" s="4">
        <f t="shared" si="10"/>
        <v>8.2687296833388504E-2</v>
      </c>
      <c r="K33" s="4">
        <f t="shared" si="10"/>
        <v>8.2687296833388504E-2</v>
      </c>
      <c r="L33" s="4">
        <f t="shared" si="10"/>
        <v>8.2687296833388504E-2</v>
      </c>
      <c r="M33" s="4">
        <f t="shared" si="10"/>
        <v>8.2687296833388504E-2</v>
      </c>
      <c r="O33" s="22" t="s">
        <v>52</v>
      </c>
      <c r="P33" s="22">
        <v>12068</v>
      </c>
      <c r="Q33" s="22">
        <v>12448</v>
      </c>
      <c r="R33" s="22">
        <v>13322</v>
      </c>
      <c r="S33" s="22">
        <v>13936</v>
      </c>
      <c r="T33" s="22">
        <v>14754</v>
      </c>
      <c r="U33" s="22">
        <v>14676</v>
      </c>
      <c r="V33" s="22">
        <v>15528</v>
      </c>
      <c r="W33" s="15">
        <f t="shared" si="12"/>
        <v>5.466669082607041E-2</v>
      </c>
      <c r="X33" s="15">
        <f t="shared" si="13"/>
        <v>5.6291151146805586E-2</v>
      </c>
      <c r="Y33" s="15">
        <f t="shared" si="14"/>
        <v>5.7441478421717554E-2</v>
      </c>
      <c r="Z33" s="15">
        <f t="shared" si="15"/>
        <v>5.7220048367693011E-2</v>
      </c>
      <c r="AA33" s="15">
        <f t="shared" si="16"/>
        <v>5.7994143196871129E-2</v>
      </c>
      <c r="AB33" s="15">
        <f t="shared" si="17"/>
        <v>5.5938192033114675E-2</v>
      </c>
      <c r="AC33" s="15">
        <f t="shared" si="18"/>
        <v>5.9054399415845199E-2</v>
      </c>
      <c r="AD33" s="3">
        <f t="shared" si="21"/>
        <v>5.6943729058302507E-2</v>
      </c>
      <c r="AS33" s="17"/>
    </row>
    <row r="34" spans="1:45" x14ac:dyDescent="0.25">
      <c r="A34" s="11" t="str">
        <f t="shared" si="10"/>
        <v>RF_OTHERPP</v>
      </c>
      <c r="B34" s="4">
        <f t="shared" si="10"/>
        <v>8.2710353803609263E-2</v>
      </c>
      <c r="C34" s="4">
        <f t="shared" si="10"/>
        <v>8.2710353803609263E-2</v>
      </c>
      <c r="D34" s="4">
        <f t="shared" si="10"/>
        <v>8.2710353803609263E-2</v>
      </c>
      <c r="E34" s="4">
        <f t="shared" si="10"/>
        <v>8.2710353803609263E-2</v>
      </c>
      <c r="F34" s="4">
        <f t="shared" si="10"/>
        <v>8.2710353803609263E-2</v>
      </c>
      <c r="G34" s="4">
        <f t="shared" si="10"/>
        <v>8.2710353803609263E-2</v>
      </c>
      <c r="H34" s="4">
        <f t="shared" si="10"/>
        <v>8.2710353803609263E-2</v>
      </c>
      <c r="I34" s="4">
        <f t="shared" si="10"/>
        <v>8.2710353803609263E-2</v>
      </c>
      <c r="J34" s="4">
        <f t="shared" si="10"/>
        <v>8.2710353803609263E-2</v>
      </c>
      <c r="K34" s="4">
        <f t="shared" si="10"/>
        <v>8.2710353803609263E-2</v>
      </c>
      <c r="L34" s="4">
        <f t="shared" si="10"/>
        <v>8.2710353803609263E-2</v>
      </c>
      <c r="M34" s="4">
        <f t="shared" si="10"/>
        <v>8.2710353803609263E-2</v>
      </c>
      <c r="O34" s="22" t="s">
        <v>53</v>
      </c>
      <c r="P34" s="22">
        <v>55</v>
      </c>
      <c r="Q34" s="22">
        <v>51</v>
      </c>
      <c r="R34" s="22">
        <v>65</v>
      </c>
      <c r="S34" s="22">
        <v>85</v>
      </c>
      <c r="T34" s="22">
        <v>104</v>
      </c>
      <c r="U34" s="22">
        <v>90</v>
      </c>
      <c r="V34" s="22">
        <v>96</v>
      </c>
      <c r="W34" s="15">
        <f t="shared" si="12"/>
        <v>2.4914385112975414E-4</v>
      </c>
      <c r="X34" s="15">
        <f t="shared" si="13"/>
        <v>2.3062730627306272E-4</v>
      </c>
      <c r="Y34" s="15">
        <f t="shared" si="14"/>
        <v>2.8026543292385836E-4</v>
      </c>
      <c r="Z34" s="15">
        <f t="shared" si="15"/>
        <v>3.4900287824726647E-4</v>
      </c>
      <c r="AA34" s="15">
        <f t="shared" si="16"/>
        <v>4.0879699691436883E-4</v>
      </c>
      <c r="AB34" s="15">
        <f t="shared" si="17"/>
        <v>3.4303879006407204E-4</v>
      </c>
      <c r="AC34" s="15">
        <f t="shared" si="18"/>
        <v>3.6509675063891932E-4</v>
      </c>
      <c r="AD34" s="3">
        <f t="shared" si="21"/>
        <v>3.1799600088447172E-4</v>
      </c>
      <c r="AS34" s="17"/>
    </row>
    <row r="35" spans="1:45" x14ac:dyDescent="0.25">
      <c r="A35" s="13"/>
      <c r="B35" s="13"/>
      <c r="C35" s="4"/>
      <c r="D35" s="4"/>
      <c r="E35" s="4"/>
      <c r="F35" s="4"/>
      <c r="G35" s="4"/>
      <c r="H35" s="4"/>
      <c r="I35" s="4"/>
      <c r="J35" s="4"/>
      <c r="K35" s="4"/>
      <c r="L35" s="4"/>
      <c r="M35" s="4"/>
      <c r="O35" s="22" t="s">
        <v>54</v>
      </c>
      <c r="P35" s="22">
        <v>17872</v>
      </c>
      <c r="Q35" s="22">
        <v>18136</v>
      </c>
      <c r="R35" s="22">
        <v>20556</v>
      </c>
      <c r="S35" s="22">
        <v>22504</v>
      </c>
      <c r="T35" s="22">
        <v>26110</v>
      </c>
      <c r="U35" s="22">
        <v>29412</v>
      </c>
      <c r="V35" s="22">
        <v>30196</v>
      </c>
      <c r="W35" s="15">
        <f t="shared" si="12"/>
        <v>8.0958161952563015E-2</v>
      </c>
      <c r="X35" s="15">
        <f t="shared" si="13"/>
        <v>8.2012878952318929E-2</v>
      </c>
      <c r="Y35" s="15">
        <f t="shared" si="14"/>
        <v>8.8632865218197424E-2</v>
      </c>
      <c r="Z35" s="15">
        <f t="shared" si="15"/>
        <v>9.2399538495017475E-2</v>
      </c>
      <c r="AA35" s="15">
        <f t="shared" si="16"/>
        <v>0.10263163066763625</v>
      </c>
      <c r="AB35" s="15">
        <f t="shared" si="17"/>
        <v>0.11210507659293874</v>
      </c>
      <c r="AC35" s="15">
        <f t="shared" si="18"/>
        <v>0.11483814044055007</v>
      </c>
      <c r="AD35" s="3">
        <f t="shared" si="21"/>
        <v>9.6225470331317425E-2</v>
      </c>
      <c r="AS35" s="17"/>
    </row>
    <row r="36" spans="1:45" x14ac:dyDescent="0.25">
      <c r="A36" s="13"/>
      <c r="B36" s="13"/>
      <c r="O36" s="11" t="s">
        <v>55</v>
      </c>
      <c r="P36" s="11">
        <f>SUM(P27:P35)</f>
        <v>75472</v>
      </c>
      <c r="Q36" s="11">
        <f t="shared" ref="Q36:V36" si="26">SUM(Q27:Q35)</f>
        <v>73440</v>
      </c>
      <c r="R36" s="11">
        <f t="shared" si="26"/>
        <v>75657</v>
      </c>
      <c r="S36" s="11">
        <f t="shared" si="26"/>
        <v>79317</v>
      </c>
      <c r="T36" s="11">
        <f t="shared" si="26"/>
        <v>81743</v>
      </c>
      <c r="U36" s="11">
        <f t="shared" si="26"/>
        <v>85522</v>
      </c>
      <c r="V36" s="13">
        <f t="shared" si="26"/>
        <v>85069</v>
      </c>
      <c r="W36" s="15">
        <f t="shared" si="12"/>
        <v>0.34187972240845094</v>
      </c>
      <c r="X36" s="15">
        <f t="shared" si="13"/>
        <v>0.33210332103321033</v>
      </c>
      <c r="Y36" s="15">
        <f t="shared" si="14"/>
        <v>0.3262160285956977</v>
      </c>
      <c r="Z36" s="15">
        <f t="shared" si="15"/>
        <v>0.32566895639927573</v>
      </c>
      <c r="AA36" s="15">
        <f t="shared" si="16"/>
        <v>0.32131050883433893</v>
      </c>
      <c r="AB36" s="15">
        <f t="shared" si="17"/>
        <v>0.32597070448732851</v>
      </c>
      <c r="AC36" s="15">
        <f t="shared" si="18"/>
        <v>0.32352516125106484</v>
      </c>
      <c r="AD36" s="3">
        <f t="shared" si="21"/>
        <v>0.32809634328705245</v>
      </c>
      <c r="AE36" s="10">
        <f t="shared" ref="AE36:AK36" si="27">$AD36*P$38</f>
        <v>5862.4254618530531</v>
      </c>
      <c r="AF36" s="10">
        <f t="shared" si="27"/>
        <v>5797.1342895389298</v>
      </c>
      <c r="AG36" s="10">
        <f t="shared" si="27"/>
        <v>6159.3526525278357</v>
      </c>
      <c r="AH36" s="10">
        <f t="shared" si="27"/>
        <v>6584.893609771143</v>
      </c>
      <c r="AI36" s="10">
        <f t="shared" si="27"/>
        <v>6943.8310093271784</v>
      </c>
      <c r="AJ36" s="10">
        <f t="shared" si="27"/>
        <v>7038.9789488804236</v>
      </c>
      <c r="AK36" s="10">
        <f t="shared" si="27"/>
        <v>7713.5450306786033</v>
      </c>
      <c r="AL36" s="9">
        <f t="shared" ref="AL36" si="28">AE36/P36</f>
        <v>7.7676826662246304E-2</v>
      </c>
      <c r="AM36" s="9">
        <f t="shared" ref="AM36" si="29">AF36/Q36</f>
        <v>7.8937013746445128E-2</v>
      </c>
      <c r="AN36" s="9">
        <f t="shared" ref="AN36" si="30">AG36/R36</f>
        <v>8.1411536969848597E-2</v>
      </c>
      <c r="AO36" s="9">
        <f t="shared" ref="AO36" si="31">AH36/S36</f>
        <v>8.3019952970626004E-2</v>
      </c>
      <c r="AP36" s="9">
        <f t="shared" ref="AP36" si="32">AI36/T36</f>
        <v>8.4947102618293663E-2</v>
      </c>
      <c r="AQ36" s="9">
        <f t="shared" ref="AQ36" si="33">AJ36/U36</f>
        <v>8.2306061000449279E-2</v>
      </c>
      <c r="AR36" s="9">
        <f t="shared" ref="AR36" si="34">AK36/V36</f>
        <v>9.0673982657355837E-2</v>
      </c>
      <c r="AS36" s="17">
        <f t="shared" ref="AS36" si="35">AVERAGE(AL36:AR36)</f>
        <v>8.2710353803609263E-2</v>
      </c>
    </row>
    <row r="37" spans="1:45" x14ac:dyDescent="0.25">
      <c r="O37" s="11" t="s">
        <v>56</v>
      </c>
      <c r="P37" s="11">
        <f>SUM(P23:P26)+P36</f>
        <v>220756</v>
      </c>
      <c r="Q37" s="11">
        <f t="shared" ref="Q37:V37" si="36">SUM(Q23:Q26)+Q36</f>
        <v>221136</v>
      </c>
      <c r="R37" s="11">
        <f t="shared" si="36"/>
        <v>231923</v>
      </c>
      <c r="S37" s="11">
        <f t="shared" si="36"/>
        <v>243551</v>
      </c>
      <c r="T37" s="11">
        <f t="shared" si="36"/>
        <v>254405</v>
      </c>
      <c r="U37" s="11">
        <f t="shared" si="36"/>
        <v>262361</v>
      </c>
      <c r="V37" s="13">
        <f t="shared" si="36"/>
        <v>262944</v>
      </c>
      <c r="W37" s="15">
        <f t="shared" si="12"/>
        <v>1</v>
      </c>
      <c r="X37" s="15">
        <f t="shared" si="13"/>
        <v>1</v>
      </c>
      <c r="Y37" s="15">
        <f t="shared" si="14"/>
        <v>1</v>
      </c>
      <c r="Z37" s="15">
        <f t="shared" si="15"/>
        <v>1</v>
      </c>
      <c r="AA37" s="15">
        <f t="shared" si="16"/>
        <v>1</v>
      </c>
      <c r="AB37" s="15">
        <f t="shared" si="17"/>
        <v>1</v>
      </c>
      <c r="AC37" s="15">
        <f t="shared" si="18"/>
        <v>1</v>
      </c>
      <c r="AE37" s="15" t="b">
        <f>SUM(AE23:AE36)=P38</f>
        <v>1</v>
      </c>
      <c r="AF37" s="15" t="b">
        <f t="shared" ref="AF37:AK37" si="37">SUM(AF23:AF36)=Q38</f>
        <v>1</v>
      </c>
      <c r="AG37" s="15" t="b">
        <f t="shared" si="37"/>
        <v>1</v>
      </c>
      <c r="AH37" s="15" t="b">
        <f t="shared" si="37"/>
        <v>1</v>
      </c>
      <c r="AI37" s="15" t="b">
        <f t="shared" si="37"/>
        <v>1</v>
      </c>
      <c r="AJ37" s="15" t="b">
        <f t="shared" si="37"/>
        <v>1</v>
      </c>
      <c r="AK37" s="15" t="b">
        <f t="shared" si="37"/>
        <v>1</v>
      </c>
    </row>
    <row r="38" spans="1:45" x14ac:dyDescent="0.25">
      <c r="O38" s="11" t="s">
        <v>57</v>
      </c>
      <c r="P38" s="16">
        <v>17868</v>
      </c>
      <c r="Q38" s="16">
        <v>17669</v>
      </c>
      <c r="R38" s="16">
        <v>18773</v>
      </c>
      <c r="S38" s="16">
        <v>20070</v>
      </c>
      <c r="T38" s="16">
        <v>21164</v>
      </c>
      <c r="U38" s="16">
        <v>21454</v>
      </c>
      <c r="V38" s="13">
        <v>23510</v>
      </c>
      <c r="W38" s="14"/>
      <c r="X38" s="14"/>
      <c r="Y38" s="14"/>
      <c r="Z38" s="14"/>
      <c r="AA38" s="14"/>
      <c r="AB38" s="14"/>
      <c r="AC38" s="14"/>
    </row>
    <row r="39" spans="1:45" x14ac:dyDescent="0.25">
      <c r="O39" s="11"/>
      <c r="P39" s="15">
        <f>P38/P37</f>
        <v>8.0940042399753567E-2</v>
      </c>
      <c r="Q39" s="15">
        <f t="shared" ref="Q39:V39" si="38">Q38/Q37</f>
        <v>7.9901056363504808E-2</v>
      </c>
      <c r="R39" s="15">
        <f t="shared" si="38"/>
        <v>8.0944968804301423E-2</v>
      </c>
      <c r="S39" s="15">
        <f t="shared" si="38"/>
        <v>8.2405738428501629E-2</v>
      </c>
      <c r="T39" s="15">
        <f t="shared" si="38"/>
        <v>8.319018887207405E-2</v>
      </c>
      <c r="U39" s="15">
        <f t="shared" si="38"/>
        <v>8.1772824467051128E-2</v>
      </c>
      <c r="V39" s="15">
        <f t="shared" si="38"/>
        <v>8.9410672995010348E-2</v>
      </c>
      <c r="W39" s="11"/>
      <c r="X39" s="11"/>
      <c r="Y39" s="11"/>
      <c r="Z39" s="11"/>
      <c r="AA39" s="11"/>
      <c r="AB39" s="11"/>
      <c r="AC39" s="11"/>
    </row>
    <row r="40" spans="1:45" x14ac:dyDescent="0.25">
      <c r="O40" s="11"/>
      <c r="P40" s="11"/>
      <c r="Q40" s="11"/>
      <c r="R40" s="11"/>
      <c r="S40" s="11"/>
      <c r="T40" s="11"/>
      <c r="U40" s="11"/>
      <c r="V40" s="11"/>
      <c r="W40" s="11"/>
      <c r="X40" s="11"/>
      <c r="Y40" s="11"/>
      <c r="Z40" s="11"/>
      <c r="AA40" s="11"/>
      <c r="AB40" s="11"/>
      <c r="AC40" s="11"/>
    </row>
    <row r="41" spans="1:45" x14ac:dyDescent="0.25">
      <c r="O41" s="11"/>
      <c r="P41" s="11"/>
      <c r="Q41" s="11"/>
      <c r="R41" s="11"/>
      <c r="S41" s="11"/>
      <c r="T41" s="11"/>
      <c r="U41" s="11"/>
      <c r="V41" s="11"/>
      <c r="W41" s="11"/>
      <c r="X41" s="11"/>
      <c r="Y41" s="11"/>
      <c r="Z41" s="11"/>
      <c r="AA41" s="11"/>
      <c r="AB41" s="11"/>
      <c r="AC41" s="11"/>
    </row>
  </sheetData>
  <mergeCells count="4">
    <mergeCell ref="AE21:AK21"/>
    <mergeCell ref="AL21:AS21"/>
    <mergeCell ref="P21:V21"/>
    <mergeCell ref="W21:AC21"/>
  </mergeCells>
  <pageMargins left="0.7" right="0.7" top="0.75" bottom="0.75" header="0.3" footer="0.3"/>
  <pageSetup orientation="portrait" r:id="rId1"/>
  <legacy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
  <sheetViews>
    <sheetView zoomScaleNormal="100" workbookViewId="0"/>
  </sheetViews>
  <sheetFormatPr defaultRowHeight="15" x14ac:dyDescent="0.25"/>
  <cols>
    <col min="1" max="1" width="19.28515625" customWidth="1"/>
    <col min="15" max="15" width="24.28515625" bestFit="1" customWidth="1"/>
  </cols>
  <sheetData>
    <row r="1" spans="1:27" x14ac:dyDescent="0.25">
      <c r="A1" s="13" t="s">
        <v>70</v>
      </c>
      <c r="B1" s="11"/>
      <c r="C1" s="11"/>
      <c r="D1" s="11"/>
      <c r="E1" s="11"/>
      <c r="F1" s="11"/>
      <c r="G1" s="11"/>
      <c r="H1" s="11"/>
      <c r="I1" s="11"/>
      <c r="J1" s="11"/>
      <c r="K1" s="11"/>
      <c r="L1" s="11"/>
      <c r="M1" s="11"/>
      <c r="O1" s="13" t="s">
        <v>71</v>
      </c>
      <c r="P1" s="11"/>
      <c r="Q1" s="11"/>
      <c r="R1" s="11"/>
      <c r="S1" s="11"/>
      <c r="T1" s="11"/>
      <c r="U1" s="11"/>
      <c r="V1" s="11"/>
      <c r="W1" s="11"/>
      <c r="X1" s="11"/>
      <c r="Y1" s="11"/>
      <c r="Z1" s="11"/>
      <c r="AA1" s="11"/>
    </row>
    <row r="2" spans="1:27" x14ac:dyDescent="0.25">
      <c r="A2" s="11" t="s">
        <v>4</v>
      </c>
      <c r="B2" s="11" t="s">
        <v>5</v>
      </c>
      <c r="C2" s="11" t="s">
        <v>6</v>
      </c>
      <c r="D2" s="11" t="s">
        <v>7</v>
      </c>
      <c r="E2" s="11" t="s">
        <v>8</v>
      </c>
      <c r="F2" s="11" t="s">
        <v>9</v>
      </c>
      <c r="G2" s="11" t="s">
        <v>10</v>
      </c>
      <c r="H2" s="11" t="s">
        <v>11</v>
      </c>
      <c r="I2" s="11" t="s">
        <v>12</v>
      </c>
      <c r="J2" s="11" t="s">
        <v>13</v>
      </c>
      <c r="K2" s="11" t="s">
        <v>14</v>
      </c>
      <c r="L2" s="11" t="s">
        <v>15</v>
      </c>
      <c r="M2" s="11" t="s">
        <v>16</v>
      </c>
      <c r="O2" s="11" t="s">
        <v>4</v>
      </c>
      <c r="P2" s="11" t="s">
        <v>5</v>
      </c>
      <c r="Q2" s="11" t="s">
        <v>6</v>
      </c>
      <c r="R2" s="11" t="s">
        <v>7</v>
      </c>
      <c r="S2" s="11" t="s">
        <v>8</v>
      </c>
      <c r="T2" s="11" t="s">
        <v>9</v>
      </c>
      <c r="U2" s="11" t="s">
        <v>10</v>
      </c>
      <c r="V2" s="11" t="s">
        <v>11</v>
      </c>
      <c r="W2" s="11" t="s">
        <v>12</v>
      </c>
      <c r="X2" s="11" t="s">
        <v>13</v>
      </c>
      <c r="Y2" s="11" t="s">
        <v>14</v>
      </c>
      <c r="Z2" s="11" t="s">
        <v>15</v>
      </c>
      <c r="AA2" s="11" t="s">
        <v>16</v>
      </c>
    </row>
    <row r="3" spans="1:27" x14ac:dyDescent="0.25">
      <c r="A3" s="11" t="str">
        <f>Info!A13</f>
        <v>EG_COAL</v>
      </c>
      <c r="B3" s="4">
        <f>Info!B13</f>
        <v>0.1</v>
      </c>
      <c r="C3" s="4">
        <f>RampUp_Ref[[#This Row],[2020]]</f>
        <v>0.1</v>
      </c>
      <c r="D3" s="4">
        <f>RampUp_Ref[[#This Row],[2021]]</f>
        <v>0.1</v>
      </c>
      <c r="E3" s="4">
        <f>RampUp_Ref[[#This Row],[2022]]</f>
        <v>0.1</v>
      </c>
      <c r="F3" s="4">
        <f>RampUp_Ref[[#This Row],[2023]]</f>
        <v>0.1</v>
      </c>
      <c r="G3" s="4">
        <f>RampUp_Ref[[#This Row],[2024]]</f>
        <v>0.1</v>
      </c>
      <c r="H3" s="4">
        <f>RampUp_Ref[[#This Row],[2025]]</f>
        <v>0.1</v>
      </c>
      <c r="I3" s="4">
        <f>RampUp_Ref[[#This Row],[2026]]</f>
        <v>0.1</v>
      </c>
      <c r="J3" s="4">
        <f>RampUp_Ref[[#This Row],[2027]]</f>
        <v>0.1</v>
      </c>
      <c r="K3" s="4">
        <f>RampUp_Ref[[#This Row],[2028]]</f>
        <v>0.1</v>
      </c>
      <c r="L3" s="4">
        <f>RampUp_Ref[[#This Row],[2029]]</f>
        <v>0.1</v>
      </c>
      <c r="M3" s="4">
        <f>RampUp_Ref[[#This Row],[2030]]</f>
        <v>0.1</v>
      </c>
      <c r="O3" s="11" t="s">
        <v>21</v>
      </c>
      <c r="P3" s="4">
        <f>RampUp_Ref[[#This Row],[2020]]</f>
        <v>0.1</v>
      </c>
      <c r="Q3" s="4">
        <f>RampUp_Ref[[#This Row],[2021]]</f>
        <v>0.1</v>
      </c>
      <c r="R3" s="4">
        <f>RampUp_Ref[[#This Row],[2022]]</f>
        <v>0.1</v>
      </c>
      <c r="S3" s="4">
        <f>RampUp_Ref[[#This Row],[2023]]</f>
        <v>0.1</v>
      </c>
      <c r="T3" s="4">
        <f>RampUp_Ref[[#This Row],[2024]]</f>
        <v>0.1</v>
      </c>
      <c r="U3" s="4">
        <f>RampUp_Ref[[#This Row],[2025]]</f>
        <v>0.1</v>
      </c>
      <c r="V3" s="4">
        <f>RampUp_Ref[[#This Row],[2026]]</f>
        <v>0.1</v>
      </c>
      <c r="W3" s="4">
        <f>RampUp_Ref[[#This Row],[2027]]</f>
        <v>0.1</v>
      </c>
      <c r="X3" s="4">
        <f>RampUp_Ref[[#This Row],[2028]]</f>
        <v>0.1</v>
      </c>
      <c r="Y3" s="4">
        <f>RampUp_Ref[[#This Row],[2029]]</f>
        <v>0.1</v>
      </c>
      <c r="Z3" s="4">
        <f>RampUp_Ref[[#This Row],[2030]]</f>
        <v>0.1</v>
      </c>
      <c r="AA3" s="4">
        <f>RampUp_Ref[[#This Row],[2031]]</f>
        <v>0.1</v>
      </c>
    </row>
    <row r="4" spans="1:27" x14ac:dyDescent="0.25">
      <c r="A4" s="11" t="str">
        <f>Info!A14</f>
        <v>EG_CCGT</v>
      </c>
      <c r="B4" s="4">
        <f>Info!B14</f>
        <v>0.5</v>
      </c>
      <c r="C4" s="4">
        <f>RampUp_Ref[[#This Row],[2020]]</f>
        <v>0.5</v>
      </c>
      <c r="D4" s="4">
        <f>RampUp_Ref[[#This Row],[2021]]</f>
        <v>0.5</v>
      </c>
      <c r="E4" s="4">
        <f>RampUp_Ref[[#This Row],[2022]]</f>
        <v>0.5</v>
      </c>
      <c r="F4" s="4">
        <f>RampUp_Ref[[#This Row],[2023]]</f>
        <v>0.5</v>
      </c>
      <c r="G4" s="4">
        <f>RampUp_Ref[[#This Row],[2024]]</f>
        <v>0.5</v>
      </c>
      <c r="H4" s="4">
        <f>RampUp_Ref[[#This Row],[2025]]</f>
        <v>0.5</v>
      </c>
      <c r="I4" s="4">
        <f>RampUp_Ref[[#This Row],[2026]]</f>
        <v>0.5</v>
      </c>
      <c r="J4" s="4">
        <f>RampUp_Ref[[#This Row],[2027]]</f>
        <v>0.5</v>
      </c>
      <c r="K4" s="4">
        <f>RampUp_Ref[[#This Row],[2028]]</f>
        <v>0.5</v>
      </c>
      <c r="L4" s="4">
        <f>RampUp_Ref[[#This Row],[2029]]</f>
        <v>0.5</v>
      </c>
      <c r="M4" s="4">
        <f>RampUp_Ref[[#This Row],[2030]]</f>
        <v>0.5</v>
      </c>
      <c r="O4" s="11" t="s">
        <v>31</v>
      </c>
      <c r="P4" s="4">
        <f>RampUp_Ref[[#This Row],[2020]]</f>
        <v>0.5</v>
      </c>
      <c r="Q4" s="4">
        <f>RampUp_Ref[[#This Row],[2021]]</f>
        <v>0.5</v>
      </c>
      <c r="R4" s="4">
        <f>RampUp_Ref[[#This Row],[2022]]</f>
        <v>0.5</v>
      </c>
      <c r="S4" s="4">
        <f>RampUp_Ref[[#This Row],[2023]]</f>
        <v>0.5</v>
      </c>
      <c r="T4" s="4">
        <f>RampUp_Ref[[#This Row],[2024]]</f>
        <v>0.5</v>
      </c>
      <c r="U4" s="4">
        <f>RampUp_Ref[[#This Row],[2025]]</f>
        <v>0.5</v>
      </c>
      <c r="V4" s="4">
        <f>RampUp_Ref[[#This Row],[2026]]</f>
        <v>0.5</v>
      </c>
      <c r="W4" s="4">
        <f>RampUp_Ref[[#This Row],[2027]]</f>
        <v>0.5</v>
      </c>
      <c r="X4" s="4">
        <f>RampUp_Ref[[#This Row],[2028]]</f>
        <v>0.5</v>
      </c>
      <c r="Y4" s="4">
        <f>RampUp_Ref[[#This Row],[2029]]</f>
        <v>0.5</v>
      </c>
      <c r="Z4" s="4">
        <f>RampUp_Ref[[#This Row],[2030]]</f>
        <v>0.5</v>
      </c>
      <c r="AA4" s="4">
        <f>RampUp_Ref[[#This Row],[2031]]</f>
        <v>0.5</v>
      </c>
    </row>
    <row r="5" spans="1:27" x14ac:dyDescent="0.25">
      <c r="A5" s="11" t="str">
        <f>Info!A15</f>
        <v>EG_OCGT</v>
      </c>
      <c r="B5" s="4">
        <f>Info!B15</f>
        <v>1</v>
      </c>
      <c r="C5" s="4">
        <f>RampUp_Ref[[#This Row],[2020]]</f>
        <v>1</v>
      </c>
      <c r="D5" s="4">
        <f>RampUp_Ref[[#This Row],[2021]]</f>
        <v>1</v>
      </c>
      <c r="E5" s="4">
        <f>RampUp_Ref[[#This Row],[2022]]</f>
        <v>1</v>
      </c>
      <c r="F5" s="4">
        <f>RampUp_Ref[[#This Row],[2023]]</f>
        <v>1</v>
      </c>
      <c r="G5" s="4">
        <f>RampUp_Ref[[#This Row],[2024]]</f>
        <v>1</v>
      </c>
      <c r="H5" s="4">
        <f>RampUp_Ref[[#This Row],[2025]]</f>
        <v>1</v>
      </c>
      <c r="I5" s="4">
        <f>RampUp_Ref[[#This Row],[2026]]</f>
        <v>1</v>
      </c>
      <c r="J5" s="4">
        <f>RampUp_Ref[[#This Row],[2027]]</f>
        <v>1</v>
      </c>
      <c r="K5" s="4">
        <f>RampUp_Ref[[#This Row],[2028]]</f>
        <v>1</v>
      </c>
      <c r="L5" s="4">
        <f>RampUp_Ref[[#This Row],[2029]]</f>
        <v>1</v>
      </c>
      <c r="M5" s="4">
        <f>RampUp_Ref[[#This Row],[2030]]</f>
        <v>1</v>
      </c>
      <c r="O5" s="11" t="s">
        <v>32</v>
      </c>
      <c r="P5" s="4">
        <f>RampUp_Ref[[#This Row],[2020]]</f>
        <v>1</v>
      </c>
      <c r="Q5" s="4">
        <f>RampUp_Ref[[#This Row],[2021]]</f>
        <v>1</v>
      </c>
      <c r="R5" s="4">
        <f>RampUp_Ref[[#This Row],[2022]]</f>
        <v>1</v>
      </c>
      <c r="S5" s="4">
        <f>RampUp_Ref[[#This Row],[2023]]</f>
        <v>1</v>
      </c>
      <c r="T5" s="4">
        <f>RampUp_Ref[[#This Row],[2024]]</f>
        <v>1</v>
      </c>
      <c r="U5" s="4">
        <f>RampUp_Ref[[#This Row],[2025]]</f>
        <v>1</v>
      </c>
      <c r="V5" s="4">
        <f>RampUp_Ref[[#This Row],[2026]]</f>
        <v>1</v>
      </c>
      <c r="W5" s="4">
        <f>RampUp_Ref[[#This Row],[2027]]</f>
        <v>1</v>
      </c>
      <c r="X5" s="4">
        <f>RampUp_Ref[[#This Row],[2028]]</f>
        <v>1</v>
      </c>
      <c r="Y5" s="4">
        <f>RampUp_Ref[[#This Row],[2029]]</f>
        <v>1</v>
      </c>
      <c r="Z5" s="4">
        <f>RampUp_Ref[[#This Row],[2030]]</f>
        <v>1</v>
      </c>
      <c r="AA5" s="4">
        <f>RampUp_Ref[[#This Row],[2031]]</f>
        <v>1</v>
      </c>
    </row>
    <row r="6" spans="1:27" x14ac:dyDescent="0.25">
      <c r="A6" s="11" t="str">
        <f>Info!A16</f>
        <v>EG_PHWR</v>
      </c>
      <c r="B6" s="4">
        <f>Info!B16</f>
        <v>0.01</v>
      </c>
      <c r="C6" s="4">
        <f>RampUp_Ref[[#This Row],[2020]]</f>
        <v>0.01</v>
      </c>
      <c r="D6" s="4">
        <f>RampUp_Ref[[#This Row],[2021]]</f>
        <v>0.01</v>
      </c>
      <c r="E6" s="4">
        <f>RampUp_Ref[[#This Row],[2022]]</f>
        <v>0.01</v>
      </c>
      <c r="F6" s="4">
        <f>RampUp_Ref[[#This Row],[2023]]</f>
        <v>0.01</v>
      </c>
      <c r="G6" s="4">
        <f>RampUp_Ref[[#This Row],[2024]]</f>
        <v>0.01</v>
      </c>
      <c r="H6" s="4">
        <f>RampUp_Ref[[#This Row],[2025]]</f>
        <v>0.01</v>
      </c>
      <c r="I6" s="4">
        <f>RampUp_Ref[[#This Row],[2026]]</f>
        <v>0.01</v>
      </c>
      <c r="J6" s="4">
        <f>RampUp_Ref[[#This Row],[2027]]</f>
        <v>0.01</v>
      </c>
      <c r="K6" s="4">
        <f>RampUp_Ref[[#This Row],[2028]]</f>
        <v>0.01</v>
      </c>
      <c r="L6" s="4">
        <f>RampUp_Ref[[#This Row],[2029]]</f>
        <v>0.01</v>
      </c>
      <c r="M6" s="4">
        <f>RampUp_Ref[[#This Row],[2030]]</f>
        <v>0.01</v>
      </c>
      <c r="O6" s="11" t="s">
        <v>22</v>
      </c>
      <c r="P6" s="4">
        <f>RampUp_Ref[[#This Row],[2020]]</f>
        <v>0.01</v>
      </c>
      <c r="Q6" s="4">
        <f>RampUp_Ref[[#This Row],[2021]]</f>
        <v>0.01</v>
      </c>
      <c r="R6" s="4">
        <f>RampUp_Ref[[#This Row],[2022]]</f>
        <v>0.01</v>
      </c>
      <c r="S6" s="4">
        <f>RampUp_Ref[[#This Row],[2023]]</f>
        <v>0.01</v>
      </c>
      <c r="T6" s="4">
        <f>RampUp_Ref[[#This Row],[2024]]</f>
        <v>0.01</v>
      </c>
      <c r="U6" s="4">
        <f>RampUp_Ref[[#This Row],[2025]]</f>
        <v>0.01</v>
      </c>
      <c r="V6" s="4">
        <f>RampUp_Ref[[#This Row],[2026]]</f>
        <v>0.01</v>
      </c>
      <c r="W6" s="4">
        <f>RampUp_Ref[[#This Row],[2027]]</f>
        <v>0.01</v>
      </c>
      <c r="X6" s="4">
        <f>RampUp_Ref[[#This Row],[2028]]</f>
        <v>0.01</v>
      </c>
      <c r="Y6" s="4">
        <f>RampUp_Ref[[#This Row],[2029]]</f>
        <v>0.01</v>
      </c>
      <c r="Z6" s="4">
        <f>RampUp_Ref[[#This Row],[2030]]</f>
        <v>0.01</v>
      </c>
      <c r="AA6" s="4">
        <f>RampUp_Ref[[#This Row],[2031]]</f>
        <v>0.01</v>
      </c>
    </row>
    <row r="7" spans="1:27" x14ac:dyDescent="0.25">
      <c r="A7" s="11" t="str">
        <f>Info!A17</f>
        <v>EG_LH</v>
      </c>
      <c r="B7" s="4">
        <f>Info!B17</f>
        <v>1</v>
      </c>
      <c r="C7" s="4">
        <f>RampUp_Ref[[#This Row],[2020]]</f>
        <v>1</v>
      </c>
      <c r="D7" s="4">
        <f>RampUp_Ref[[#This Row],[2021]]</f>
        <v>1</v>
      </c>
      <c r="E7" s="4">
        <f>RampUp_Ref[[#This Row],[2022]]</f>
        <v>1</v>
      </c>
      <c r="F7" s="4">
        <f>RampUp_Ref[[#This Row],[2023]]</f>
        <v>1</v>
      </c>
      <c r="G7" s="4">
        <f>RampUp_Ref[[#This Row],[2024]]</f>
        <v>1</v>
      </c>
      <c r="H7" s="4">
        <f>RampUp_Ref[[#This Row],[2025]]</f>
        <v>1</v>
      </c>
      <c r="I7" s="4">
        <f>RampUp_Ref[[#This Row],[2026]]</f>
        <v>1</v>
      </c>
      <c r="J7" s="4">
        <f>RampUp_Ref[[#This Row],[2027]]</f>
        <v>1</v>
      </c>
      <c r="K7" s="4">
        <f>RampUp_Ref[[#This Row],[2028]]</f>
        <v>1</v>
      </c>
      <c r="L7" s="4">
        <f>RampUp_Ref[[#This Row],[2029]]</f>
        <v>1</v>
      </c>
      <c r="M7" s="4">
        <f>RampUp_Ref[[#This Row],[2030]]</f>
        <v>1</v>
      </c>
      <c r="O7" s="11" t="s">
        <v>23</v>
      </c>
      <c r="P7" s="4">
        <f>RampUp_Ref[[#This Row],[2020]]</f>
        <v>1</v>
      </c>
      <c r="Q7" s="4">
        <f>RampUp_Ref[[#This Row],[2021]]</f>
        <v>1</v>
      </c>
      <c r="R7" s="4">
        <f>RampUp_Ref[[#This Row],[2022]]</f>
        <v>1</v>
      </c>
      <c r="S7" s="4">
        <f>RampUp_Ref[[#This Row],[2023]]</f>
        <v>1</v>
      </c>
      <c r="T7" s="4">
        <f>RampUp_Ref[[#This Row],[2024]]</f>
        <v>1</v>
      </c>
      <c r="U7" s="4">
        <f>RampUp_Ref[[#This Row],[2025]]</f>
        <v>1</v>
      </c>
      <c r="V7" s="4">
        <f>RampUp_Ref[[#This Row],[2026]]</f>
        <v>1</v>
      </c>
      <c r="W7" s="4">
        <f>RampUp_Ref[[#This Row],[2027]]</f>
        <v>1</v>
      </c>
      <c r="X7" s="4">
        <f>RampUp_Ref[[#This Row],[2028]]</f>
        <v>1</v>
      </c>
      <c r="Y7" s="4">
        <f>RampUp_Ref[[#This Row],[2029]]</f>
        <v>1</v>
      </c>
      <c r="Z7" s="4">
        <f>RampUp_Ref[[#This Row],[2030]]</f>
        <v>1</v>
      </c>
      <c r="AA7" s="4">
        <f>RampUp_Ref[[#This Row],[2031]]</f>
        <v>1</v>
      </c>
    </row>
    <row r="8" spans="1:27" x14ac:dyDescent="0.25">
      <c r="A8" s="11" t="str">
        <f>Info!A18</f>
        <v>EG_SH</v>
      </c>
      <c r="B8" s="4">
        <f>Info!B18</f>
        <v>1</v>
      </c>
      <c r="C8" s="4">
        <f>RampUp_Ref[[#This Row],[2020]]</f>
        <v>1</v>
      </c>
      <c r="D8" s="4">
        <f>RampUp_Ref[[#This Row],[2021]]</f>
        <v>1</v>
      </c>
      <c r="E8" s="4">
        <f>RampUp_Ref[[#This Row],[2022]]</f>
        <v>1</v>
      </c>
      <c r="F8" s="4">
        <f>RampUp_Ref[[#This Row],[2023]]</f>
        <v>1</v>
      </c>
      <c r="G8" s="4">
        <f>RampUp_Ref[[#This Row],[2024]]</f>
        <v>1</v>
      </c>
      <c r="H8" s="4">
        <f>RampUp_Ref[[#This Row],[2025]]</f>
        <v>1</v>
      </c>
      <c r="I8" s="4">
        <f>RampUp_Ref[[#This Row],[2026]]</f>
        <v>1</v>
      </c>
      <c r="J8" s="4">
        <f>RampUp_Ref[[#This Row],[2027]]</f>
        <v>1</v>
      </c>
      <c r="K8" s="4">
        <f>RampUp_Ref[[#This Row],[2028]]</f>
        <v>1</v>
      </c>
      <c r="L8" s="4">
        <f>RampUp_Ref[[#This Row],[2029]]</f>
        <v>1</v>
      </c>
      <c r="M8" s="4">
        <f>RampUp_Ref[[#This Row],[2030]]</f>
        <v>1</v>
      </c>
      <c r="O8" s="11" t="s">
        <v>24</v>
      </c>
      <c r="P8" s="4">
        <f>RampUp_Ref[[#This Row],[2020]]</f>
        <v>1</v>
      </c>
      <c r="Q8" s="4">
        <f>RampUp_Ref[[#This Row],[2021]]</f>
        <v>1</v>
      </c>
      <c r="R8" s="4">
        <f>RampUp_Ref[[#This Row],[2022]]</f>
        <v>1</v>
      </c>
      <c r="S8" s="4">
        <f>RampUp_Ref[[#This Row],[2023]]</f>
        <v>1</v>
      </c>
      <c r="T8" s="4">
        <f>RampUp_Ref[[#This Row],[2024]]</f>
        <v>1</v>
      </c>
      <c r="U8" s="4">
        <f>RampUp_Ref[[#This Row],[2025]]</f>
        <v>1</v>
      </c>
      <c r="V8" s="4">
        <f>RampUp_Ref[[#This Row],[2026]]</f>
        <v>1</v>
      </c>
      <c r="W8" s="4">
        <f>RampUp_Ref[[#This Row],[2027]]</f>
        <v>1</v>
      </c>
      <c r="X8" s="4">
        <f>RampUp_Ref[[#This Row],[2028]]</f>
        <v>1</v>
      </c>
      <c r="Y8" s="4">
        <f>RampUp_Ref[[#This Row],[2029]]</f>
        <v>1</v>
      </c>
      <c r="Z8" s="4">
        <f>RampUp_Ref[[#This Row],[2030]]</f>
        <v>1</v>
      </c>
      <c r="AA8" s="4">
        <f>RampUp_Ref[[#This Row],[2031]]</f>
        <v>1</v>
      </c>
    </row>
    <row r="9" spans="1:27" x14ac:dyDescent="0.25">
      <c r="A9" s="11" t="str">
        <f>Info!A19</f>
        <v>EG_BIOMASS</v>
      </c>
      <c r="B9" s="4">
        <f>Info!B19</f>
        <v>0.5</v>
      </c>
      <c r="C9" s="4">
        <f>RampUp_Ref[[#This Row],[2020]]</f>
        <v>0.5</v>
      </c>
      <c r="D9" s="4">
        <f>RampUp_Ref[[#This Row],[2021]]</f>
        <v>0.5</v>
      </c>
      <c r="E9" s="4">
        <f>RampUp_Ref[[#This Row],[2022]]</f>
        <v>0.5</v>
      </c>
      <c r="F9" s="4">
        <f>RampUp_Ref[[#This Row],[2023]]</f>
        <v>0.5</v>
      </c>
      <c r="G9" s="4">
        <f>RampUp_Ref[[#This Row],[2024]]</f>
        <v>0.5</v>
      </c>
      <c r="H9" s="4">
        <f>RampUp_Ref[[#This Row],[2025]]</f>
        <v>0.5</v>
      </c>
      <c r="I9" s="4">
        <f>RampUp_Ref[[#This Row],[2026]]</f>
        <v>0.5</v>
      </c>
      <c r="J9" s="4">
        <f>RampUp_Ref[[#This Row],[2027]]</f>
        <v>0.5</v>
      </c>
      <c r="K9" s="4">
        <f>RampUp_Ref[[#This Row],[2028]]</f>
        <v>0.5</v>
      </c>
      <c r="L9" s="4">
        <f>RampUp_Ref[[#This Row],[2029]]</f>
        <v>0.5</v>
      </c>
      <c r="M9" s="4">
        <f>RampUp_Ref[[#This Row],[2030]]</f>
        <v>0.5</v>
      </c>
      <c r="O9" s="11" t="s">
        <v>25</v>
      </c>
      <c r="P9" s="4">
        <f>RampUp_Ref[[#This Row],[2020]]</f>
        <v>0.5</v>
      </c>
      <c r="Q9" s="4">
        <f>RampUp_Ref[[#This Row],[2021]]</f>
        <v>0.5</v>
      </c>
      <c r="R9" s="4">
        <f>RampUp_Ref[[#This Row],[2022]]</f>
        <v>0.5</v>
      </c>
      <c r="S9" s="4">
        <f>RampUp_Ref[[#This Row],[2023]]</f>
        <v>0.5</v>
      </c>
      <c r="T9" s="4">
        <f>RampUp_Ref[[#This Row],[2024]]</f>
        <v>0.5</v>
      </c>
      <c r="U9" s="4">
        <f>RampUp_Ref[[#This Row],[2025]]</f>
        <v>0.5</v>
      </c>
      <c r="V9" s="4">
        <f>RampUp_Ref[[#This Row],[2026]]</f>
        <v>0.5</v>
      </c>
      <c r="W9" s="4">
        <f>RampUp_Ref[[#This Row],[2027]]</f>
        <v>0.5</v>
      </c>
      <c r="X9" s="4">
        <f>RampUp_Ref[[#This Row],[2028]]</f>
        <v>0.5</v>
      </c>
      <c r="Y9" s="4">
        <f>RampUp_Ref[[#This Row],[2029]]</f>
        <v>0.5</v>
      </c>
      <c r="Z9" s="4">
        <f>RampUp_Ref[[#This Row],[2030]]</f>
        <v>0.5</v>
      </c>
      <c r="AA9" s="4">
        <f>RampUp_Ref[[#This Row],[2031]]</f>
        <v>0.5</v>
      </c>
    </row>
    <row r="10" spans="1:27" x14ac:dyDescent="0.25">
      <c r="A10" s="11" t="str">
        <f>Info!A20</f>
        <v>EG_SOLARPV</v>
      </c>
      <c r="B10" s="4">
        <f>Info!B20</f>
        <v>1</v>
      </c>
      <c r="C10" s="4">
        <f>RampUp_Ref[[#This Row],[2020]]</f>
        <v>1</v>
      </c>
      <c r="D10" s="4">
        <f>RampUp_Ref[[#This Row],[2021]]</f>
        <v>1</v>
      </c>
      <c r="E10" s="4">
        <f>RampUp_Ref[[#This Row],[2022]]</f>
        <v>1</v>
      </c>
      <c r="F10" s="4">
        <f>RampUp_Ref[[#This Row],[2023]]</f>
        <v>1</v>
      </c>
      <c r="G10" s="4">
        <f>RampUp_Ref[[#This Row],[2024]]</f>
        <v>1</v>
      </c>
      <c r="H10" s="4">
        <f>RampUp_Ref[[#This Row],[2025]]</f>
        <v>1</v>
      </c>
      <c r="I10" s="4">
        <f>RampUp_Ref[[#This Row],[2026]]</f>
        <v>1</v>
      </c>
      <c r="J10" s="4">
        <f>RampUp_Ref[[#This Row],[2027]]</f>
        <v>1</v>
      </c>
      <c r="K10" s="4">
        <f>RampUp_Ref[[#This Row],[2028]]</f>
        <v>1</v>
      </c>
      <c r="L10" s="4">
        <f>RampUp_Ref[[#This Row],[2029]]</f>
        <v>1</v>
      </c>
      <c r="M10" s="4">
        <f>RampUp_Ref[[#This Row],[2030]]</f>
        <v>1</v>
      </c>
      <c r="O10" s="11" t="s">
        <v>65</v>
      </c>
      <c r="P10" s="4">
        <f>RampUp_Ref[[#This Row],[2020]]</f>
        <v>1</v>
      </c>
      <c r="Q10" s="4">
        <f>RampUp_Ref[[#This Row],[2021]]</f>
        <v>1</v>
      </c>
      <c r="R10" s="4">
        <f>RampUp_Ref[[#This Row],[2022]]</f>
        <v>1</v>
      </c>
      <c r="S10" s="4">
        <f>RampUp_Ref[[#This Row],[2023]]</f>
        <v>1</v>
      </c>
      <c r="T10" s="4">
        <f>RampUp_Ref[[#This Row],[2024]]</f>
        <v>1</v>
      </c>
      <c r="U10" s="4">
        <f>RampUp_Ref[[#This Row],[2025]]</f>
        <v>1</v>
      </c>
      <c r="V10" s="4">
        <f>RampUp_Ref[[#This Row],[2026]]</f>
        <v>1</v>
      </c>
      <c r="W10" s="4">
        <f>RampUp_Ref[[#This Row],[2027]]</f>
        <v>1</v>
      </c>
      <c r="X10" s="4">
        <f>RampUp_Ref[[#This Row],[2028]]</f>
        <v>1</v>
      </c>
      <c r="Y10" s="4">
        <f>RampUp_Ref[[#This Row],[2029]]</f>
        <v>1</v>
      </c>
      <c r="Z10" s="4">
        <f>RampUp_Ref[[#This Row],[2030]]</f>
        <v>1</v>
      </c>
      <c r="AA10" s="4">
        <f>RampUp_Ref[[#This Row],[2031]]</f>
        <v>1</v>
      </c>
    </row>
    <row r="11" spans="1:27" x14ac:dyDescent="0.25">
      <c r="A11" s="11" t="str">
        <f>Info!A21</f>
        <v>EG_WIND</v>
      </c>
      <c r="B11" s="4">
        <f>Info!B21</f>
        <v>1</v>
      </c>
      <c r="C11" s="4">
        <f>RampUp_Ref[[#This Row],[2020]]</f>
        <v>1</v>
      </c>
      <c r="D11" s="4">
        <f>RampUp_Ref[[#This Row],[2021]]</f>
        <v>1</v>
      </c>
      <c r="E11" s="4">
        <f>RampUp_Ref[[#This Row],[2022]]</f>
        <v>1</v>
      </c>
      <c r="F11" s="4">
        <f>RampUp_Ref[[#This Row],[2023]]</f>
        <v>1</v>
      </c>
      <c r="G11" s="4">
        <f>RampUp_Ref[[#This Row],[2024]]</f>
        <v>1</v>
      </c>
      <c r="H11" s="4">
        <f>RampUp_Ref[[#This Row],[2025]]</f>
        <v>1</v>
      </c>
      <c r="I11" s="4">
        <f>RampUp_Ref[[#This Row],[2026]]</f>
        <v>1</v>
      </c>
      <c r="J11" s="4">
        <f>RampUp_Ref[[#This Row],[2027]]</f>
        <v>1</v>
      </c>
      <c r="K11" s="4">
        <f>RampUp_Ref[[#This Row],[2028]]</f>
        <v>1</v>
      </c>
      <c r="L11" s="4">
        <f>RampUp_Ref[[#This Row],[2029]]</f>
        <v>1</v>
      </c>
      <c r="M11" s="4">
        <f>RampUp_Ref[[#This Row],[2030]]</f>
        <v>1</v>
      </c>
      <c r="O11" s="11" t="s">
        <v>58</v>
      </c>
      <c r="P11" s="4">
        <f>RampUp_Ref[[#This Row],[2020]]</f>
        <v>1</v>
      </c>
      <c r="Q11" s="4">
        <f>RampUp_Ref[[#This Row],[2021]]</f>
        <v>1</v>
      </c>
      <c r="R11" s="4">
        <f>RampUp_Ref[[#This Row],[2022]]</f>
        <v>1</v>
      </c>
      <c r="S11" s="4">
        <f>RampUp_Ref[[#This Row],[2023]]</f>
        <v>1</v>
      </c>
      <c r="T11" s="4">
        <f>RampUp_Ref[[#This Row],[2024]]</f>
        <v>1</v>
      </c>
      <c r="U11" s="4">
        <f>RampUp_Ref[[#This Row],[2025]]</f>
        <v>1</v>
      </c>
      <c r="V11" s="4">
        <f>RampUp_Ref[[#This Row],[2026]]</f>
        <v>1</v>
      </c>
      <c r="W11" s="4">
        <f>RampUp_Ref[[#This Row],[2027]]</f>
        <v>1</v>
      </c>
      <c r="X11" s="4">
        <f>RampUp_Ref[[#This Row],[2028]]</f>
        <v>1</v>
      </c>
      <c r="Y11" s="4">
        <f>RampUp_Ref[[#This Row],[2029]]</f>
        <v>1</v>
      </c>
      <c r="Z11" s="4">
        <f>RampUp_Ref[[#This Row],[2030]]</f>
        <v>1</v>
      </c>
      <c r="AA11" s="4">
        <f>RampUp_Ref[[#This Row],[2031]]</f>
        <v>1</v>
      </c>
    </row>
    <row r="12" spans="1:27" x14ac:dyDescent="0.25">
      <c r="A12" s="11" t="str">
        <f>Info!A22</f>
        <v>RF_MS</v>
      </c>
      <c r="B12" s="4">
        <f>Info!B22</f>
        <v>1</v>
      </c>
      <c r="C12" s="4">
        <f>RampUp_Ref[[#This Row],[2020]]</f>
        <v>1</v>
      </c>
      <c r="D12" s="4">
        <f>RampUp_Ref[[#This Row],[2021]]</f>
        <v>1</v>
      </c>
      <c r="E12" s="4">
        <f>RampUp_Ref[[#This Row],[2022]]</f>
        <v>1</v>
      </c>
      <c r="F12" s="4">
        <f>RampUp_Ref[[#This Row],[2023]]</f>
        <v>1</v>
      </c>
      <c r="G12" s="4">
        <f>RampUp_Ref[[#This Row],[2024]]</f>
        <v>1</v>
      </c>
      <c r="H12" s="4">
        <f>RampUp_Ref[[#This Row],[2025]]</f>
        <v>1</v>
      </c>
      <c r="I12" s="4">
        <f>RampUp_Ref[[#This Row],[2026]]</f>
        <v>1</v>
      </c>
      <c r="J12" s="4">
        <f>RampUp_Ref[[#This Row],[2027]]</f>
        <v>1</v>
      </c>
      <c r="K12" s="4">
        <f>RampUp_Ref[[#This Row],[2028]]</f>
        <v>1</v>
      </c>
      <c r="L12" s="4">
        <f>RampUp_Ref[[#This Row],[2029]]</f>
        <v>1</v>
      </c>
      <c r="M12" s="4">
        <f>RampUp_Ref[[#This Row],[2030]]</f>
        <v>1</v>
      </c>
      <c r="O12" s="11" t="s">
        <v>26</v>
      </c>
      <c r="P12" s="4">
        <f>RampUp_Ref[[#This Row],[2020]]</f>
        <v>1</v>
      </c>
      <c r="Q12" s="4">
        <f>RampUp_Ref[[#This Row],[2021]]</f>
        <v>1</v>
      </c>
      <c r="R12" s="4">
        <f>RampUp_Ref[[#This Row],[2022]]</f>
        <v>1</v>
      </c>
      <c r="S12" s="4">
        <f>RampUp_Ref[[#This Row],[2023]]</f>
        <v>1</v>
      </c>
      <c r="T12" s="4">
        <f>RampUp_Ref[[#This Row],[2024]]</f>
        <v>1</v>
      </c>
      <c r="U12" s="4">
        <f>RampUp_Ref[[#This Row],[2025]]</f>
        <v>1</v>
      </c>
      <c r="V12" s="4">
        <f>RampUp_Ref[[#This Row],[2026]]</f>
        <v>1</v>
      </c>
      <c r="W12" s="4">
        <f>RampUp_Ref[[#This Row],[2027]]</f>
        <v>1</v>
      </c>
      <c r="X12" s="4">
        <f>RampUp_Ref[[#This Row],[2028]]</f>
        <v>1</v>
      </c>
      <c r="Y12" s="4">
        <f>RampUp_Ref[[#This Row],[2029]]</f>
        <v>1</v>
      </c>
      <c r="Z12" s="4">
        <f>RampUp_Ref[[#This Row],[2030]]</f>
        <v>1</v>
      </c>
      <c r="AA12" s="4">
        <f>RampUp_Ref[[#This Row],[2031]]</f>
        <v>1</v>
      </c>
    </row>
    <row r="13" spans="1:27" x14ac:dyDescent="0.25">
      <c r="A13" s="11" t="str">
        <f>Info!A23</f>
        <v>RF_HSD</v>
      </c>
      <c r="B13" s="4">
        <f>Info!B23</f>
        <v>1</v>
      </c>
      <c r="C13" s="4">
        <f>RampUp_Ref[[#This Row],[2020]]</f>
        <v>1</v>
      </c>
      <c r="D13" s="4">
        <f>RampUp_Ref[[#This Row],[2021]]</f>
        <v>1</v>
      </c>
      <c r="E13" s="4">
        <f>RampUp_Ref[[#This Row],[2022]]</f>
        <v>1</v>
      </c>
      <c r="F13" s="4">
        <f>RampUp_Ref[[#This Row],[2023]]</f>
        <v>1</v>
      </c>
      <c r="G13" s="4">
        <f>RampUp_Ref[[#This Row],[2024]]</f>
        <v>1</v>
      </c>
      <c r="H13" s="4">
        <f>RampUp_Ref[[#This Row],[2025]]</f>
        <v>1</v>
      </c>
      <c r="I13" s="4">
        <f>RampUp_Ref[[#This Row],[2026]]</f>
        <v>1</v>
      </c>
      <c r="J13" s="4">
        <f>RampUp_Ref[[#This Row],[2027]]</f>
        <v>1</v>
      </c>
      <c r="K13" s="4">
        <f>RampUp_Ref[[#This Row],[2028]]</f>
        <v>1</v>
      </c>
      <c r="L13" s="4">
        <f>RampUp_Ref[[#This Row],[2029]]</f>
        <v>1</v>
      </c>
      <c r="M13" s="4">
        <f>RampUp_Ref[[#This Row],[2030]]</f>
        <v>1</v>
      </c>
      <c r="O13" s="11" t="s">
        <v>27</v>
      </c>
      <c r="P13" s="4">
        <f>RampUp_Ref[[#This Row],[2020]]</f>
        <v>1</v>
      </c>
      <c r="Q13" s="4">
        <f>RampUp_Ref[[#This Row],[2021]]</f>
        <v>1</v>
      </c>
      <c r="R13" s="4">
        <f>RampUp_Ref[[#This Row],[2022]]</f>
        <v>1</v>
      </c>
      <c r="S13" s="4">
        <f>RampUp_Ref[[#This Row],[2023]]</f>
        <v>1</v>
      </c>
      <c r="T13" s="4">
        <f>RampUp_Ref[[#This Row],[2024]]</f>
        <v>1</v>
      </c>
      <c r="U13" s="4">
        <f>RampUp_Ref[[#This Row],[2025]]</f>
        <v>1</v>
      </c>
      <c r="V13" s="4">
        <f>RampUp_Ref[[#This Row],[2026]]</f>
        <v>1</v>
      </c>
      <c r="W13" s="4">
        <f>RampUp_Ref[[#This Row],[2027]]</f>
        <v>1</v>
      </c>
      <c r="X13" s="4">
        <f>RampUp_Ref[[#This Row],[2028]]</f>
        <v>1</v>
      </c>
      <c r="Y13" s="4">
        <f>RampUp_Ref[[#This Row],[2029]]</f>
        <v>1</v>
      </c>
      <c r="Z13" s="4">
        <f>RampUp_Ref[[#This Row],[2030]]</f>
        <v>1</v>
      </c>
      <c r="AA13" s="4">
        <f>RampUp_Ref[[#This Row],[2031]]</f>
        <v>1</v>
      </c>
    </row>
    <row r="14" spans="1:27" x14ac:dyDescent="0.25">
      <c r="A14" s="11" t="str">
        <f>Info!A24</f>
        <v>RF_ATF</v>
      </c>
      <c r="B14" s="4">
        <f>Info!B24</f>
        <v>1</v>
      </c>
      <c r="C14" s="4">
        <f>RampUp_Ref[[#This Row],[2020]]</f>
        <v>1</v>
      </c>
      <c r="D14" s="4">
        <f>RampUp_Ref[[#This Row],[2021]]</f>
        <v>1</v>
      </c>
      <c r="E14" s="4">
        <f>RampUp_Ref[[#This Row],[2022]]</f>
        <v>1</v>
      </c>
      <c r="F14" s="4">
        <f>RampUp_Ref[[#This Row],[2023]]</f>
        <v>1</v>
      </c>
      <c r="G14" s="4">
        <f>RampUp_Ref[[#This Row],[2024]]</f>
        <v>1</v>
      </c>
      <c r="H14" s="4">
        <f>RampUp_Ref[[#This Row],[2025]]</f>
        <v>1</v>
      </c>
      <c r="I14" s="4">
        <f>RampUp_Ref[[#This Row],[2026]]</f>
        <v>1</v>
      </c>
      <c r="J14" s="4">
        <f>RampUp_Ref[[#This Row],[2027]]</f>
        <v>1</v>
      </c>
      <c r="K14" s="4">
        <f>RampUp_Ref[[#This Row],[2028]]</f>
        <v>1</v>
      </c>
      <c r="L14" s="4">
        <f>RampUp_Ref[[#This Row],[2029]]</f>
        <v>1</v>
      </c>
      <c r="M14" s="4">
        <f>RampUp_Ref[[#This Row],[2030]]</f>
        <v>1</v>
      </c>
      <c r="O14" s="11" t="s">
        <v>28</v>
      </c>
      <c r="P14" s="4">
        <f>RampUp_Ref[[#This Row],[2020]]</f>
        <v>1</v>
      </c>
      <c r="Q14" s="4">
        <f>RampUp_Ref[[#This Row],[2021]]</f>
        <v>1</v>
      </c>
      <c r="R14" s="4">
        <f>RampUp_Ref[[#This Row],[2022]]</f>
        <v>1</v>
      </c>
      <c r="S14" s="4">
        <f>RampUp_Ref[[#This Row],[2023]]</f>
        <v>1</v>
      </c>
      <c r="T14" s="4">
        <f>RampUp_Ref[[#This Row],[2024]]</f>
        <v>1</v>
      </c>
      <c r="U14" s="4">
        <f>RampUp_Ref[[#This Row],[2025]]</f>
        <v>1</v>
      </c>
      <c r="V14" s="4">
        <f>RampUp_Ref[[#This Row],[2026]]</f>
        <v>1</v>
      </c>
      <c r="W14" s="4">
        <f>RampUp_Ref[[#This Row],[2027]]</f>
        <v>1</v>
      </c>
      <c r="X14" s="4">
        <f>RampUp_Ref[[#This Row],[2028]]</f>
        <v>1</v>
      </c>
      <c r="Y14" s="4">
        <f>RampUp_Ref[[#This Row],[2029]]</f>
        <v>1</v>
      </c>
      <c r="Z14" s="4">
        <f>RampUp_Ref[[#This Row],[2030]]</f>
        <v>1</v>
      </c>
      <c r="AA14" s="4">
        <f>RampUp_Ref[[#This Row],[2031]]</f>
        <v>1</v>
      </c>
    </row>
    <row r="15" spans="1:27" x14ac:dyDescent="0.25">
      <c r="A15" s="11" t="str">
        <f>Info!A25</f>
        <v>RF_LPG</v>
      </c>
      <c r="B15" s="4">
        <f>Info!B25</f>
        <v>1</v>
      </c>
      <c r="C15" s="4">
        <f>RampUp_Ref[[#This Row],[2020]]</f>
        <v>1</v>
      </c>
      <c r="D15" s="4">
        <f>RampUp_Ref[[#This Row],[2021]]</f>
        <v>1</v>
      </c>
      <c r="E15" s="4">
        <f>RampUp_Ref[[#This Row],[2022]]</f>
        <v>1</v>
      </c>
      <c r="F15" s="4">
        <f>RampUp_Ref[[#This Row],[2023]]</f>
        <v>1</v>
      </c>
      <c r="G15" s="4">
        <f>RampUp_Ref[[#This Row],[2024]]</f>
        <v>1</v>
      </c>
      <c r="H15" s="4">
        <f>RampUp_Ref[[#This Row],[2025]]</f>
        <v>1</v>
      </c>
      <c r="I15" s="4">
        <f>RampUp_Ref[[#This Row],[2026]]</f>
        <v>1</v>
      </c>
      <c r="J15" s="4">
        <f>RampUp_Ref[[#This Row],[2027]]</f>
        <v>1</v>
      </c>
      <c r="K15" s="4">
        <f>RampUp_Ref[[#This Row],[2028]]</f>
        <v>1</v>
      </c>
      <c r="L15" s="4">
        <f>RampUp_Ref[[#This Row],[2029]]</f>
        <v>1</v>
      </c>
      <c r="M15" s="4">
        <f>RampUp_Ref[[#This Row],[2030]]</f>
        <v>1</v>
      </c>
      <c r="O15" s="11" t="s">
        <v>29</v>
      </c>
      <c r="P15" s="4">
        <f>RampUp_Ref[[#This Row],[2020]]</f>
        <v>1</v>
      </c>
      <c r="Q15" s="4">
        <f>RampUp_Ref[[#This Row],[2021]]</f>
        <v>1</v>
      </c>
      <c r="R15" s="4">
        <f>RampUp_Ref[[#This Row],[2022]]</f>
        <v>1</v>
      </c>
      <c r="S15" s="4">
        <f>RampUp_Ref[[#This Row],[2023]]</f>
        <v>1</v>
      </c>
      <c r="T15" s="4">
        <f>RampUp_Ref[[#This Row],[2024]]</f>
        <v>1</v>
      </c>
      <c r="U15" s="4">
        <f>RampUp_Ref[[#This Row],[2025]]</f>
        <v>1</v>
      </c>
      <c r="V15" s="4">
        <f>RampUp_Ref[[#This Row],[2026]]</f>
        <v>1</v>
      </c>
      <c r="W15" s="4">
        <f>RampUp_Ref[[#This Row],[2027]]</f>
        <v>1</v>
      </c>
      <c r="X15" s="4">
        <f>RampUp_Ref[[#This Row],[2028]]</f>
        <v>1</v>
      </c>
      <c r="Y15" s="4">
        <f>RampUp_Ref[[#This Row],[2029]]</f>
        <v>1</v>
      </c>
      <c r="Z15" s="4">
        <f>RampUp_Ref[[#This Row],[2030]]</f>
        <v>1</v>
      </c>
      <c r="AA15" s="4">
        <f>RampUp_Ref[[#This Row],[2031]]</f>
        <v>1</v>
      </c>
    </row>
    <row r="16" spans="1:27" x14ac:dyDescent="0.25">
      <c r="A16" s="11" t="str">
        <f>Info!A26</f>
        <v>RF_OTHERPP</v>
      </c>
      <c r="B16" s="4">
        <f>Info!B26</f>
        <v>1</v>
      </c>
      <c r="C16" s="4">
        <f>RampUp_Ref[[#This Row],[2020]]</f>
        <v>1</v>
      </c>
      <c r="D16" s="4">
        <f>RampUp_Ref[[#This Row],[2021]]</f>
        <v>1</v>
      </c>
      <c r="E16" s="4">
        <f>RampUp_Ref[[#This Row],[2022]]</f>
        <v>1</v>
      </c>
      <c r="F16" s="4">
        <f>RampUp_Ref[[#This Row],[2023]]</f>
        <v>1</v>
      </c>
      <c r="G16" s="4">
        <f>RampUp_Ref[[#This Row],[2024]]</f>
        <v>1</v>
      </c>
      <c r="H16" s="4">
        <f>RampUp_Ref[[#This Row],[2025]]</f>
        <v>1</v>
      </c>
      <c r="I16" s="4">
        <f>RampUp_Ref[[#This Row],[2026]]</f>
        <v>1</v>
      </c>
      <c r="J16" s="4">
        <f>RampUp_Ref[[#This Row],[2027]]</f>
        <v>1</v>
      </c>
      <c r="K16" s="4">
        <f>RampUp_Ref[[#This Row],[2028]]</f>
        <v>1</v>
      </c>
      <c r="L16" s="4">
        <f>RampUp_Ref[[#This Row],[2029]]</f>
        <v>1</v>
      </c>
      <c r="M16" s="4">
        <f>RampUp_Ref[[#This Row],[2030]]</f>
        <v>1</v>
      </c>
      <c r="O16" s="11" t="s">
        <v>30</v>
      </c>
      <c r="P16" s="4">
        <f>RampUp_Ref[[#This Row],[2020]]</f>
        <v>1</v>
      </c>
      <c r="Q16" s="4">
        <f>RampUp_Ref[[#This Row],[2021]]</f>
        <v>1</v>
      </c>
      <c r="R16" s="4">
        <f>RampUp_Ref[[#This Row],[2022]]</f>
        <v>1</v>
      </c>
      <c r="S16" s="4">
        <f>RampUp_Ref[[#This Row],[2023]]</f>
        <v>1</v>
      </c>
      <c r="T16" s="4">
        <f>RampUp_Ref[[#This Row],[2024]]</f>
        <v>1</v>
      </c>
      <c r="U16" s="4">
        <f>RampUp_Ref[[#This Row],[2025]]</f>
        <v>1</v>
      </c>
      <c r="V16" s="4">
        <f>RampUp_Ref[[#This Row],[2026]]</f>
        <v>1</v>
      </c>
      <c r="W16" s="4">
        <f>RampUp_Ref[[#This Row],[2027]]</f>
        <v>1</v>
      </c>
      <c r="X16" s="4">
        <f>RampUp_Ref[[#This Row],[2028]]</f>
        <v>1</v>
      </c>
      <c r="Y16" s="4">
        <f>RampUp_Ref[[#This Row],[2029]]</f>
        <v>1</v>
      </c>
      <c r="Z16" s="4">
        <f>RampUp_Ref[[#This Row],[2030]]</f>
        <v>1</v>
      </c>
      <c r="AA16" s="4">
        <f>RampUp_Ref[[#This Row],[2031]]</f>
        <v>1</v>
      </c>
    </row>
    <row r="18" spans="1:27" x14ac:dyDescent="0.25">
      <c r="A18" s="13" t="s">
        <v>75</v>
      </c>
      <c r="B18" s="11"/>
      <c r="C18" s="11"/>
      <c r="D18" s="11"/>
      <c r="E18" s="11"/>
      <c r="F18" s="11"/>
      <c r="G18" s="11"/>
      <c r="H18" s="11"/>
      <c r="I18" s="11"/>
      <c r="J18" s="11"/>
      <c r="K18" s="11"/>
      <c r="L18" s="11"/>
      <c r="M18" s="11"/>
      <c r="N18" s="11"/>
      <c r="O18" s="13" t="s">
        <v>74</v>
      </c>
      <c r="P18" s="11"/>
      <c r="Q18" s="11"/>
      <c r="R18" s="11"/>
      <c r="S18" s="11"/>
      <c r="T18" s="11"/>
      <c r="U18" s="11"/>
      <c r="V18" s="11"/>
      <c r="W18" s="11"/>
      <c r="X18" s="11"/>
      <c r="Y18" s="11"/>
      <c r="Z18" s="11"/>
      <c r="AA18" s="11"/>
    </row>
    <row r="19" spans="1:27" x14ac:dyDescent="0.25">
      <c r="A19" s="11" t="s">
        <v>4</v>
      </c>
      <c r="B19" s="11" t="s">
        <v>5</v>
      </c>
      <c r="C19" s="11" t="s">
        <v>6</v>
      </c>
      <c r="D19" s="11" t="s">
        <v>7</v>
      </c>
      <c r="E19" s="11" t="s">
        <v>8</v>
      </c>
      <c r="F19" s="11" t="s">
        <v>9</v>
      </c>
      <c r="G19" s="11" t="s">
        <v>10</v>
      </c>
      <c r="H19" s="11" t="s">
        <v>11</v>
      </c>
      <c r="I19" s="11" t="s">
        <v>12</v>
      </c>
      <c r="J19" s="11" t="s">
        <v>13</v>
      </c>
      <c r="K19" s="11" t="s">
        <v>14</v>
      </c>
      <c r="L19" s="11" t="s">
        <v>15</v>
      </c>
      <c r="M19" s="11" t="s">
        <v>16</v>
      </c>
      <c r="N19" s="11"/>
      <c r="O19" s="11" t="s">
        <v>4</v>
      </c>
      <c r="P19" s="11" t="s">
        <v>5</v>
      </c>
      <c r="Q19" s="11" t="s">
        <v>6</v>
      </c>
      <c r="R19" s="11" t="s">
        <v>7</v>
      </c>
      <c r="S19" s="11" t="s">
        <v>8</v>
      </c>
      <c r="T19" s="11" t="s">
        <v>9</v>
      </c>
      <c r="U19" s="11" t="s">
        <v>10</v>
      </c>
      <c r="V19" s="11" t="s">
        <v>11</v>
      </c>
      <c r="W19" s="11" t="s">
        <v>12</v>
      </c>
      <c r="X19" s="11" t="s">
        <v>13</v>
      </c>
      <c r="Y19" s="11" t="s">
        <v>14</v>
      </c>
      <c r="Z19" s="11" t="s">
        <v>15</v>
      </c>
      <c r="AA19" s="11" t="s">
        <v>16</v>
      </c>
    </row>
    <row r="20" spans="1:27" x14ac:dyDescent="0.25">
      <c r="A20" s="11" t="str">
        <f>Info!A13</f>
        <v>EG_COAL</v>
      </c>
      <c r="B20" s="4">
        <f t="shared" ref="B20:M20" si="0">B3</f>
        <v>0.1</v>
      </c>
      <c r="C20" s="4">
        <f t="shared" si="0"/>
        <v>0.1</v>
      </c>
      <c r="D20" s="4">
        <f t="shared" si="0"/>
        <v>0.1</v>
      </c>
      <c r="E20" s="4">
        <f t="shared" si="0"/>
        <v>0.1</v>
      </c>
      <c r="F20" s="4">
        <f t="shared" si="0"/>
        <v>0.1</v>
      </c>
      <c r="G20" s="4">
        <f t="shared" si="0"/>
        <v>0.1</v>
      </c>
      <c r="H20" s="4">
        <f t="shared" si="0"/>
        <v>0.1</v>
      </c>
      <c r="I20" s="4">
        <f t="shared" si="0"/>
        <v>0.1</v>
      </c>
      <c r="J20" s="4">
        <f t="shared" si="0"/>
        <v>0.1</v>
      </c>
      <c r="K20" s="4">
        <f t="shared" si="0"/>
        <v>0.1</v>
      </c>
      <c r="L20" s="4">
        <f t="shared" si="0"/>
        <v>0.1</v>
      </c>
      <c r="M20" s="4">
        <f t="shared" si="0"/>
        <v>0.1</v>
      </c>
      <c r="N20" s="11"/>
      <c r="O20" s="11" t="s">
        <v>21</v>
      </c>
      <c r="P20" s="4">
        <f>RampUp_PRS[[#This Row],[2020]]</f>
        <v>0.1</v>
      </c>
      <c r="Q20" s="4">
        <f>RampUp_PRS[[#This Row],[2021]]</f>
        <v>0.1</v>
      </c>
      <c r="R20" s="4">
        <f>RampUp_PRS[[#This Row],[2022]]</f>
        <v>0.1</v>
      </c>
      <c r="S20" s="4">
        <f>RampUp_PRS[[#This Row],[2023]]</f>
        <v>0.1</v>
      </c>
      <c r="T20" s="4">
        <f>RampUp_PRS[[#This Row],[2024]]</f>
        <v>0.1</v>
      </c>
      <c r="U20" s="4">
        <f>RampUp_PRS[[#This Row],[2025]]</f>
        <v>0.1</v>
      </c>
      <c r="V20" s="4">
        <f>RampUp_PRS[[#This Row],[2026]]</f>
        <v>0.1</v>
      </c>
      <c r="W20" s="4">
        <f>RampUp_PRS[[#This Row],[2027]]</f>
        <v>0.1</v>
      </c>
      <c r="X20" s="4">
        <f>RampUp_PRS[[#This Row],[2028]]</f>
        <v>0.1</v>
      </c>
      <c r="Y20" s="4">
        <f>RampUp_PRS[[#This Row],[2029]]</f>
        <v>0.1</v>
      </c>
      <c r="Z20" s="4">
        <f>RampUp_PRS[[#This Row],[2030]]</f>
        <v>0.1</v>
      </c>
      <c r="AA20" s="4">
        <f>RampUp_PRS[[#This Row],[2031]]</f>
        <v>0.1</v>
      </c>
    </row>
    <row r="21" spans="1:27" x14ac:dyDescent="0.25">
      <c r="A21" s="11" t="str">
        <f>Info!A14</f>
        <v>EG_CCGT</v>
      </c>
      <c r="B21" s="4">
        <f t="shared" ref="B21:M21" si="1">B4</f>
        <v>0.5</v>
      </c>
      <c r="C21" s="4">
        <f t="shared" si="1"/>
        <v>0.5</v>
      </c>
      <c r="D21" s="4">
        <f t="shared" si="1"/>
        <v>0.5</v>
      </c>
      <c r="E21" s="4">
        <f t="shared" si="1"/>
        <v>0.5</v>
      </c>
      <c r="F21" s="4">
        <f t="shared" si="1"/>
        <v>0.5</v>
      </c>
      <c r="G21" s="4">
        <f t="shared" si="1"/>
        <v>0.5</v>
      </c>
      <c r="H21" s="4">
        <f t="shared" si="1"/>
        <v>0.5</v>
      </c>
      <c r="I21" s="4">
        <f t="shared" si="1"/>
        <v>0.5</v>
      </c>
      <c r="J21" s="4">
        <f t="shared" si="1"/>
        <v>0.5</v>
      </c>
      <c r="K21" s="4">
        <f t="shared" si="1"/>
        <v>0.5</v>
      </c>
      <c r="L21" s="4">
        <f t="shared" si="1"/>
        <v>0.5</v>
      </c>
      <c r="M21" s="4">
        <f t="shared" si="1"/>
        <v>0.5</v>
      </c>
      <c r="N21" s="11"/>
      <c r="O21" s="11" t="s">
        <v>31</v>
      </c>
      <c r="P21" s="4">
        <f>RampUp_PRS[[#This Row],[2020]]</f>
        <v>0.5</v>
      </c>
      <c r="Q21" s="4">
        <f>RampUp_PRS[[#This Row],[2021]]</f>
        <v>0.5</v>
      </c>
      <c r="R21" s="4">
        <f>RampUp_PRS[[#This Row],[2022]]</f>
        <v>0.5</v>
      </c>
      <c r="S21" s="4">
        <f>RampUp_PRS[[#This Row],[2023]]</f>
        <v>0.5</v>
      </c>
      <c r="T21" s="4">
        <f>RampUp_PRS[[#This Row],[2024]]</f>
        <v>0.5</v>
      </c>
      <c r="U21" s="4">
        <f>RampUp_PRS[[#This Row],[2025]]</f>
        <v>0.5</v>
      </c>
      <c r="V21" s="4">
        <f>RampUp_PRS[[#This Row],[2026]]</f>
        <v>0.5</v>
      </c>
      <c r="W21" s="4">
        <f>RampUp_PRS[[#This Row],[2027]]</f>
        <v>0.5</v>
      </c>
      <c r="X21" s="4">
        <f>RampUp_PRS[[#This Row],[2028]]</f>
        <v>0.5</v>
      </c>
      <c r="Y21" s="4">
        <f>RampUp_PRS[[#This Row],[2029]]</f>
        <v>0.5</v>
      </c>
      <c r="Z21" s="4">
        <f>RampUp_PRS[[#This Row],[2030]]</f>
        <v>0.5</v>
      </c>
      <c r="AA21" s="4">
        <f>RampUp_PRS[[#This Row],[2031]]</f>
        <v>0.5</v>
      </c>
    </row>
    <row r="22" spans="1:27" x14ac:dyDescent="0.25">
      <c r="A22" s="11" t="str">
        <f>Info!A15</f>
        <v>EG_OCGT</v>
      </c>
      <c r="B22" s="4">
        <f t="shared" ref="B22:M22" si="2">B5</f>
        <v>1</v>
      </c>
      <c r="C22" s="4">
        <f t="shared" si="2"/>
        <v>1</v>
      </c>
      <c r="D22" s="4">
        <f t="shared" si="2"/>
        <v>1</v>
      </c>
      <c r="E22" s="4">
        <f t="shared" si="2"/>
        <v>1</v>
      </c>
      <c r="F22" s="4">
        <f t="shared" si="2"/>
        <v>1</v>
      </c>
      <c r="G22" s="4">
        <f t="shared" si="2"/>
        <v>1</v>
      </c>
      <c r="H22" s="4">
        <f t="shared" si="2"/>
        <v>1</v>
      </c>
      <c r="I22" s="4">
        <f t="shared" si="2"/>
        <v>1</v>
      </c>
      <c r="J22" s="4">
        <f t="shared" si="2"/>
        <v>1</v>
      </c>
      <c r="K22" s="4">
        <f t="shared" si="2"/>
        <v>1</v>
      </c>
      <c r="L22" s="4">
        <f t="shared" si="2"/>
        <v>1</v>
      </c>
      <c r="M22" s="4">
        <f t="shared" si="2"/>
        <v>1</v>
      </c>
      <c r="N22" s="11"/>
      <c r="O22" s="11" t="s">
        <v>32</v>
      </c>
      <c r="P22" s="4">
        <f>RampUp_PRS[[#This Row],[2020]]</f>
        <v>1</v>
      </c>
      <c r="Q22" s="4">
        <f>RampUp_PRS[[#This Row],[2021]]</f>
        <v>1</v>
      </c>
      <c r="R22" s="4">
        <f>RampUp_PRS[[#This Row],[2022]]</f>
        <v>1</v>
      </c>
      <c r="S22" s="4">
        <f>RampUp_PRS[[#This Row],[2023]]</f>
        <v>1</v>
      </c>
      <c r="T22" s="4">
        <f>RampUp_PRS[[#This Row],[2024]]</f>
        <v>1</v>
      </c>
      <c r="U22" s="4">
        <f>RampUp_PRS[[#This Row],[2025]]</f>
        <v>1</v>
      </c>
      <c r="V22" s="4">
        <f>RampUp_PRS[[#This Row],[2026]]</f>
        <v>1</v>
      </c>
      <c r="W22" s="4">
        <f>RampUp_PRS[[#This Row],[2027]]</f>
        <v>1</v>
      </c>
      <c r="X22" s="4">
        <f>RampUp_PRS[[#This Row],[2028]]</f>
        <v>1</v>
      </c>
      <c r="Y22" s="4">
        <f>RampUp_PRS[[#This Row],[2029]]</f>
        <v>1</v>
      </c>
      <c r="Z22" s="4">
        <f>RampUp_PRS[[#This Row],[2030]]</f>
        <v>1</v>
      </c>
      <c r="AA22" s="4">
        <f>RampUp_PRS[[#This Row],[2031]]</f>
        <v>1</v>
      </c>
    </row>
    <row r="23" spans="1:27" x14ac:dyDescent="0.25">
      <c r="A23" s="11" t="str">
        <f>Info!A16</f>
        <v>EG_PHWR</v>
      </c>
      <c r="B23" s="4">
        <f t="shared" ref="B23:M23" si="3">B6</f>
        <v>0.01</v>
      </c>
      <c r="C23" s="4">
        <f t="shared" si="3"/>
        <v>0.01</v>
      </c>
      <c r="D23" s="4">
        <f t="shared" si="3"/>
        <v>0.01</v>
      </c>
      <c r="E23" s="4">
        <f t="shared" si="3"/>
        <v>0.01</v>
      </c>
      <c r="F23" s="4">
        <f t="shared" si="3"/>
        <v>0.01</v>
      </c>
      <c r="G23" s="4">
        <f t="shared" si="3"/>
        <v>0.01</v>
      </c>
      <c r="H23" s="4">
        <f t="shared" si="3"/>
        <v>0.01</v>
      </c>
      <c r="I23" s="4">
        <f t="shared" si="3"/>
        <v>0.01</v>
      </c>
      <c r="J23" s="4">
        <f t="shared" si="3"/>
        <v>0.01</v>
      </c>
      <c r="K23" s="4">
        <f t="shared" si="3"/>
        <v>0.01</v>
      </c>
      <c r="L23" s="4">
        <f t="shared" si="3"/>
        <v>0.01</v>
      </c>
      <c r="M23" s="4">
        <f t="shared" si="3"/>
        <v>0.01</v>
      </c>
      <c r="N23" s="11"/>
      <c r="O23" s="11" t="s">
        <v>22</v>
      </c>
      <c r="P23" s="4">
        <f>RampUp_PRS[[#This Row],[2020]]</f>
        <v>0.01</v>
      </c>
      <c r="Q23" s="4">
        <f>RampUp_PRS[[#This Row],[2021]]</f>
        <v>0.01</v>
      </c>
      <c r="R23" s="4">
        <f>RampUp_PRS[[#This Row],[2022]]</f>
        <v>0.01</v>
      </c>
      <c r="S23" s="4">
        <f>RampUp_PRS[[#This Row],[2023]]</f>
        <v>0.01</v>
      </c>
      <c r="T23" s="4">
        <f>RampUp_PRS[[#This Row],[2024]]</f>
        <v>0.01</v>
      </c>
      <c r="U23" s="4">
        <f>RampUp_PRS[[#This Row],[2025]]</f>
        <v>0.01</v>
      </c>
      <c r="V23" s="4">
        <f>RampUp_PRS[[#This Row],[2026]]</f>
        <v>0.01</v>
      </c>
      <c r="W23" s="4">
        <f>RampUp_PRS[[#This Row],[2027]]</f>
        <v>0.01</v>
      </c>
      <c r="X23" s="4">
        <f>RampUp_PRS[[#This Row],[2028]]</f>
        <v>0.01</v>
      </c>
      <c r="Y23" s="4">
        <f>RampUp_PRS[[#This Row],[2029]]</f>
        <v>0.01</v>
      </c>
      <c r="Z23" s="4">
        <f>RampUp_PRS[[#This Row],[2030]]</f>
        <v>0.01</v>
      </c>
      <c r="AA23" s="4">
        <f>RampUp_PRS[[#This Row],[2031]]</f>
        <v>0.01</v>
      </c>
    </row>
    <row r="24" spans="1:27" x14ac:dyDescent="0.25">
      <c r="A24" s="11" t="str">
        <f>Info!A17</f>
        <v>EG_LH</v>
      </c>
      <c r="B24" s="4">
        <f t="shared" ref="B24:M24" si="4">B7</f>
        <v>1</v>
      </c>
      <c r="C24" s="4">
        <f t="shared" si="4"/>
        <v>1</v>
      </c>
      <c r="D24" s="4">
        <f t="shared" si="4"/>
        <v>1</v>
      </c>
      <c r="E24" s="4">
        <f t="shared" si="4"/>
        <v>1</v>
      </c>
      <c r="F24" s="4">
        <f t="shared" si="4"/>
        <v>1</v>
      </c>
      <c r="G24" s="4">
        <f t="shared" si="4"/>
        <v>1</v>
      </c>
      <c r="H24" s="4">
        <f t="shared" si="4"/>
        <v>1</v>
      </c>
      <c r="I24" s="4">
        <f t="shared" si="4"/>
        <v>1</v>
      </c>
      <c r="J24" s="4">
        <f t="shared" si="4"/>
        <v>1</v>
      </c>
      <c r="K24" s="4">
        <f t="shared" si="4"/>
        <v>1</v>
      </c>
      <c r="L24" s="4">
        <f t="shared" si="4"/>
        <v>1</v>
      </c>
      <c r="M24" s="4">
        <f t="shared" si="4"/>
        <v>1</v>
      </c>
      <c r="N24" s="11"/>
      <c r="O24" s="11" t="s">
        <v>23</v>
      </c>
      <c r="P24" s="4">
        <f>RampUp_PRS[[#This Row],[2020]]</f>
        <v>1</v>
      </c>
      <c r="Q24" s="4">
        <f>RampUp_PRS[[#This Row],[2021]]</f>
        <v>1</v>
      </c>
      <c r="R24" s="4">
        <f>RampUp_PRS[[#This Row],[2022]]</f>
        <v>1</v>
      </c>
      <c r="S24" s="4">
        <f>RampUp_PRS[[#This Row],[2023]]</f>
        <v>1</v>
      </c>
      <c r="T24" s="4">
        <f>RampUp_PRS[[#This Row],[2024]]</f>
        <v>1</v>
      </c>
      <c r="U24" s="4">
        <f>RampUp_PRS[[#This Row],[2025]]</f>
        <v>1</v>
      </c>
      <c r="V24" s="4">
        <f>RampUp_PRS[[#This Row],[2026]]</f>
        <v>1</v>
      </c>
      <c r="W24" s="4">
        <f>RampUp_PRS[[#This Row],[2027]]</f>
        <v>1</v>
      </c>
      <c r="X24" s="4">
        <f>RampUp_PRS[[#This Row],[2028]]</f>
        <v>1</v>
      </c>
      <c r="Y24" s="4">
        <f>RampUp_PRS[[#This Row],[2029]]</f>
        <v>1</v>
      </c>
      <c r="Z24" s="4">
        <f>RampUp_PRS[[#This Row],[2030]]</f>
        <v>1</v>
      </c>
      <c r="AA24" s="4">
        <f>RampUp_PRS[[#This Row],[2031]]</f>
        <v>1</v>
      </c>
    </row>
    <row r="25" spans="1:27" x14ac:dyDescent="0.25">
      <c r="A25" s="11" t="str">
        <f>Info!A18</f>
        <v>EG_SH</v>
      </c>
      <c r="B25" s="4">
        <f t="shared" ref="B25:M25" si="5">B8</f>
        <v>1</v>
      </c>
      <c r="C25" s="4">
        <f t="shared" si="5"/>
        <v>1</v>
      </c>
      <c r="D25" s="4">
        <f t="shared" si="5"/>
        <v>1</v>
      </c>
      <c r="E25" s="4">
        <f t="shared" si="5"/>
        <v>1</v>
      </c>
      <c r="F25" s="4">
        <f t="shared" si="5"/>
        <v>1</v>
      </c>
      <c r="G25" s="4">
        <f t="shared" si="5"/>
        <v>1</v>
      </c>
      <c r="H25" s="4">
        <f t="shared" si="5"/>
        <v>1</v>
      </c>
      <c r="I25" s="4">
        <f t="shared" si="5"/>
        <v>1</v>
      </c>
      <c r="J25" s="4">
        <f t="shared" si="5"/>
        <v>1</v>
      </c>
      <c r="K25" s="4">
        <f t="shared" si="5"/>
        <v>1</v>
      </c>
      <c r="L25" s="4">
        <f t="shared" si="5"/>
        <v>1</v>
      </c>
      <c r="M25" s="4">
        <f t="shared" si="5"/>
        <v>1</v>
      </c>
      <c r="N25" s="11"/>
      <c r="O25" s="11" t="s">
        <v>24</v>
      </c>
      <c r="P25" s="4">
        <f>RampUp_PRS[[#This Row],[2020]]</f>
        <v>1</v>
      </c>
      <c r="Q25" s="4">
        <f>RampUp_PRS[[#This Row],[2021]]</f>
        <v>1</v>
      </c>
      <c r="R25" s="4">
        <f>RampUp_PRS[[#This Row],[2022]]</f>
        <v>1</v>
      </c>
      <c r="S25" s="4">
        <f>RampUp_PRS[[#This Row],[2023]]</f>
        <v>1</v>
      </c>
      <c r="T25" s="4">
        <f>RampUp_PRS[[#This Row],[2024]]</f>
        <v>1</v>
      </c>
      <c r="U25" s="4">
        <f>RampUp_PRS[[#This Row],[2025]]</f>
        <v>1</v>
      </c>
      <c r="V25" s="4">
        <f>RampUp_PRS[[#This Row],[2026]]</f>
        <v>1</v>
      </c>
      <c r="W25" s="4">
        <f>RampUp_PRS[[#This Row],[2027]]</f>
        <v>1</v>
      </c>
      <c r="X25" s="4">
        <f>RampUp_PRS[[#This Row],[2028]]</f>
        <v>1</v>
      </c>
      <c r="Y25" s="4">
        <f>RampUp_PRS[[#This Row],[2029]]</f>
        <v>1</v>
      </c>
      <c r="Z25" s="4">
        <f>RampUp_PRS[[#This Row],[2030]]</f>
        <v>1</v>
      </c>
      <c r="AA25" s="4">
        <f>RampUp_PRS[[#This Row],[2031]]</f>
        <v>1</v>
      </c>
    </row>
    <row r="26" spans="1:27" x14ac:dyDescent="0.25">
      <c r="A26" s="11" t="str">
        <f>Info!A19</f>
        <v>EG_BIOMASS</v>
      </c>
      <c r="B26" s="4">
        <f t="shared" ref="B26:M26" si="6">B9</f>
        <v>0.5</v>
      </c>
      <c r="C26" s="4">
        <f t="shared" si="6"/>
        <v>0.5</v>
      </c>
      <c r="D26" s="4">
        <f t="shared" si="6"/>
        <v>0.5</v>
      </c>
      <c r="E26" s="4">
        <f t="shared" si="6"/>
        <v>0.5</v>
      </c>
      <c r="F26" s="4">
        <f t="shared" si="6"/>
        <v>0.5</v>
      </c>
      <c r="G26" s="4">
        <f t="shared" si="6"/>
        <v>0.5</v>
      </c>
      <c r="H26" s="4">
        <f t="shared" si="6"/>
        <v>0.5</v>
      </c>
      <c r="I26" s="4">
        <f t="shared" si="6"/>
        <v>0.5</v>
      </c>
      <c r="J26" s="4">
        <f t="shared" si="6"/>
        <v>0.5</v>
      </c>
      <c r="K26" s="4">
        <f t="shared" si="6"/>
        <v>0.5</v>
      </c>
      <c r="L26" s="4">
        <f t="shared" si="6"/>
        <v>0.5</v>
      </c>
      <c r="M26" s="4">
        <f t="shared" si="6"/>
        <v>0.5</v>
      </c>
      <c r="N26" s="11"/>
      <c r="O26" s="11" t="s">
        <v>25</v>
      </c>
      <c r="P26" s="4">
        <f>RampUp_PRS[[#This Row],[2020]]</f>
        <v>0.5</v>
      </c>
      <c r="Q26" s="4">
        <f>RampUp_PRS[[#This Row],[2021]]</f>
        <v>0.5</v>
      </c>
      <c r="R26" s="4">
        <f>RampUp_PRS[[#This Row],[2022]]</f>
        <v>0.5</v>
      </c>
      <c r="S26" s="4">
        <f>RampUp_PRS[[#This Row],[2023]]</f>
        <v>0.5</v>
      </c>
      <c r="T26" s="4">
        <f>RampUp_PRS[[#This Row],[2024]]</f>
        <v>0.5</v>
      </c>
      <c r="U26" s="4">
        <f>RampUp_PRS[[#This Row],[2025]]</f>
        <v>0.5</v>
      </c>
      <c r="V26" s="4">
        <f>RampUp_PRS[[#This Row],[2026]]</f>
        <v>0.5</v>
      </c>
      <c r="W26" s="4">
        <f>RampUp_PRS[[#This Row],[2027]]</f>
        <v>0.5</v>
      </c>
      <c r="X26" s="4">
        <f>RampUp_PRS[[#This Row],[2028]]</f>
        <v>0.5</v>
      </c>
      <c r="Y26" s="4">
        <f>RampUp_PRS[[#This Row],[2029]]</f>
        <v>0.5</v>
      </c>
      <c r="Z26" s="4">
        <f>RampUp_PRS[[#This Row],[2030]]</f>
        <v>0.5</v>
      </c>
      <c r="AA26" s="4">
        <f>RampUp_PRS[[#This Row],[2031]]</f>
        <v>0.5</v>
      </c>
    </row>
    <row r="27" spans="1:27" x14ac:dyDescent="0.25">
      <c r="A27" s="11" t="str">
        <f>Info!A20</f>
        <v>EG_SOLARPV</v>
      </c>
      <c r="B27" s="4">
        <f t="shared" ref="B27:M27" si="7">B10</f>
        <v>1</v>
      </c>
      <c r="C27" s="4">
        <f t="shared" si="7"/>
        <v>1</v>
      </c>
      <c r="D27" s="4">
        <f t="shared" si="7"/>
        <v>1</v>
      </c>
      <c r="E27" s="4">
        <f t="shared" si="7"/>
        <v>1</v>
      </c>
      <c r="F27" s="4">
        <f t="shared" si="7"/>
        <v>1</v>
      </c>
      <c r="G27" s="4">
        <f t="shared" si="7"/>
        <v>1</v>
      </c>
      <c r="H27" s="4">
        <f t="shared" si="7"/>
        <v>1</v>
      </c>
      <c r="I27" s="4">
        <f t="shared" si="7"/>
        <v>1</v>
      </c>
      <c r="J27" s="4">
        <f t="shared" si="7"/>
        <v>1</v>
      </c>
      <c r="K27" s="4">
        <f t="shared" si="7"/>
        <v>1</v>
      </c>
      <c r="L27" s="4">
        <f t="shared" si="7"/>
        <v>1</v>
      </c>
      <c r="M27" s="4">
        <f t="shared" si="7"/>
        <v>1</v>
      </c>
      <c r="N27" s="11"/>
      <c r="O27" s="11" t="s">
        <v>65</v>
      </c>
      <c r="P27" s="4">
        <f>RampUp_PRS[[#This Row],[2020]]</f>
        <v>1</v>
      </c>
      <c r="Q27" s="4">
        <f>RampUp_PRS[[#This Row],[2021]]</f>
        <v>1</v>
      </c>
      <c r="R27" s="4">
        <f>RampUp_PRS[[#This Row],[2022]]</f>
        <v>1</v>
      </c>
      <c r="S27" s="4">
        <f>RampUp_PRS[[#This Row],[2023]]</f>
        <v>1</v>
      </c>
      <c r="T27" s="4">
        <f>RampUp_PRS[[#This Row],[2024]]</f>
        <v>1</v>
      </c>
      <c r="U27" s="4">
        <f>RampUp_PRS[[#This Row],[2025]]</f>
        <v>1</v>
      </c>
      <c r="V27" s="4">
        <f>RampUp_PRS[[#This Row],[2026]]</f>
        <v>1</v>
      </c>
      <c r="W27" s="4">
        <f>RampUp_PRS[[#This Row],[2027]]</f>
        <v>1</v>
      </c>
      <c r="X27" s="4">
        <f>RampUp_PRS[[#This Row],[2028]]</f>
        <v>1</v>
      </c>
      <c r="Y27" s="4">
        <f>RampUp_PRS[[#This Row],[2029]]</f>
        <v>1</v>
      </c>
      <c r="Z27" s="4">
        <f>RampUp_PRS[[#This Row],[2030]]</f>
        <v>1</v>
      </c>
      <c r="AA27" s="4">
        <f>RampUp_PRS[[#This Row],[2031]]</f>
        <v>1</v>
      </c>
    </row>
    <row r="28" spans="1:27" x14ac:dyDescent="0.25">
      <c r="A28" s="11" t="str">
        <f>Info!A21</f>
        <v>EG_WIND</v>
      </c>
      <c r="B28" s="4">
        <f t="shared" ref="B28:M28" si="8">B11</f>
        <v>1</v>
      </c>
      <c r="C28" s="4">
        <f t="shared" si="8"/>
        <v>1</v>
      </c>
      <c r="D28" s="4">
        <f t="shared" si="8"/>
        <v>1</v>
      </c>
      <c r="E28" s="4">
        <f t="shared" si="8"/>
        <v>1</v>
      </c>
      <c r="F28" s="4">
        <f t="shared" si="8"/>
        <v>1</v>
      </c>
      <c r="G28" s="4">
        <f t="shared" si="8"/>
        <v>1</v>
      </c>
      <c r="H28" s="4">
        <f t="shared" si="8"/>
        <v>1</v>
      </c>
      <c r="I28" s="4">
        <f t="shared" si="8"/>
        <v>1</v>
      </c>
      <c r="J28" s="4">
        <f t="shared" si="8"/>
        <v>1</v>
      </c>
      <c r="K28" s="4">
        <f t="shared" si="8"/>
        <v>1</v>
      </c>
      <c r="L28" s="4">
        <f t="shared" si="8"/>
        <v>1</v>
      </c>
      <c r="M28" s="4">
        <f t="shared" si="8"/>
        <v>1</v>
      </c>
      <c r="N28" s="11"/>
      <c r="O28" s="11" t="s">
        <v>58</v>
      </c>
      <c r="P28" s="4">
        <f>RampUp_PRS[[#This Row],[2020]]</f>
        <v>1</v>
      </c>
      <c r="Q28" s="4">
        <f>RampUp_PRS[[#This Row],[2021]]</f>
        <v>1</v>
      </c>
      <c r="R28" s="4">
        <f>RampUp_PRS[[#This Row],[2022]]</f>
        <v>1</v>
      </c>
      <c r="S28" s="4">
        <f>RampUp_PRS[[#This Row],[2023]]</f>
        <v>1</v>
      </c>
      <c r="T28" s="4">
        <f>RampUp_PRS[[#This Row],[2024]]</f>
        <v>1</v>
      </c>
      <c r="U28" s="4">
        <f>RampUp_PRS[[#This Row],[2025]]</f>
        <v>1</v>
      </c>
      <c r="V28" s="4">
        <f>RampUp_PRS[[#This Row],[2026]]</f>
        <v>1</v>
      </c>
      <c r="W28" s="4">
        <f>RampUp_PRS[[#This Row],[2027]]</f>
        <v>1</v>
      </c>
      <c r="X28" s="4">
        <f>RampUp_PRS[[#This Row],[2028]]</f>
        <v>1</v>
      </c>
      <c r="Y28" s="4">
        <f>RampUp_PRS[[#This Row],[2029]]</f>
        <v>1</v>
      </c>
      <c r="Z28" s="4">
        <f>RampUp_PRS[[#This Row],[2030]]</f>
        <v>1</v>
      </c>
      <c r="AA28" s="4">
        <f>RampUp_PRS[[#This Row],[2031]]</f>
        <v>1</v>
      </c>
    </row>
    <row r="29" spans="1:27" x14ac:dyDescent="0.25">
      <c r="A29" s="11" t="str">
        <f>Info!A22</f>
        <v>RF_MS</v>
      </c>
      <c r="B29" s="4">
        <f t="shared" ref="B29:M29" si="9">B12</f>
        <v>1</v>
      </c>
      <c r="C29" s="4">
        <f t="shared" si="9"/>
        <v>1</v>
      </c>
      <c r="D29" s="4">
        <f t="shared" si="9"/>
        <v>1</v>
      </c>
      <c r="E29" s="4">
        <f t="shared" si="9"/>
        <v>1</v>
      </c>
      <c r="F29" s="4">
        <f t="shared" si="9"/>
        <v>1</v>
      </c>
      <c r="G29" s="4">
        <f t="shared" si="9"/>
        <v>1</v>
      </c>
      <c r="H29" s="4">
        <f t="shared" si="9"/>
        <v>1</v>
      </c>
      <c r="I29" s="4">
        <f t="shared" si="9"/>
        <v>1</v>
      </c>
      <c r="J29" s="4">
        <f t="shared" si="9"/>
        <v>1</v>
      </c>
      <c r="K29" s="4">
        <f t="shared" si="9"/>
        <v>1</v>
      </c>
      <c r="L29" s="4">
        <f t="shared" si="9"/>
        <v>1</v>
      </c>
      <c r="M29" s="4">
        <f t="shared" si="9"/>
        <v>1</v>
      </c>
      <c r="N29" s="11"/>
      <c r="O29" s="11" t="s">
        <v>26</v>
      </c>
      <c r="P29" s="4">
        <f>RampUp_PRS[[#This Row],[2020]]</f>
        <v>1</v>
      </c>
      <c r="Q29" s="4">
        <f>RampUp_PRS[[#This Row],[2021]]</f>
        <v>1</v>
      </c>
      <c r="R29" s="4">
        <f>RampUp_PRS[[#This Row],[2022]]</f>
        <v>1</v>
      </c>
      <c r="S29" s="4">
        <f>RampUp_PRS[[#This Row],[2023]]</f>
        <v>1</v>
      </c>
      <c r="T29" s="4">
        <f>RampUp_PRS[[#This Row],[2024]]</f>
        <v>1</v>
      </c>
      <c r="U29" s="4">
        <f>RampUp_PRS[[#This Row],[2025]]</f>
        <v>1</v>
      </c>
      <c r="V29" s="4">
        <f>RampUp_PRS[[#This Row],[2026]]</f>
        <v>1</v>
      </c>
      <c r="W29" s="4">
        <f>RampUp_PRS[[#This Row],[2027]]</f>
        <v>1</v>
      </c>
      <c r="X29" s="4">
        <f>RampUp_PRS[[#This Row],[2028]]</f>
        <v>1</v>
      </c>
      <c r="Y29" s="4">
        <f>RampUp_PRS[[#This Row],[2029]]</f>
        <v>1</v>
      </c>
      <c r="Z29" s="4">
        <f>RampUp_PRS[[#This Row],[2030]]</f>
        <v>1</v>
      </c>
      <c r="AA29" s="4">
        <f>RampUp_PRS[[#This Row],[2031]]</f>
        <v>1</v>
      </c>
    </row>
    <row r="30" spans="1:27" x14ac:dyDescent="0.25">
      <c r="A30" s="11" t="str">
        <f>Info!A23</f>
        <v>RF_HSD</v>
      </c>
      <c r="B30" s="4">
        <f t="shared" ref="B30:M30" si="10">B13</f>
        <v>1</v>
      </c>
      <c r="C30" s="4">
        <f t="shared" si="10"/>
        <v>1</v>
      </c>
      <c r="D30" s="4">
        <f t="shared" si="10"/>
        <v>1</v>
      </c>
      <c r="E30" s="4">
        <f t="shared" si="10"/>
        <v>1</v>
      </c>
      <c r="F30" s="4">
        <f t="shared" si="10"/>
        <v>1</v>
      </c>
      <c r="G30" s="4">
        <f t="shared" si="10"/>
        <v>1</v>
      </c>
      <c r="H30" s="4">
        <f t="shared" si="10"/>
        <v>1</v>
      </c>
      <c r="I30" s="4">
        <f t="shared" si="10"/>
        <v>1</v>
      </c>
      <c r="J30" s="4">
        <f t="shared" si="10"/>
        <v>1</v>
      </c>
      <c r="K30" s="4">
        <f t="shared" si="10"/>
        <v>1</v>
      </c>
      <c r="L30" s="4">
        <f t="shared" si="10"/>
        <v>1</v>
      </c>
      <c r="M30" s="4">
        <f t="shared" si="10"/>
        <v>1</v>
      </c>
      <c r="N30" s="11"/>
      <c r="O30" s="11" t="s">
        <v>27</v>
      </c>
      <c r="P30" s="4">
        <f>RampUp_PRS[[#This Row],[2020]]</f>
        <v>1</v>
      </c>
      <c r="Q30" s="4">
        <f>RampUp_PRS[[#This Row],[2021]]</f>
        <v>1</v>
      </c>
      <c r="R30" s="4">
        <f>RampUp_PRS[[#This Row],[2022]]</f>
        <v>1</v>
      </c>
      <c r="S30" s="4">
        <f>RampUp_PRS[[#This Row],[2023]]</f>
        <v>1</v>
      </c>
      <c r="T30" s="4">
        <f>RampUp_PRS[[#This Row],[2024]]</f>
        <v>1</v>
      </c>
      <c r="U30" s="4">
        <f>RampUp_PRS[[#This Row],[2025]]</f>
        <v>1</v>
      </c>
      <c r="V30" s="4">
        <f>RampUp_PRS[[#This Row],[2026]]</f>
        <v>1</v>
      </c>
      <c r="W30" s="4">
        <f>RampUp_PRS[[#This Row],[2027]]</f>
        <v>1</v>
      </c>
      <c r="X30" s="4">
        <f>RampUp_PRS[[#This Row],[2028]]</f>
        <v>1</v>
      </c>
      <c r="Y30" s="4">
        <f>RampUp_PRS[[#This Row],[2029]]</f>
        <v>1</v>
      </c>
      <c r="Z30" s="4">
        <f>RampUp_PRS[[#This Row],[2030]]</f>
        <v>1</v>
      </c>
      <c r="AA30" s="4">
        <f>RampUp_PRS[[#This Row],[2031]]</f>
        <v>1</v>
      </c>
    </row>
    <row r="31" spans="1:27" x14ac:dyDescent="0.25">
      <c r="A31" s="11" t="str">
        <f>Info!A24</f>
        <v>RF_ATF</v>
      </c>
      <c r="B31" s="4">
        <f t="shared" ref="B31:M31" si="11">B14</f>
        <v>1</v>
      </c>
      <c r="C31" s="4">
        <f t="shared" si="11"/>
        <v>1</v>
      </c>
      <c r="D31" s="4">
        <f t="shared" si="11"/>
        <v>1</v>
      </c>
      <c r="E31" s="4">
        <f t="shared" si="11"/>
        <v>1</v>
      </c>
      <c r="F31" s="4">
        <f t="shared" si="11"/>
        <v>1</v>
      </c>
      <c r="G31" s="4">
        <f t="shared" si="11"/>
        <v>1</v>
      </c>
      <c r="H31" s="4">
        <f t="shared" si="11"/>
        <v>1</v>
      </c>
      <c r="I31" s="4">
        <f t="shared" si="11"/>
        <v>1</v>
      </c>
      <c r="J31" s="4">
        <f t="shared" si="11"/>
        <v>1</v>
      </c>
      <c r="K31" s="4">
        <f t="shared" si="11"/>
        <v>1</v>
      </c>
      <c r="L31" s="4">
        <f t="shared" si="11"/>
        <v>1</v>
      </c>
      <c r="M31" s="4">
        <f t="shared" si="11"/>
        <v>1</v>
      </c>
      <c r="N31" s="11"/>
      <c r="O31" s="11" t="s">
        <v>28</v>
      </c>
      <c r="P31" s="4">
        <f>RampUp_PRS[[#This Row],[2020]]</f>
        <v>1</v>
      </c>
      <c r="Q31" s="4">
        <f>RampUp_PRS[[#This Row],[2021]]</f>
        <v>1</v>
      </c>
      <c r="R31" s="4">
        <f>RampUp_PRS[[#This Row],[2022]]</f>
        <v>1</v>
      </c>
      <c r="S31" s="4">
        <f>RampUp_PRS[[#This Row],[2023]]</f>
        <v>1</v>
      </c>
      <c r="T31" s="4">
        <f>RampUp_PRS[[#This Row],[2024]]</f>
        <v>1</v>
      </c>
      <c r="U31" s="4">
        <f>RampUp_PRS[[#This Row],[2025]]</f>
        <v>1</v>
      </c>
      <c r="V31" s="4">
        <f>RampUp_PRS[[#This Row],[2026]]</f>
        <v>1</v>
      </c>
      <c r="W31" s="4">
        <f>RampUp_PRS[[#This Row],[2027]]</f>
        <v>1</v>
      </c>
      <c r="X31" s="4">
        <f>RampUp_PRS[[#This Row],[2028]]</f>
        <v>1</v>
      </c>
      <c r="Y31" s="4">
        <f>RampUp_PRS[[#This Row],[2029]]</f>
        <v>1</v>
      </c>
      <c r="Z31" s="4">
        <f>RampUp_PRS[[#This Row],[2030]]</f>
        <v>1</v>
      </c>
      <c r="AA31" s="4">
        <f>RampUp_PRS[[#This Row],[2031]]</f>
        <v>1</v>
      </c>
    </row>
    <row r="32" spans="1:27" x14ac:dyDescent="0.25">
      <c r="A32" s="11" t="str">
        <f>Info!A25</f>
        <v>RF_LPG</v>
      </c>
      <c r="B32" s="4">
        <f t="shared" ref="B32:M32" si="12">B15</f>
        <v>1</v>
      </c>
      <c r="C32" s="4">
        <f t="shared" si="12"/>
        <v>1</v>
      </c>
      <c r="D32" s="4">
        <f t="shared" si="12"/>
        <v>1</v>
      </c>
      <c r="E32" s="4">
        <f t="shared" si="12"/>
        <v>1</v>
      </c>
      <c r="F32" s="4">
        <f t="shared" si="12"/>
        <v>1</v>
      </c>
      <c r="G32" s="4">
        <f t="shared" si="12"/>
        <v>1</v>
      </c>
      <c r="H32" s="4">
        <f t="shared" si="12"/>
        <v>1</v>
      </c>
      <c r="I32" s="4">
        <f t="shared" si="12"/>
        <v>1</v>
      </c>
      <c r="J32" s="4">
        <f t="shared" si="12"/>
        <v>1</v>
      </c>
      <c r="K32" s="4">
        <f t="shared" si="12"/>
        <v>1</v>
      </c>
      <c r="L32" s="4">
        <f t="shared" si="12"/>
        <v>1</v>
      </c>
      <c r="M32" s="4">
        <f t="shared" si="12"/>
        <v>1</v>
      </c>
      <c r="N32" s="11"/>
      <c r="O32" s="11" t="s">
        <v>29</v>
      </c>
      <c r="P32" s="4">
        <f>RampUp_PRS[[#This Row],[2020]]</f>
        <v>1</v>
      </c>
      <c r="Q32" s="4">
        <f>RampUp_PRS[[#This Row],[2021]]</f>
        <v>1</v>
      </c>
      <c r="R32" s="4">
        <f>RampUp_PRS[[#This Row],[2022]]</f>
        <v>1</v>
      </c>
      <c r="S32" s="4">
        <f>RampUp_PRS[[#This Row],[2023]]</f>
        <v>1</v>
      </c>
      <c r="T32" s="4">
        <f>RampUp_PRS[[#This Row],[2024]]</f>
        <v>1</v>
      </c>
      <c r="U32" s="4">
        <f>RampUp_PRS[[#This Row],[2025]]</f>
        <v>1</v>
      </c>
      <c r="V32" s="4">
        <f>RampUp_PRS[[#This Row],[2026]]</f>
        <v>1</v>
      </c>
      <c r="W32" s="4">
        <f>RampUp_PRS[[#This Row],[2027]]</f>
        <v>1</v>
      </c>
      <c r="X32" s="4">
        <f>RampUp_PRS[[#This Row],[2028]]</f>
        <v>1</v>
      </c>
      <c r="Y32" s="4">
        <f>RampUp_PRS[[#This Row],[2029]]</f>
        <v>1</v>
      </c>
      <c r="Z32" s="4">
        <f>RampUp_PRS[[#This Row],[2030]]</f>
        <v>1</v>
      </c>
      <c r="AA32" s="4">
        <f>RampUp_PRS[[#This Row],[2031]]</f>
        <v>1</v>
      </c>
    </row>
    <row r="33" spans="1:27" x14ac:dyDescent="0.25">
      <c r="A33" s="11" t="str">
        <f>Info!A26</f>
        <v>RF_OTHERPP</v>
      </c>
      <c r="B33" s="4">
        <f t="shared" ref="B33:M33" si="13">B16</f>
        <v>1</v>
      </c>
      <c r="C33" s="4">
        <f t="shared" si="13"/>
        <v>1</v>
      </c>
      <c r="D33" s="4">
        <f t="shared" si="13"/>
        <v>1</v>
      </c>
      <c r="E33" s="4">
        <f t="shared" si="13"/>
        <v>1</v>
      </c>
      <c r="F33" s="4">
        <f t="shared" si="13"/>
        <v>1</v>
      </c>
      <c r="G33" s="4">
        <f t="shared" si="13"/>
        <v>1</v>
      </c>
      <c r="H33" s="4">
        <f t="shared" si="13"/>
        <v>1</v>
      </c>
      <c r="I33" s="4">
        <f t="shared" si="13"/>
        <v>1</v>
      </c>
      <c r="J33" s="4">
        <f t="shared" si="13"/>
        <v>1</v>
      </c>
      <c r="K33" s="4">
        <f t="shared" si="13"/>
        <v>1</v>
      </c>
      <c r="L33" s="4">
        <f t="shared" si="13"/>
        <v>1</v>
      </c>
      <c r="M33" s="4">
        <f t="shared" si="13"/>
        <v>1</v>
      </c>
      <c r="N33" s="11"/>
      <c r="O33" s="11" t="s">
        <v>30</v>
      </c>
      <c r="P33" s="4">
        <f>RampUp_PRS[[#This Row],[2020]]</f>
        <v>1</v>
      </c>
      <c r="Q33" s="4">
        <f>RampUp_PRS[[#This Row],[2021]]</f>
        <v>1</v>
      </c>
      <c r="R33" s="4">
        <f>RampUp_PRS[[#This Row],[2022]]</f>
        <v>1</v>
      </c>
      <c r="S33" s="4">
        <f>RampUp_PRS[[#This Row],[2023]]</f>
        <v>1</v>
      </c>
      <c r="T33" s="4">
        <f>RampUp_PRS[[#This Row],[2024]]</f>
        <v>1</v>
      </c>
      <c r="U33" s="4">
        <f>RampUp_PRS[[#This Row],[2025]]</f>
        <v>1</v>
      </c>
      <c r="V33" s="4">
        <f>RampUp_PRS[[#This Row],[2026]]</f>
        <v>1</v>
      </c>
      <c r="W33" s="4">
        <f>RampUp_PRS[[#This Row],[2027]]</f>
        <v>1</v>
      </c>
      <c r="X33" s="4">
        <f>RampUp_PRS[[#This Row],[2028]]</f>
        <v>1</v>
      </c>
      <c r="Y33" s="4">
        <f>RampUp_PRS[[#This Row],[2029]]</f>
        <v>1</v>
      </c>
      <c r="Z33" s="4">
        <f>RampUp_PRS[[#This Row],[2030]]</f>
        <v>1</v>
      </c>
      <c r="AA33" s="4">
        <f>RampUp_PRS[[#This Row],[2031]]</f>
        <v>1</v>
      </c>
    </row>
  </sheetData>
  <pageMargins left="0.7" right="0.7" top="0.75" bottom="0.75" header="0.3" footer="0.3"/>
  <tableParts count="4">
    <tablePart r:id="rId1"/>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169"/>
  <sheetViews>
    <sheetView zoomScaleNormal="100" workbookViewId="0">
      <selection sqref="A1:F169"/>
    </sheetView>
  </sheetViews>
  <sheetFormatPr defaultRowHeight="15" x14ac:dyDescent="0.25"/>
  <cols>
    <col min="1" max="1" width="18" bestFit="1" customWidth="1"/>
    <col min="2" max="2" width="10.5703125" bestFit="1" customWidth="1"/>
    <col min="3" max="3" width="18.42578125" bestFit="1" customWidth="1"/>
    <col min="4" max="4" width="12" customWidth="1"/>
    <col min="5" max="5" width="18.85546875" style="11" bestFit="1" customWidth="1"/>
    <col min="6" max="6" width="21.5703125" style="11" bestFit="1" customWidth="1"/>
  </cols>
  <sheetData>
    <row r="1" spans="1:6" x14ac:dyDescent="0.25">
      <c r="A1" s="5" t="s">
        <v>18</v>
      </c>
      <c r="B1" s="5" t="s">
        <v>19</v>
      </c>
      <c r="C1" s="5" t="s">
        <v>20</v>
      </c>
      <c r="D1" s="5" t="s">
        <v>17</v>
      </c>
      <c r="E1" s="12" t="s">
        <v>72</v>
      </c>
      <c r="F1" s="12" t="s">
        <v>73</v>
      </c>
    </row>
    <row r="2" spans="1:6" x14ac:dyDescent="0.25">
      <c r="A2" s="12" t="s">
        <v>21</v>
      </c>
      <c r="B2" s="12" t="s">
        <v>5</v>
      </c>
      <c r="C2" s="12">
        <v>0</v>
      </c>
      <c r="D2" s="12">
        <v>0.08</v>
      </c>
      <c r="E2" s="12">
        <v>0.1</v>
      </c>
      <c r="F2" s="12">
        <v>0.1</v>
      </c>
    </row>
    <row r="3" spans="1:6" x14ac:dyDescent="0.25">
      <c r="A3" s="12" t="s">
        <v>21</v>
      </c>
      <c r="B3" s="12" t="s">
        <v>6</v>
      </c>
      <c r="C3" s="12">
        <v>0</v>
      </c>
      <c r="D3" s="12">
        <v>7.4999999999999997E-2</v>
      </c>
      <c r="E3" s="12">
        <v>0.1</v>
      </c>
      <c r="F3" s="12">
        <v>0.1</v>
      </c>
    </row>
    <row r="4" spans="1:6" x14ac:dyDescent="0.25">
      <c r="A4" s="12" t="s">
        <v>21</v>
      </c>
      <c r="B4" s="12" t="s">
        <v>7</v>
      </c>
      <c r="C4" s="12">
        <v>0</v>
      </c>
      <c r="D4" s="12">
        <v>7.4999999999999997E-2</v>
      </c>
      <c r="E4" s="12">
        <v>0.1</v>
      </c>
      <c r="F4" s="12">
        <v>0.1</v>
      </c>
    </row>
    <row r="5" spans="1:6" x14ac:dyDescent="0.25">
      <c r="A5" s="12" t="s">
        <v>21</v>
      </c>
      <c r="B5" s="12" t="s">
        <v>8</v>
      </c>
      <c r="C5" s="12">
        <v>0</v>
      </c>
      <c r="D5" s="12">
        <v>7.4999999999999997E-2</v>
      </c>
      <c r="E5" s="12">
        <v>0.1</v>
      </c>
      <c r="F5" s="12">
        <v>0.1</v>
      </c>
    </row>
    <row r="6" spans="1:6" x14ac:dyDescent="0.25">
      <c r="A6" s="12" t="s">
        <v>21</v>
      </c>
      <c r="B6" s="12" t="s">
        <v>9</v>
      </c>
      <c r="C6" s="12">
        <v>0</v>
      </c>
      <c r="D6" s="12">
        <v>7.4999999999999997E-2</v>
      </c>
      <c r="E6" s="12">
        <v>0.1</v>
      </c>
      <c r="F6" s="12">
        <v>0.1</v>
      </c>
    </row>
    <row r="7" spans="1:6" x14ac:dyDescent="0.25">
      <c r="A7" s="12" t="s">
        <v>21</v>
      </c>
      <c r="B7" s="12" t="s">
        <v>10</v>
      </c>
      <c r="C7" s="12">
        <v>0</v>
      </c>
      <c r="D7" s="12">
        <v>7.4999999999999997E-2</v>
      </c>
      <c r="E7" s="12">
        <v>0.1</v>
      </c>
      <c r="F7" s="12">
        <v>0.1</v>
      </c>
    </row>
    <row r="8" spans="1:6" x14ac:dyDescent="0.25">
      <c r="A8" s="12" t="s">
        <v>21</v>
      </c>
      <c r="B8" s="12" t="s">
        <v>11</v>
      </c>
      <c r="C8" s="12">
        <v>0</v>
      </c>
      <c r="D8" s="12">
        <v>7.4999999999999997E-2</v>
      </c>
      <c r="E8" s="12">
        <v>0.1</v>
      </c>
      <c r="F8" s="12">
        <v>0.1</v>
      </c>
    </row>
    <row r="9" spans="1:6" x14ac:dyDescent="0.25">
      <c r="A9" s="12" t="s">
        <v>21</v>
      </c>
      <c r="B9" s="12" t="s">
        <v>12</v>
      </c>
      <c r="C9" s="12">
        <v>0</v>
      </c>
      <c r="D9" s="12">
        <v>7.4999999999999997E-2</v>
      </c>
      <c r="E9" s="12">
        <v>0.1</v>
      </c>
      <c r="F9" s="12">
        <v>0.1</v>
      </c>
    </row>
    <row r="10" spans="1:6" x14ac:dyDescent="0.25">
      <c r="A10" s="12" t="s">
        <v>21</v>
      </c>
      <c r="B10" s="12" t="s">
        <v>13</v>
      </c>
      <c r="C10" s="12">
        <v>0</v>
      </c>
      <c r="D10" s="12">
        <v>7.4999999999999997E-2</v>
      </c>
      <c r="E10" s="12">
        <v>0.1</v>
      </c>
      <c r="F10" s="12">
        <v>0.1</v>
      </c>
    </row>
    <row r="11" spans="1:6" x14ac:dyDescent="0.25">
      <c r="A11" s="12" t="s">
        <v>21</v>
      </c>
      <c r="B11" s="12" t="s">
        <v>14</v>
      </c>
      <c r="C11" s="12">
        <v>0</v>
      </c>
      <c r="D11" s="12">
        <v>7.4999999999999997E-2</v>
      </c>
      <c r="E11" s="12">
        <v>0.1</v>
      </c>
      <c r="F11" s="12">
        <v>0.1</v>
      </c>
    </row>
    <row r="12" spans="1:6" x14ac:dyDescent="0.25">
      <c r="A12" s="12" t="s">
        <v>21</v>
      </c>
      <c r="B12" s="12" t="s">
        <v>15</v>
      </c>
      <c r="C12" s="12">
        <v>0</v>
      </c>
      <c r="D12" s="12">
        <v>7.4999999999999997E-2</v>
      </c>
      <c r="E12" s="12">
        <v>0.1</v>
      </c>
      <c r="F12" s="12">
        <v>0.1</v>
      </c>
    </row>
    <row r="13" spans="1:6" x14ac:dyDescent="0.25">
      <c r="A13" s="12" t="s">
        <v>21</v>
      </c>
      <c r="B13" s="12" t="s">
        <v>16</v>
      </c>
      <c r="C13" s="12">
        <v>0</v>
      </c>
      <c r="D13" s="12">
        <v>7.4999999999999997E-2</v>
      </c>
      <c r="E13" s="12">
        <v>0.1</v>
      </c>
      <c r="F13" s="12">
        <v>0.1</v>
      </c>
    </row>
    <row r="14" spans="1:6" x14ac:dyDescent="0.25">
      <c r="A14" s="12" t="s">
        <v>31</v>
      </c>
      <c r="B14" s="12" t="s">
        <v>5</v>
      </c>
      <c r="C14" s="12">
        <v>0</v>
      </c>
      <c r="D14" s="12">
        <v>2.75E-2</v>
      </c>
      <c r="E14" s="12">
        <v>0.5</v>
      </c>
      <c r="F14" s="12">
        <v>0.5</v>
      </c>
    </row>
    <row r="15" spans="1:6" x14ac:dyDescent="0.25">
      <c r="A15" s="12" t="s">
        <v>31</v>
      </c>
      <c r="B15" s="12" t="s">
        <v>6</v>
      </c>
      <c r="C15" s="12">
        <v>0</v>
      </c>
      <c r="D15" s="12">
        <v>2.75E-2</v>
      </c>
      <c r="E15" s="12">
        <v>0.5</v>
      </c>
      <c r="F15" s="12">
        <v>0.5</v>
      </c>
    </row>
    <row r="16" spans="1:6" x14ac:dyDescent="0.25">
      <c r="A16" s="12" t="s">
        <v>31</v>
      </c>
      <c r="B16" s="12" t="s">
        <v>7</v>
      </c>
      <c r="C16" s="12">
        <v>0</v>
      </c>
      <c r="D16" s="12">
        <v>2.75E-2</v>
      </c>
      <c r="E16" s="12">
        <v>0.5</v>
      </c>
      <c r="F16" s="12">
        <v>0.5</v>
      </c>
    </row>
    <row r="17" spans="1:6" x14ac:dyDescent="0.25">
      <c r="A17" s="12" t="s">
        <v>31</v>
      </c>
      <c r="B17" s="12" t="s">
        <v>8</v>
      </c>
      <c r="C17" s="12">
        <v>0</v>
      </c>
      <c r="D17" s="12">
        <v>2.75E-2</v>
      </c>
      <c r="E17" s="12">
        <v>0.5</v>
      </c>
      <c r="F17" s="12">
        <v>0.5</v>
      </c>
    </row>
    <row r="18" spans="1:6" x14ac:dyDescent="0.25">
      <c r="A18" s="12" t="s">
        <v>31</v>
      </c>
      <c r="B18" s="12" t="s">
        <v>9</v>
      </c>
      <c r="C18" s="12">
        <v>0</v>
      </c>
      <c r="D18" s="12">
        <v>2.75E-2</v>
      </c>
      <c r="E18" s="12">
        <v>0.5</v>
      </c>
      <c r="F18" s="12">
        <v>0.5</v>
      </c>
    </row>
    <row r="19" spans="1:6" x14ac:dyDescent="0.25">
      <c r="A19" s="12" t="s">
        <v>31</v>
      </c>
      <c r="B19" s="12" t="s">
        <v>10</v>
      </c>
      <c r="C19" s="12">
        <v>0</v>
      </c>
      <c r="D19" s="12">
        <v>2.75E-2</v>
      </c>
      <c r="E19" s="12">
        <v>0.5</v>
      </c>
      <c r="F19" s="12">
        <v>0.5</v>
      </c>
    </row>
    <row r="20" spans="1:6" x14ac:dyDescent="0.25">
      <c r="A20" s="12" t="s">
        <v>31</v>
      </c>
      <c r="B20" s="12" t="s">
        <v>11</v>
      </c>
      <c r="C20" s="12">
        <v>0</v>
      </c>
      <c r="D20" s="12">
        <v>2.75E-2</v>
      </c>
      <c r="E20" s="12">
        <v>0.5</v>
      </c>
      <c r="F20" s="12">
        <v>0.5</v>
      </c>
    </row>
    <row r="21" spans="1:6" x14ac:dyDescent="0.25">
      <c r="A21" s="12" t="s">
        <v>31</v>
      </c>
      <c r="B21" s="12" t="s">
        <v>12</v>
      </c>
      <c r="C21" s="12">
        <v>0</v>
      </c>
      <c r="D21" s="12">
        <v>2.75E-2</v>
      </c>
      <c r="E21" s="12">
        <v>0.5</v>
      </c>
      <c r="F21" s="12">
        <v>0.5</v>
      </c>
    </row>
    <row r="22" spans="1:6" x14ac:dyDescent="0.25">
      <c r="A22" s="12" t="s">
        <v>31</v>
      </c>
      <c r="B22" s="12" t="s">
        <v>13</v>
      </c>
      <c r="C22" s="12">
        <v>0</v>
      </c>
      <c r="D22" s="12">
        <v>2.75E-2</v>
      </c>
      <c r="E22" s="12">
        <v>0.5</v>
      </c>
      <c r="F22" s="12">
        <v>0.5</v>
      </c>
    </row>
    <row r="23" spans="1:6" x14ac:dyDescent="0.25">
      <c r="A23" s="12" t="s">
        <v>31</v>
      </c>
      <c r="B23" s="12" t="s">
        <v>14</v>
      </c>
      <c r="C23" s="12">
        <v>0</v>
      </c>
      <c r="D23" s="12">
        <v>2.75E-2</v>
      </c>
      <c r="E23" s="12">
        <v>0.5</v>
      </c>
      <c r="F23" s="12">
        <v>0.5</v>
      </c>
    </row>
    <row r="24" spans="1:6" x14ac:dyDescent="0.25">
      <c r="A24" s="12" t="s">
        <v>31</v>
      </c>
      <c r="B24" s="12" t="s">
        <v>15</v>
      </c>
      <c r="C24" s="12">
        <v>0</v>
      </c>
      <c r="D24" s="12">
        <v>2.75E-2</v>
      </c>
      <c r="E24" s="12">
        <v>0.5</v>
      </c>
      <c r="F24" s="12">
        <v>0.5</v>
      </c>
    </row>
    <row r="25" spans="1:6" x14ac:dyDescent="0.25">
      <c r="A25" s="12" t="s">
        <v>31</v>
      </c>
      <c r="B25" s="12" t="s">
        <v>16</v>
      </c>
      <c r="C25" s="12">
        <v>0</v>
      </c>
      <c r="D25" s="12">
        <v>2.75E-2</v>
      </c>
      <c r="E25" s="12">
        <v>0.5</v>
      </c>
      <c r="F25" s="12">
        <v>0.5</v>
      </c>
    </row>
    <row r="26" spans="1:6" x14ac:dyDescent="0.25">
      <c r="A26" s="12" t="s">
        <v>32</v>
      </c>
      <c r="B26" s="12" t="s">
        <v>5</v>
      </c>
      <c r="C26" s="12">
        <v>0</v>
      </c>
      <c r="D26" s="12">
        <v>0.01</v>
      </c>
      <c r="E26" s="12">
        <v>1</v>
      </c>
      <c r="F26" s="12">
        <v>1</v>
      </c>
    </row>
    <row r="27" spans="1:6" x14ac:dyDescent="0.25">
      <c r="A27" s="12" t="s">
        <v>32</v>
      </c>
      <c r="B27" s="12" t="s">
        <v>6</v>
      </c>
      <c r="C27" s="12">
        <v>0</v>
      </c>
      <c r="D27" s="12">
        <v>0.01</v>
      </c>
      <c r="E27" s="12">
        <v>1</v>
      </c>
      <c r="F27" s="12">
        <v>1</v>
      </c>
    </row>
    <row r="28" spans="1:6" x14ac:dyDescent="0.25">
      <c r="A28" s="12" t="s">
        <v>32</v>
      </c>
      <c r="B28" s="12" t="s">
        <v>7</v>
      </c>
      <c r="C28" s="12">
        <v>0</v>
      </c>
      <c r="D28" s="12">
        <v>0.01</v>
      </c>
      <c r="E28" s="12">
        <v>1</v>
      </c>
      <c r="F28" s="12">
        <v>1</v>
      </c>
    </row>
    <row r="29" spans="1:6" x14ac:dyDescent="0.25">
      <c r="A29" s="12" t="s">
        <v>32</v>
      </c>
      <c r="B29" s="12" t="s">
        <v>8</v>
      </c>
      <c r="C29" s="12">
        <v>0</v>
      </c>
      <c r="D29" s="12">
        <v>0.01</v>
      </c>
      <c r="E29" s="12">
        <v>1</v>
      </c>
      <c r="F29" s="12">
        <v>1</v>
      </c>
    </row>
    <row r="30" spans="1:6" x14ac:dyDescent="0.25">
      <c r="A30" s="12" t="s">
        <v>32</v>
      </c>
      <c r="B30" s="12" t="s">
        <v>9</v>
      </c>
      <c r="C30" s="12">
        <v>0</v>
      </c>
      <c r="D30" s="12">
        <v>0.01</v>
      </c>
      <c r="E30" s="12">
        <v>1</v>
      </c>
      <c r="F30" s="12">
        <v>1</v>
      </c>
    </row>
    <row r="31" spans="1:6" x14ac:dyDescent="0.25">
      <c r="A31" s="12" t="s">
        <v>32</v>
      </c>
      <c r="B31" s="12" t="s">
        <v>10</v>
      </c>
      <c r="C31" s="12">
        <v>0</v>
      </c>
      <c r="D31" s="12">
        <v>0.01</v>
      </c>
      <c r="E31" s="12">
        <v>1</v>
      </c>
      <c r="F31" s="12">
        <v>1</v>
      </c>
    </row>
    <row r="32" spans="1:6" x14ac:dyDescent="0.25">
      <c r="A32" s="12" t="s">
        <v>32</v>
      </c>
      <c r="B32" s="12" t="s">
        <v>11</v>
      </c>
      <c r="C32" s="12">
        <v>0</v>
      </c>
      <c r="D32" s="12">
        <v>0.01</v>
      </c>
      <c r="E32" s="12">
        <v>1</v>
      </c>
      <c r="F32" s="12">
        <v>1</v>
      </c>
    </row>
    <row r="33" spans="1:6" x14ac:dyDescent="0.25">
      <c r="A33" s="12" t="s">
        <v>32</v>
      </c>
      <c r="B33" s="12" t="s">
        <v>12</v>
      </c>
      <c r="C33" s="12">
        <v>0</v>
      </c>
      <c r="D33" s="12">
        <v>0.01</v>
      </c>
      <c r="E33" s="12">
        <v>1</v>
      </c>
      <c r="F33" s="12">
        <v>1</v>
      </c>
    </row>
    <row r="34" spans="1:6" x14ac:dyDescent="0.25">
      <c r="A34" s="12" t="s">
        <v>32</v>
      </c>
      <c r="B34" s="12" t="s">
        <v>13</v>
      </c>
      <c r="C34" s="12">
        <v>0</v>
      </c>
      <c r="D34" s="12">
        <v>0.01</v>
      </c>
      <c r="E34" s="12">
        <v>1</v>
      </c>
      <c r="F34" s="12">
        <v>1</v>
      </c>
    </row>
    <row r="35" spans="1:6" x14ac:dyDescent="0.25">
      <c r="A35" s="12" t="s">
        <v>32</v>
      </c>
      <c r="B35" s="12" t="s">
        <v>14</v>
      </c>
      <c r="C35" s="12">
        <v>0</v>
      </c>
      <c r="D35" s="12">
        <v>0.01</v>
      </c>
      <c r="E35" s="12">
        <v>1</v>
      </c>
      <c r="F35" s="12">
        <v>1</v>
      </c>
    </row>
    <row r="36" spans="1:6" x14ac:dyDescent="0.25">
      <c r="A36" s="12" t="s">
        <v>32</v>
      </c>
      <c r="B36" s="12" t="s">
        <v>15</v>
      </c>
      <c r="C36" s="12">
        <v>0</v>
      </c>
      <c r="D36" s="12">
        <v>0.01</v>
      </c>
      <c r="E36" s="12">
        <v>1</v>
      </c>
      <c r="F36" s="12">
        <v>1</v>
      </c>
    </row>
    <row r="37" spans="1:6" x14ac:dyDescent="0.25">
      <c r="A37" s="12" t="s">
        <v>32</v>
      </c>
      <c r="B37" s="12" t="s">
        <v>16</v>
      </c>
      <c r="C37" s="12">
        <v>0</v>
      </c>
      <c r="D37" s="12">
        <v>0.01</v>
      </c>
      <c r="E37" s="12">
        <v>1</v>
      </c>
      <c r="F37" s="12">
        <v>1</v>
      </c>
    </row>
    <row r="38" spans="1:6" x14ac:dyDescent="0.25">
      <c r="A38" s="12" t="s">
        <v>22</v>
      </c>
      <c r="B38" s="12" t="s">
        <v>5</v>
      </c>
      <c r="C38" s="12">
        <v>0</v>
      </c>
      <c r="D38" s="12">
        <v>0.1</v>
      </c>
      <c r="E38" s="12">
        <v>0.01</v>
      </c>
      <c r="F38" s="12">
        <v>0.01</v>
      </c>
    </row>
    <row r="39" spans="1:6" x14ac:dyDescent="0.25">
      <c r="A39" s="12" t="s">
        <v>22</v>
      </c>
      <c r="B39" s="12" t="s">
        <v>6</v>
      </c>
      <c r="C39" s="12">
        <v>0</v>
      </c>
      <c r="D39" s="12">
        <v>0.09</v>
      </c>
      <c r="E39" s="12">
        <v>0.01</v>
      </c>
      <c r="F39" s="12">
        <v>0.01</v>
      </c>
    </row>
    <row r="40" spans="1:6" x14ac:dyDescent="0.25">
      <c r="A40" s="12" t="s">
        <v>22</v>
      </c>
      <c r="B40" s="12" t="s">
        <v>7</v>
      </c>
      <c r="C40" s="12">
        <v>0</v>
      </c>
      <c r="D40" s="12">
        <v>0.09</v>
      </c>
      <c r="E40" s="12">
        <v>0.01</v>
      </c>
      <c r="F40" s="12">
        <v>0.01</v>
      </c>
    </row>
    <row r="41" spans="1:6" x14ac:dyDescent="0.25">
      <c r="A41" s="12" t="s">
        <v>22</v>
      </c>
      <c r="B41" s="12" t="s">
        <v>8</v>
      </c>
      <c r="C41" s="12">
        <v>0</v>
      </c>
      <c r="D41" s="12">
        <v>0.09</v>
      </c>
      <c r="E41" s="12">
        <v>0.01</v>
      </c>
      <c r="F41" s="12">
        <v>0.01</v>
      </c>
    </row>
    <row r="42" spans="1:6" x14ac:dyDescent="0.25">
      <c r="A42" s="12" t="s">
        <v>22</v>
      </c>
      <c r="B42" s="12" t="s">
        <v>9</v>
      </c>
      <c r="C42" s="12">
        <v>0</v>
      </c>
      <c r="D42" s="12">
        <v>0.09</v>
      </c>
      <c r="E42" s="12">
        <v>0.01</v>
      </c>
      <c r="F42" s="12">
        <v>0.01</v>
      </c>
    </row>
    <row r="43" spans="1:6" x14ac:dyDescent="0.25">
      <c r="A43" s="12" t="s">
        <v>22</v>
      </c>
      <c r="B43" s="12" t="s">
        <v>10</v>
      </c>
      <c r="C43" s="12">
        <v>0</v>
      </c>
      <c r="D43" s="12">
        <v>0.09</v>
      </c>
      <c r="E43" s="12">
        <v>0.01</v>
      </c>
      <c r="F43" s="12">
        <v>0.01</v>
      </c>
    </row>
    <row r="44" spans="1:6" x14ac:dyDescent="0.25">
      <c r="A44" s="12" t="s">
        <v>22</v>
      </c>
      <c r="B44" s="12" t="s">
        <v>11</v>
      </c>
      <c r="C44" s="12">
        <v>0</v>
      </c>
      <c r="D44" s="12">
        <v>0.09</v>
      </c>
      <c r="E44" s="12">
        <v>0.01</v>
      </c>
      <c r="F44" s="12">
        <v>0.01</v>
      </c>
    </row>
    <row r="45" spans="1:6" x14ac:dyDescent="0.25">
      <c r="A45" s="12" t="s">
        <v>22</v>
      </c>
      <c r="B45" s="12" t="s">
        <v>12</v>
      </c>
      <c r="C45" s="12">
        <v>0</v>
      </c>
      <c r="D45" s="12">
        <v>0.09</v>
      </c>
      <c r="E45" s="12">
        <v>0.01</v>
      </c>
      <c r="F45" s="12">
        <v>0.01</v>
      </c>
    </row>
    <row r="46" spans="1:6" x14ac:dyDescent="0.25">
      <c r="A46" s="12" t="s">
        <v>22</v>
      </c>
      <c r="B46" s="12" t="s">
        <v>13</v>
      </c>
      <c r="C46" s="12">
        <v>0</v>
      </c>
      <c r="D46" s="12">
        <v>0.09</v>
      </c>
      <c r="E46" s="12">
        <v>0.01</v>
      </c>
      <c r="F46" s="12">
        <v>0.01</v>
      </c>
    </row>
    <row r="47" spans="1:6" x14ac:dyDescent="0.25">
      <c r="A47" s="12" t="s">
        <v>22</v>
      </c>
      <c r="B47" s="12" t="s">
        <v>14</v>
      </c>
      <c r="C47" s="12">
        <v>0</v>
      </c>
      <c r="D47" s="12">
        <v>0.09</v>
      </c>
      <c r="E47" s="12">
        <v>0.01</v>
      </c>
      <c r="F47" s="12">
        <v>0.01</v>
      </c>
    </row>
    <row r="48" spans="1:6" x14ac:dyDescent="0.25">
      <c r="A48" s="12" t="s">
        <v>22</v>
      </c>
      <c r="B48" s="12" t="s">
        <v>15</v>
      </c>
      <c r="C48" s="12">
        <v>0</v>
      </c>
      <c r="D48" s="12">
        <v>0.09</v>
      </c>
      <c r="E48" s="12">
        <v>0.01</v>
      </c>
      <c r="F48" s="12">
        <v>0.01</v>
      </c>
    </row>
    <row r="49" spans="1:6" x14ac:dyDescent="0.25">
      <c r="A49" s="12" t="s">
        <v>22</v>
      </c>
      <c r="B49" s="12" t="s">
        <v>16</v>
      </c>
      <c r="C49" s="12">
        <v>0</v>
      </c>
      <c r="D49" s="12">
        <v>0.09</v>
      </c>
      <c r="E49" s="12">
        <v>0.01</v>
      </c>
      <c r="F49" s="12">
        <v>0.01</v>
      </c>
    </row>
    <row r="50" spans="1:6" x14ac:dyDescent="0.25">
      <c r="A50" s="12" t="s">
        <v>23</v>
      </c>
      <c r="B50" s="12" t="s">
        <v>5</v>
      </c>
      <c r="C50" s="12">
        <v>0</v>
      </c>
      <c r="D50" s="12">
        <v>0.01</v>
      </c>
      <c r="E50" s="12">
        <v>1</v>
      </c>
      <c r="F50" s="12">
        <v>1</v>
      </c>
    </row>
    <row r="51" spans="1:6" x14ac:dyDescent="0.25">
      <c r="A51" s="12" t="s">
        <v>23</v>
      </c>
      <c r="B51" s="12" t="s">
        <v>6</v>
      </c>
      <c r="C51" s="12">
        <v>0</v>
      </c>
      <c r="D51" s="12">
        <v>0.01</v>
      </c>
      <c r="E51" s="12">
        <v>1</v>
      </c>
      <c r="F51" s="12">
        <v>1</v>
      </c>
    </row>
    <row r="52" spans="1:6" x14ac:dyDescent="0.25">
      <c r="A52" s="12" t="s">
        <v>23</v>
      </c>
      <c r="B52" s="12" t="s">
        <v>7</v>
      </c>
      <c r="C52" s="12">
        <v>0</v>
      </c>
      <c r="D52" s="12">
        <v>0.01</v>
      </c>
      <c r="E52" s="12">
        <v>1</v>
      </c>
      <c r="F52" s="12">
        <v>1</v>
      </c>
    </row>
    <row r="53" spans="1:6" x14ac:dyDescent="0.25">
      <c r="A53" s="12" t="s">
        <v>23</v>
      </c>
      <c r="B53" s="12" t="s">
        <v>8</v>
      </c>
      <c r="C53" s="12">
        <v>0</v>
      </c>
      <c r="D53" s="12">
        <v>0.01</v>
      </c>
      <c r="E53" s="12">
        <v>1</v>
      </c>
      <c r="F53" s="12">
        <v>1</v>
      </c>
    </row>
    <row r="54" spans="1:6" x14ac:dyDescent="0.25">
      <c r="A54" s="12" t="s">
        <v>23</v>
      </c>
      <c r="B54" s="12" t="s">
        <v>9</v>
      </c>
      <c r="C54" s="12">
        <v>0</v>
      </c>
      <c r="D54" s="12">
        <v>0.01</v>
      </c>
      <c r="E54" s="12">
        <v>1</v>
      </c>
      <c r="F54" s="12">
        <v>1</v>
      </c>
    </row>
    <row r="55" spans="1:6" x14ac:dyDescent="0.25">
      <c r="A55" s="12" t="s">
        <v>23</v>
      </c>
      <c r="B55" s="12" t="s">
        <v>10</v>
      </c>
      <c r="C55" s="12">
        <v>0</v>
      </c>
      <c r="D55" s="12">
        <v>0.01</v>
      </c>
      <c r="E55" s="12">
        <v>1</v>
      </c>
      <c r="F55" s="12">
        <v>1</v>
      </c>
    </row>
    <row r="56" spans="1:6" x14ac:dyDescent="0.25">
      <c r="A56" s="12" t="s">
        <v>23</v>
      </c>
      <c r="B56" s="12" t="s">
        <v>11</v>
      </c>
      <c r="C56" s="12">
        <v>0</v>
      </c>
      <c r="D56" s="12">
        <v>0.01</v>
      </c>
      <c r="E56" s="12">
        <v>1</v>
      </c>
      <c r="F56" s="12">
        <v>1</v>
      </c>
    </row>
    <row r="57" spans="1:6" x14ac:dyDescent="0.25">
      <c r="A57" s="12" t="s">
        <v>23</v>
      </c>
      <c r="B57" s="12" t="s">
        <v>12</v>
      </c>
      <c r="C57" s="12">
        <v>0</v>
      </c>
      <c r="D57" s="12">
        <v>0.01</v>
      </c>
      <c r="E57" s="12">
        <v>1</v>
      </c>
      <c r="F57" s="12">
        <v>1</v>
      </c>
    </row>
    <row r="58" spans="1:6" x14ac:dyDescent="0.25">
      <c r="A58" s="12" t="s">
        <v>23</v>
      </c>
      <c r="B58" s="12" t="s">
        <v>13</v>
      </c>
      <c r="C58" s="12">
        <v>0</v>
      </c>
      <c r="D58" s="12">
        <v>0.01</v>
      </c>
      <c r="E58" s="12">
        <v>1</v>
      </c>
      <c r="F58" s="12">
        <v>1</v>
      </c>
    </row>
    <row r="59" spans="1:6" x14ac:dyDescent="0.25">
      <c r="A59" s="12" t="s">
        <v>23</v>
      </c>
      <c r="B59" s="12" t="s">
        <v>14</v>
      </c>
      <c r="C59" s="12">
        <v>0</v>
      </c>
      <c r="D59" s="12">
        <v>0.01</v>
      </c>
      <c r="E59" s="12">
        <v>1</v>
      </c>
      <c r="F59" s="12">
        <v>1</v>
      </c>
    </row>
    <row r="60" spans="1:6" x14ac:dyDescent="0.25">
      <c r="A60" s="12" t="s">
        <v>23</v>
      </c>
      <c r="B60" s="12" t="s">
        <v>15</v>
      </c>
      <c r="C60" s="12">
        <v>0</v>
      </c>
      <c r="D60" s="12">
        <v>0.01</v>
      </c>
      <c r="E60" s="12">
        <v>1</v>
      </c>
      <c r="F60" s="12">
        <v>1</v>
      </c>
    </row>
    <row r="61" spans="1:6" x14ac:dyDescent="0.25">
      <c r="A61" s="12" t="s">
        <v>23</v>
      </c>
      <c r="B61" s="12" t="s">
        <v>16</v>
      </c>
      <c r="C61" s="12">
        <v>0</v>
      </c>
      <c r="D61" s="12">
        <v>0.01</v>
      </c>
      <c r="E61" s="12">
        <v>1</v>
      </c>
      <c r="F61" s="12">
        <v>1</v>
      </c>
    </row>
    <row r="62" spans="1:6" x14ac:dyDescent="0.25">
      <c r="A62" s="12" t="s">
        <v>24</v>
      </c>
      <c r="B62" s="12" t="s">
        <v>5</v>
      </c>
      <c r="C62" s="12">
        <v>0</v>
      </c>
      <c r="D62" s="12">
        <v>0.01</v>
      </c>
      <c r="E62" s="12">
        <v>1</v>
      </c>
      <c r="F62" s="12">
        <v>1</v>
      </c>
    </row>
    <row r="63" spans="1:6" x14ac:dyDescent="0.25">
      <c r="A63" s="12" t="s">
        <v>24</v>
      </c>
      <c r="B63" s="12" t="s">
        <v>6</v>
      </c>
      <c r="C63" s="12">
        <v>0</v>
      </c>
      <c r="D63" s="12">
        <v>0.01</v>
      </c>
      <c r="E63" s="12">
        <v>1</v>
      </c>
      <c r="F63" s="12">
        <v>1</v>
      </c>
    </row>
    <row r="64" spans="1:6" x14ac:dyDescent="0.25">
      <c r="A64" s="12" t="s">
        <v>24</v>
      </c>
      <c r="B64" s="12" t="s">
        <v>7</v>
      </c>
      <c r="C64" s="12">
        <v>0</v>
      </c>
      <c r="D64" s="12">
        <v>0.01</v>
      </c>
      <c r="E64" s="12">
        <v>1</v>
      </c>
      <c r="F64" s="12">
        <v>1</v>
      </c>
    </row>
    <row r="65" spans="1:6" x14ac:dyDescent="0.25">
      <c r="A65" s="12" t="s">
        <v>24</v>
      </c>
      <c r="B65" s="12" t="s">
        <v>8</v>
      </c>
      <c r="C65" s="12">
        <v>0</v>
      </c>
      <c r="D65" s="12">
        <v>0.01</v>
      </c>
      <c r="E65" s="12">
        <v>1</v>
      </c>
      <c r="F65" s="12">
        <v>1</v>
      </c>
    </row>
    <row r="66" spans="1:6" x14ac:dyDescent="0.25">
      <c r="A66" s="12" t="s">
        <v>24</v>
      </c>
      <c r="B66" s="12" t="s">
        <v>9</v>
      </c>
      <c r="C66" s="12">
        <v>0</v>
      </c>
      <c r="D66" s="12">
        <v>0.01</v>
      </c>
      <c r="E66" s="12">
        <v>1</v>
      </c>
      <c r="F66" s="12">
        <v>1</v>
      </c>
    </row>
    <row r="67" spans="1:6" x14ac:dyDescent="0.25">
      <c r="A67" s="12" t="s">
        <v>24</v>
      </c>
      <c r="B67" s="12" t="s">
        <v>10</v>
      </c>
      <c r="C67" s="12">
        <v>0</v>
      </c>
      <c r="D67" s="12">
        <v>0.01</v>
      </c>
      <c r="E67" s="12">
        <v>1</v>
      </c>
      <c r="F67" s="12">
        <v>1</v>
      </c>
    </row>
    <row r="68" spans="1:6" x14ac:dyDescent="0.25">
      <c r="A68" s="12" t="s">
        <v>24</v>
      </c>
      <c r="B68" s="12" t="s">
        <v>11</v>
      </c>
      <c r="C68" s="12">
        <v>0</v>
      </c>
      <c r="D68" s="12">
        <v>0.01</v>
      </c>
      <c r="E68" s="12">
        <v>1</v>
      </c>
      <c r="F68" s="12">
        <v>1</v>
      </c>
    </row>
    <row r="69" spans="1:6" x14ac:dyDescent="0.25">
      <c r="A69" s="12" t="s">
        <v>24</v>
      </c>
      <c r="B69" s="12" t="s">
        <v>12</v>
      </c>
      <c r="C69" s="12">
        <v>0</v>
      </c>
      <c r="D69" s="12">
        <v>0.01</v>
      </c>
      <c r="E69" s="12">
        <v>1</v>
      </c>
      <c r="F69" s="12">
        <v>1</v>
      </c>
    </row>
    <row r="70" spans="1:6" x14ac:dyDescent="0.25">
      <c r="A70" s="12" t="s">
        <v>24</v>
      </c>
      <c r="B70" s="12" t="s">
        <v>13</v>
      </c>
      <c r="C70" s="12">
        <v>0</v>
      </c>
      <c r="D70" s="12">
        <v>0.01</v>
      </c>
      <c r="E70" s="12">
        <v>1</v>
      </c>
      <c r="F70" s="12">
        <v>1</v>
      </c>
    </row>
    <row r="71" spans="1:6" x14ac:dyDescent="0.25">
      <c r="A71" s="12" t="s">
        <v>24</v>
      </c>
      <c r="B71" s="12" t="s">
        <v>14</v>
      </c>
      <c r="C71" s="12">
        <v>0</v>
      </c>
      <c r="D71" s="12">
        <v>0.01</v>
      </c>
      <c r="E71" s="12">
        <v>1</v>
      </c>
      <c r="F71" s="12">
        <v>1</v>
      </c>
    </row>
    <row r="72" spans="1:6" x14ac:dyDescent="0.25">
      <c r="A72" s="12" t="s">
        <v>24</v>
      </c>
      <c r="B72" s="12" t="s">
        <v>15</v>
      </c>
      <c r="C72" s="12">
        <v>0</v>
      </c>
      <c r="D72" s="12">
        <v>0.01</v>
      </c>
      <c r="E72" s="12">
        <v>1</v>
      </c>
      <c r="F72" s="12">
        <v>1</v>
      </c>
    </row>
    <row r="73" spans="1:6" x14ac:dyDescent="0.25">
      <c r="A73" s="12" t="s">
        <v>24</v>
      </c>
      <c r="B73" s="12" t="s">
        <v>16</v>
      </c>
      <c r="C73" s="12">
        <v>0</v>
      </c>
      <c r="D73" s="12">
        <v>0.01</v>
      </c>
      <c r="E73" s="12">
        <v>1</v>
      </c>
      <c r="F73" s="12">
        <v>1</v>
      </c>
    </row>
    <row r="74" spans="1:6" x14ac:dyDescent="0.25">
      <c r="A74" s="12" t="s">
        <v>25</v>
      </c>
      <c r="B74" s="12" t="s">
        <v>5</v>
      </c>
      <c r="C74" s="12">
        <v>0</v>
      </c>
      <c r="D74" s="12">
        <v>0.1</v>
      </c>
      <c r="E74" s="12">
        <v>0.5</v>
      </c>
      <c r="F74" s="12">
        <v>0.5</v>
      </c>
    </row>
    <row r="75" spans="1:6" x14ac:dyDescent="0.25">
      <c r="A75" s="12" t="s">
        <v>25</v>
      </c>
      <c r="B75" s="12" t="s">
        <v>6</v>
      </c>
      <c r="C75" s="12">
        <v>0</v>
      </c>
      <c r="D75" s="12">
        <v>0.1</v>
      </c>
      <c r="E75" s="12">
        <v>0.5</v>
      </c>
      <c r="F75" s="12">
        <v>0.5</v>
      </c>
    </row>
    <row r="76" spans="1:6" x14ac:dyDescent="0.25">
      <c r="A76" s="12" t="s">
        <v>25</v>
      </c>
      <c r="B76" s="12" t="s">
        <v>7</v>
      </c>
      <c r="C76" s="12">
        <v>0</v>
      </c>
      <c r="D76" s="12">
        <v>0.1</v>
      </c>
      <c r="E76" s="12">
        <v>0.5</v>
      </c>
      <c r="F76" s="12">
        <v>0.5</v>
      </c>
    </row>
    <row r="77" spans="1:6" x14ac:dyDescent="0.25">
      <c r="A77" s="12" t="s">
        <v>25</v>
      </c>
      <c r="B77" s="12" t="s">
        <v>8</v>
      </c>
      <c r="C77" s="12">
        <v>0</v>
      </c>
      <c r="D77" s="12">
        <v>0.1</v>
      </c>
      <c r="E77" s="12">
        <v>0.5</v>
      </c>
      <c r="F77" s="12">
        <v>0.5</v>
      </c>
    </row>
    <row r="78" spans="1:6" x14ac:dyDescent="0.25">
      <c r="A78" s="12" t="s">
        <v>25</v>
      </c>
      <c r="B78" s="12" t="s">
        <v>9</v>
      </c>
      <c r="C78" s="12">
        <v>0</v>
      </c>
      <c r="D78" s="12">
        <v>0.1</v>
      </c>
      <c r="E78" s="12">
        <v>0.5</v>
      </c>
      <c r="F78" s="12">
        <v>0.5</v>
      </c>
    </row>
    <row r="79" spans="1:6" x14ac:dyDescent="0.25">
      <c r="A79" s="12" t="s">
        <v>25</v>
      </c>
      <c r="B79" s="12" t="s">
        <v>10</v>
      </c>
      <c r="C79" s="12">
        <v>0</v>
      </c>
      <c r="D79" s="12">
        <v>0.1</v>
      </c>
      <c r="E79" s="12">
        <v>0.5</v>
      </c>
      <c r="F79" s="12">
        <v>0.5</v>
      </c>
    </row>
    <row r="80" spans="1:6" x14ac:dyDescent="0.25">
      <c r="A80" s="12" t="s">
        <v>25</v>
      </c>
      <c r="B80" s="12" t="s">
        <v>11</v>
      </c>
      <c r="C80" s="12">
        <v>0</v>
      </c>
      <c r="D80" s="12">
        <v>0.1</v>
      </c>
      <c r="E80" s="12">
        <v>0.5</v>
      </c>
      <c r="F80" s="12">
        <v>0.5</v>
      </c>
    </row>
    <row r="81" spans="1:6" x14ac:dyDescent="0.25">
      <c r="A81" s="12" t="s">
        <v>25</v>
      </c>
      <c r="B81" s="12" t="s">
        <v>12</v>
      </c>
      <c r="C81" s="12">
        <v>0</v>
      </c>
      <c r="D81" s="12">
        <v>0.1</v>
      </c>
      <c r="E81" s="12">
        <v>0.5</v>
      </c>
      <c r="F81" s="12">
        <v>0.5</v>
      </c>
    </row>
    <row r="82" spans="1:6" x14ac:dyDescent="0.25">
      <c r="A82" s="12" t="s">
        <v>25</v>
      </c>
      <c r="B82" s="12" t="s">
        <v>13</v>
      </c>
      <c r="C82" s="12">
        <v>0</v>
      </c>
      <c r="D82" s="12">
        <v>0.1</v>
      </c>
      <c r="E82" s="12">
        <v>0.5</v>
      </c>
      <c r="F82" s="12">
        <v>0.5</v>
      </c>
    </row>
    <row r="83" spans="1:6" x14ac:dyDescent="0.25">
      <c r="A83" s="12" t="s">
        <v>25</v>
      </c>
      <c r="B83" s="12" t="s">
        <v>14</v>
      </c>
      <c r="C83" s="12">
        <v>0</v>
      </c>
      <c r="D83" s="12">
        <v>0.1</v>
      </c>
      <c r="E83" s="12">
        <v>0.5</v>
      </c>
      <c r="F83" s="12">
        <v>0.5</v>
      </c>
    </row>
    <row r="84" spans="1:6" x14ac:dyDescent="0.25">
      <c r="A84" s="12" t="s">
        <v>25</v>
      </c>
      <c r="B84" s="12" t="s">
        <v>15</v>
      </c>
      <c r="C84" s="12">
        <v>0</v>
      </c>
      <c r="D84" s="12">
        <v>0.1</v>
      </c>
      <c r="E84" s="12">
        <v>0.5</v>
      </c>
      <c r="F84" s="12">
        <v>0.5</v>
      </c>
    </row>
    <row r="85" spans="1:6" x14ac:dyDescent="0.25">
      <c r="A85" s="12" t="s">
        <v>25</v>
      </c>
      <c r="B85" s="12" t="s">
        <v>16</v>
      </c>
      <c r="C85" s="12">
        <v>0</v>
      </c>
      <c r="D85" s="12">
        <v>0.1</v>
      </c>
      <c r="E85" s="12">
        <v>0.5</v>
      </c>
      <c r="F85" s="12">
        <v>0.5</v>
      </c>
    </row>
    <row r="86" spans="1:6" x14ac:dyDescent="0.25">
      <c r="A86" s="12" t="s">
        <v>65</v>
      </c>
      <c r="B86" s="12" t="s">
        <v>5</v>
      </c>
      <c r="C86" s="12">
        <v>0</v>
      </c>
      <c r="D86" s="12">
        <v>2.5000000000000001E-3</v>
      </c>
      <c r="E86" s="12">
        <v>1</v>
      </c>
      <c r="F86" s="12">
        <v>1</v>
      </c>
    </row>
    <row r="87" spans="1:6" x14ac:dyDescent="0.25">
      <c r="A87" s="12" t="s">
        <v>65</v>
      </c>
      <c r="B87" s="12" t="s">
        <v>6</v>
      </c>
      <c r="C87" s="12">
        <v>0</v>
      </c>
      <c r="D87" s="12">
        <v>2.5000000000000001E-3</v>
      </c>
      <c r="E87" s="12">
        <v>1</v>
      </c>
      <c r="F87" s="12">
        <v>1</v>
      </c>
    </row>
    <row r="88" spans="1:6" x14ac:dyDescent="0.25">
      <c r="A88" s="12" t="s">
        <v>65</v>
      </c>
      <c r="B88" s="12" t="s">
        <v>7</v>
      </c>
      <c r="C88" s="12">
        <v>0</v>
      </c>
      <c r="D88" s="12">
        <v>2.5000000000000001E-3</v>
      </c>
      <c r="E88" s="12">
        <v>1</v>
      </c>
      <c r="F88" s="12">
        <v>1</v>
      </c>
    </row>
    <row r="89" spans="1:6" x14ac:dyDescent="0.25">
      <c r="A89" s="12" t="s">
        <v>65</v>
      </c>
      <c r="B89" s="12" t="s">
        <v>8</v>
      </c>
      <c r="C89" s="12">
        <v>0</v>
      </c>
      <c r="D89" s="12">
        <v>2.5000000000000001E-3</v>
      </c>
      <c r="E89" s="12">
        <v>1</v>
      </c>
      <c r="F89" s="12">
        <v>1</v>
      </c>
    </row>
    <row r="90" spans="1:6" x14ac:dyDescent="0.25">
      <c r="A90" s="12" t="s">
        <v>65</v>
      </c>
      <c r="B90" s="12" t="s">
        <v>9</v>
      </c>
      <c r="C90" s="12">
        <v>0</v>
      </c>
      <c r="D90" s="12">
        <v>2.5000000000000001E-3</v>
      </c>
      <c r="E90" s="12">
        <v>1</v>
      </c>
      <c r="F90" s="12">
        <v>1</v>
      </c>
    </row>
    <row r="91" spans="1:6" x14ac:dyDescent="0.25">
      <c r="A91" s="12" t="s">
        <v>65</v>
      </c>
      <c r="B91" s="12" t="s">
        <v>10</v>
      </c>
      <c r="C91" s="12">
        <v>0</v>
      </c>
      <c r="D91" s="12">
        <v>2.5000000000000001E-3</v>
      </c>
      <c r="E91" s="12">
        <v>1</v>
      </c>
      <c r="F91" s="12">
        <v>1</v>
      </c>
    </row>
    <row r="92" spans="1:6" x14ac:dyDescent="0.25">
      <c r="A92" s="12" t="s">
        <v>65</v>
      </c>
      <c r="B92" s="12" t="s">
        <v>11</v>
      </c>
      <c r="C92" s="12">
        <v>0</v>
      </c>
      <c r="D92" s="12">
        <v>2.5000000000000001E-3</v>
      </c>
      <c r="E92" s="12">
        <v>1</v>
      </c>
      <c r="F92" s="12">
        <v>1</v>
      </c>
    </row>
    <row r="93" spans="1:6" x14ac:dyDescent="0.25">
      <c r="A93" s="12" t="s">
        <v>65</v>
      </c>
      <c r="B93" s="12" t="s">
        <v>12</v>
      </c>
      <c r="C93" s="12">
        <v>0</v>
      </c>
      <c r="D93" s="12">
        <v>2.5000000000000001E-3</v>
      </c>
      <c r="E93" s="12">
        <v>1</v>
      </c>
      <c r="F93" s="12">
        <v>1</v>
      </c>
    </row>
    <row r="94" spans="1:6" x14ac:dyDescent="0.25">
      <c r="A94" s="12" t="s">
        <v>65</v>
      </c>
      <c r="B94" s="12" t="s">
        <v>13</v>
      </c>
      <c r="C94" s="12">
        <v>0</v>
      </c>
      <c r="D94" s="12">
        <v>2.5000000000000001E-3</v>
      </c>
      <c r="E94" s="12">
        <v>1</v>
      </c>
      <c r="F94" s="12">
        <v>1</v>
      </c>
    </row>
    <row r="95" spans="1:6" x14ac:dyDescent="0.25">
      <c r="A95" s="12" t="s">
        <v>65</v>
      </c>
      <c r="B95" s="12" t="s">
        <v>14</v>
      </c>
      <c r="C95" s="12">
        <v>0</v>
      </c>
      <c r="D95" s="12">
        <v>2.5000000000000001E-3</v>
      </c>
      <c r="E95" s="12">
        <v>1</v>
      </c>
      <c r="F95" s="12">
        <v>1</v>
      </c>
    </row>
    <row r="96" spans="1:6" x14ac:dyDescent="0.25">
      <c r="A96" s="12" t="s">
        <v>65</v>
      </c>
      <c r="B96" s="12" t="s">
        <v>15</v>
      </c>
      <c r="C96" s="12">
        <v>0</v>
      </c>
      <c r="D96" s="12">
        <v>2.5000000000000001E-3</v>
      </c>
      <c r="E96" s="12">
        <v>1</v>
      </c>
      <c r="F96" s="12">
        <v>1</v>
      </c>
    </row>
    <row r="97" spans="1:6" x14ac:dyDescent="0.25">
      <c r="A97" s="12" t="s">
        <v>65</v>
      </c>
      <c r="B97" s="12" t="s">
        <v>16</v>
      </c>
      <c r="C97" s="12">
        <v>0</v>
      </c>
      <c r="D97" s="12">
        <v>2.5000000000000001E-3</v>
      </c>
      <c r="E97" s="12">
        <v>1</v>
      </c>
      <c r="F97" s="12">
        <v>1</v>
      </c>
    </row>
    <row r="98" spans="1:6" x14ac:dyDescent="0.25">
      <c r="A98" s="12" t="s">
        <v>58</v>
      </c>
      <c r="B98" s="12" t="s">
        <v>5</v>
      </c>
      <c r="C98" s="12">
        <v>0</v>
      </c>
      <c r="D98" s="12">
        <v>0</v>
      </c>
      <c r="E98" s="12">
        <v>1</v>
      </c>
      <c r="F98" s="12">
        <v>1</v>
      </c>
    </row>
    <row r="99" spans="1:6" x14ac:dyDescent="0.25">
      <c r="A99" s="12" t="s">
        <v>58</v>
      </c>
      <c r="B99" s="12" t="s">
        <v>6</v>
      </c>
      <c r="C99" s="12">
        <v>0</v>
      </c>
      <c r="D99" s="12">
        <v>0</v>
      </c>
      <c r="E99" s="12">
        <v>1</v>
      </c>
      <c r="F99" s="12">
        <v>1</v>
      </c>
    </row>
    <row r="100" spans="1:6" x14ac:dyDescent="0.25">
      <c r="A100" s="12" t="s">
        <v>58</v>
      </c>
      <c r="B100" s="12" t="s">
        <v>7</v>
      </c>
      <c r="C100" s="12">
        <v>0</v>
      </c>
      <c r="D100" s="12">
        <v>0</v>
      </c>
      <c r="E100" s="12">
        <v>1</v>
      </c>
      <c r="F100" s="12">
        <v>1</v>
      </c>
    </row>
    <row r="101" spans="1:6" x14ac:dyDescent="0.25">
      <c r="A101" s="12" t="s">
        <v>58</v>
      </c>
      <c r="B101" s="12" t="s">
        <v>8</v>
      </c>
      <c r="C101" s="12">
        <v>0</v>
      </c>
      <c r="D101" s="12">
        <v>0</v>
      </c>
      <c r="E101" s="12">
        <v>1</v>
      </c>
      <c r="F101" s="12">
        <v>1</v>
      </c>
    </row>
    <row r="102" spans="1:6" x14ac:dyDescent="0.25">
      <c r="A102" s="12" t="s">
        <v>58</v>
      </c>
      <c r="B102" s="12" t="s">
        <v>9</v>
      </c>
      <c r="C102" s="12">
        <v>0</v>
      </c>
      <c r="D102" s="12">
        <v>0</v>
      </c>
      <c r="E102" s="12">
        <v>1</v>
      </c>
      <c r="F102" s="12">
        <v>1</v>
      </c>
    </row>
    <row r="103" spans="1:6" x14ac:dyDescent="0.25">
      <c r="A103" s="12" t="s">
        <v>58</v>
      </c>
      <c r="B103" s="12" t="s">
        <v>10</v>
      </c>
      <c r="C103" s="12">
        <v>0</v>
      </c>
      <c r="D103" s="12">
        <v>0</v>
      </c>
      <c r="E103" s="12">
        <v>1</v>
      </c>
      <c r="F103" s="12">
        <v>1</v>
      </c>
    </row>
    <row r="104" spans="1:6" x14ac:dyDescent="0.25">
      <c r="A104" s="12" t="s">
        <v>58</v>
      </c>
      <c r="B104" s="12" t="s">
        <v>11</v>
      </c>
      <c r="C104" s="12">
        <v>0</v>
      </c>
      <c r="D104" s="12">
        <v>0</v>
      </c>
      <c r="E104" s="12">
        <v>1</v>
      </c>
      <c r="F104" s="12">
        <v>1</v>
      </c>
    </row>
    <row r="105" spans="1:6" x14ac:dyDescent="0.25">
      <c r="A105" s="12" t="s">
        <v>58</v>
      </c>
      <c r="B105" s="12" t="s">
        <v>12</v>
      </c>
      <c r="C105" s="12">
        <v>0</v>
      </c>
      <c r="D105" s="12">
        <v>0</v>
      </c>
      <c r="E105" s="12">
        <v>1</v>
      </c>
      <c r="F105" s="12">
        <v>1</v>
      </c>
    </row>
    <row r="106" spans="1:6" x14ac:dyDescent="0.25">
      <c r="A106" s="12" t="s">
        <v>58</v>
      </c>
      <c r="B106" s="12" t="s">
        <v>13</v>
      </c>
      <c r="C106" s="12">
        <v>0</v>
      </c>
      <c r="D106" s="12">
        <v>0</v>
      </c>
      <c r="E106" s="12">
        <v>1</v>
      </c>
      <c r="F106" s="12">
        <v>1</v>
      </c>
    </row>
    <row r="107" spans="1:6" x14ac:dyDescent="0.25">
      <c r="A107" s="12" t="s">
        <v>58</v>
      </c>
      <c r="B107" s="12" t="s">
        <v>14</v>
      </c>
      <c r="C107" s="12">
        <v>0</v>
      </c>
      <c r="D107" s="12">
        <v>0</v>
      </c>
      <c r="E107" s="12">
        <v>1</v>
      </c>
      <c r="F107" s="12">
        <v>1</v>
      </c>
    </row>
    <row r="108" spans="1:6" x14ac:dyDescent="0.25">
      <c r="A108" s="12" t="s">
        <v>58</v>
      </c>
      <c r="B108" s="12" t="s">
        <v>15</v>
      </c>
      <c r="C108" s="12">
        <v>0</v>
      </c>
      <c r="D108" s="12">
        <v>0</v>
      </c>
      <c r="E108" s="12">
        <v>1</v>
      </c>
      <c r="F108" s="12">
        <v>1</v>
      </c>
    </row>
    <row r="109" spans="1:6" x14ac:dyDescent="0.25">
      <c r="A109" s="12" t="s">
        <v>58</v>
      </c>
      <c r="B109" s="12" t="s">
        <v>16</v>
      </c>
      <c r="C109" s="12">
        <v>0</v>
      </c>
      <c r="D109" s="12">
        <v>0</v>
      </c>
      <c r="E109" s="12">
        <v>1</v>
      </c>
      <c r="F109" s="12">
        <v>1</v>
      </c>
    </row>
    <row r="110" spans="1:6" x14ac:dyDescent="0.25">
      <c r="A110" s="12" t="s">
        <v>26</v>
      </c>
      <c r="B110" s="12" t="s">
        <v>5</v>
      </c>
      <c r="C110" s="12">
        <v>0</v>
      </c>
      <c r="D110" s="12">
        <v>8.2720487671794213E-2</v>
      </c>
      <c r="E110" s="12">
        <v>1</v>
      </c>
      <c r="F110" s="12">
        <v>1</v>
      </c>
    </row>
    <row r="111" spans="1:6" x14ac:dyDescent="0.25">
      <c r="A111" s="12" t="s">
        <v>26</v>
      </c>
      <c r="B111" s="12" t="s">
        <v>6</v>
      </c>
      <c r="C111" s="12">
        <v>0</v>
      </c>
      <c r="D111" s="12">
        <v>8.2720487671794213E-2</v>
      </c>
      <c r="E111" s="12">
        <v>1</v>
      </c>
      <c r="F111" s="12">
        <v>1</v>
      </c>
    </row>
    <row r="112" spans="1:6" x14ac:dyDescent="0.25">
      <c r="A112" s="12" t="s">
        <v>26</v>
      </c>
      <c r="B112" s="12" t="s">
        <v>7</v>
      </c>
      <c r="C112" s="12">
        <v>0</v>
      </c>
      <c r="D112" s="12">
        <v>8.2720487671794213E-2</v>
      </c>
      <c r="E112" s="12">
        <v>1</v>
      </c>
      <c r="F112" s="12">
        <v>1</v>
      </c>
    </row>
    <row r="113" spans="1:6" x14ac:dyDescent="0.25">
      <c r="A113" s="12" t="s">
        <v>26</v>
      </c>
      <c r="B113" s="12" t="s">
        <v>8</v>
      </c>
      <c r="C113" s="12">
        <v>0</v>
      </c>
      <c r="D113" s="12">
        <v>8.2720487671794213E-2</v>
      </c>
      <c r="E113" s="12">
        <v>1</v>
      </c>
      <c r="F113" s="12">
        <v>1</v>
      </c>
    </row>
    <row r="114" spans="1:6" x14ac:dyDescent="0.25">
      <c r="A114" s="12" t="s">
        <v>26</v>
      </c>
      <c r="B114" s="12" t="s">
        <v>9</v>
      </c>
      <c r="C114" s="12">
        <v>0</v>
      </c>
      <c r="D114" s="12">
        <v>8.2720487671794213E-2</v>
      </c>
      <c r="E114" s="12">
        <v>1</v>
      </c>
      <c r="F114" s="12">
        <v>1</v>
      </c>
    </row>
    <row r="115" spans="1:6" x14ac:dyDescent="0.25">
      <c r="A115" s="12" t="s">
        <v>26</v>
      </c>
      <c r="B115" s="12" t="s">
        <v>10</v>
      </c>
      <c r="C115" s="12">
        <v>0</v>
      </c>
      <c r="D115" s="12">
        <v>8.2720487671794213E-2</v>
      </c>
      <c r="E115" s="12">
        <v>1</v>
      </c>
      <c r="F115" s="12">
        <v>1</v>
      </c>
    </row>
    <row r="116" spans="1:6" x14ac:dyDescent="0.25">
      <c r="A116" s="12" t="s">
        <v>26</v>
      </c>
      <c r="B116" s="12" t="s">
        <v>11</v>
      </c>
      <c r="C116" s="12">
        <v>0</v>
      </c>
      <c r="D116" s="12">
        <v>8.2720487671794213E-2</v>
      </c>
      <c r="E116" s="12">
        <v>1</v>
      </c>
      <c r="F116" s="12">
        <v>1</v>
      </c>
    </row>
    <row r="117" spans="1:6" x14ac:dyDescent="0.25">
      <c r="A117" s="12" t="s">
        <v>26</v>
      </c>
      <c r="B117" s="12" t="s">
        <v>12</v>
      </c>
      <c r="C117" s="12">
        <v>0</v>
      </c>
      <c r="D117" s="12">
        <v>8.2720487671794213E-2</v>
      </c>
      <c r="E117" s="12">
        <v>1</v>
      </c>
      <c r="F117" s="12">
        <v>1</v>
      </c>
    </row>
    <row r="118" spans="1:6" x14ac:dyDescent="0.25">
      <c r="A118" s="12" t="s">
        <v>26</v>
      </c>
      <c r="B118" s="12" t="s">
        <v>13</v>
      </c>
      <c r="C118" s="12">
        <v>0</v>
      </c>
      <c r="D118" s="12">
        <v>8.2720487671794213E-2</v>
      </c>
      <c r="E118" s="12">
        <v>1</v>
      </c>
      <c r="F118" s="12">
        <v>1</v>
      </c>
    </row>
    <row r="119" spans="1:6" x14ac:dyDescent="0.25">
      <c r="A119" s="12" t="s">
        <v>26</v>
      </c>
      <c r="B119" s="12" t="s">
        <v>14</v>
      </c>
      <c r="C119" s="12">
        <v>0</v>
      </c>
      <c r="D119" s="12">
        <v>8.2720487671794213E-2</v>
      </c>
      <c r="E119" s="12">
        <v>1</v>
      </c>
      <c r="F119" s="12">
        <v>1</v>
      </c>
    </row>
    <row r="120" spans="1:6" x14ac:dyDescent="0.25">
      <c r="A120" s="12" t="s">
        <v>26</v>
      </c>
      <c r="B120" s="12" t="s">
        <v>15</v>
      </c>
      <c r="C120" s="12">
        <v>0</v>
      </c>
      <c r="D120" s="12">
        <v>8.2720487671794213E-2</v>
      </c>
      <c r="E120" s="12">
        <v>1</v>
      </c>
      <c r="F120" s="12">
        <v>1</v>
      </c>
    </row>
    <row r="121" spans="1:6" x14ac:dyDescent="0.25">
      <c r="A121" s="12" t="s">
        <v>26</v>
      </c>
      <c r="B121" s="12" t="s">
        <v>16</v>
      </c>
      <c r="C121" s="12">
        <v>0</v>
      </c>
      <c r="D121" s="12">
        <v>8.2720487671794213E-2</v>
      </c>
      <c r="E121" s="12">
        <v>1</v>
      </c>
      <c r="F121" s="12">
        <v>1</v>
      </c>
    </row>
    <row r="122" spans="1:6" x14ac:dyDescent="0.25">
      <c r="A122" s="12" t="s">
        <v>27</v>
      </c>
      <c r="B122" s="12" t="s">
        <v>5</v>
      </c>
      <c r="C122" s="12">
        <v>0</v>
      </c>
      <c r="D122" s="12">
        <v>8.2659349830471254E-2</v>
      </c>
      <c r="E122" s="12">
        <v>1</v>
      </c>
      <c r="F122" s="12">
        <v>1</v>
      </c>
    </row>
    <row r="123" spans="1:6" x14ac:dyDescent="0.25">
      <c r="A123" s="12" t="s">
        <v>27</v>
      </c>
      <c r="B123" s="12" t="s">
        <v>6</v>
      </c>
      <c r="C123" s="12">
        <v>0</v>
      </c>
      <c r="D123" s="12">
        <v>8.2659349830471254E-2</v>
      </c>
      <c r="E123" s="12">
        <v>1</v>
      </c>
      <c r="F123" s="12">
        <v>1</v>
      </c>
    </row>
    <row r="124" spans="1:6" x14ac:dyDescent="0.25">
      <c r="A124" s="12" t="s">
        <v>27</v>
      </c>
      <c r="B124" s="12" t="s">
        <v>7</v>
      </c>
      <c r="C124" s="12">
        <v>0</v>
      </c>
      <c r="D124" s="12">
        <v>8.2659349830471254E-2</v>
      </c>
      <c r="E124" s="12">
        <v>1</v>
      </c>
      <c r="F124" s="12">
        <v>1</v>
      </c>
    </row>
    <row r="125" spans="1:6" x14ac:dyDescent="0.25">
      <c r="A125" s="12" t="s">
        <v>27</v>
      </c>
      <c r="B125" s="12" t="s">
        <v>8</v>
      </c>
      <c r="C125" s="12">
        <v>0</v>
      </c>
      <c r="D125" s="12">
        <v>8.2659349830471254E-2</v>
      </c>
      <c r="E125" s="12">
        <v>1</v>
      </c>
      <c r="F125" s="12">
        <v>1</v>
      </c>
    </row>
    <row r="126" spans="1:6" x14ac:dyDescent="0.25">
      <c r="A126" s="12" t="s">
        <v>27</v>
      </c>
      <c r="B126" s="12" t="s">
        <v>9</v>
      </c>
      <c r="C126" s="12">
        <v>0</v>
      </c>
      <c r="D126" s="12">
        <v>8.2659349830471254E-2</v>
      </c>
      <c r="E126" s="12">
        <v>1</v>
      </c>
      <c r="F126" s="12">
        <v>1</v>
      </c>
    </row>
    <row r="127" spans="1:6" x14ac:dyDescent="0.25">
      <c r="A127" s="12" t="s">
        <v>27</v>
      </c>
      <c r="B127" s="12" t="s">
        <v>10</v>
      </c>
      <c r="C127" s="12">
        <v>0</v>
      </c>
      <c r="D127" s="12">
        <v>8.2659349830471254E-2</v>
      </c>
      <c r="E127" s="12">
        <v>1</v>
      </c>
      <c r="F127" s="12">
        <v>1</v>
      </c>
    </row>
    <row r="128" spans="1:6" x14ac:dyDescent="0.25">
      <c r="A128" s="12" t="s">
        <v>27</v>
      </c>
      <c r="B128" s="12" t="s">
        <v>11</v>
      </c>
      <c r="C128" s="12">
        <v>0</v>
      </c>
      <c r="D128" s="12">
        <v>8.2659349830471254E-2</v>
      </c>
      <c r="E128" s="12">
        <v>1</v>
      </c>
      <c r="F128" s="12">
        <v>1</v>
      </c>
    </row>
    <row r="129" spans="1:6" x14ac:dyDescent="0.25">
      <c r="A129" s="12" t="s">
        <v>27</v>
      </c>
      <c r="B129" s="12" t="s">
        <v>12</v>
      </c>
      <c r="C129" s="12">
        <v>0</v>
      </c>
      <c r="D129" s="12">
        <v>8.2659349830471254E-2</v>
      </c>
      <c r="E129" s="12">
        <v>1</v>
      </c>
      <c r="F129" s="12">
        <v>1</v>
      </c>
    </row>
    <row r="130" spans="1:6" x14ac:dyDescent="0.25">
      <c r="A130" s="12" t="s">
        <v>27</v>
      </c>
      <c r="B130" s="12" t="s">
        <v>13</v>
      </c>
      <c r="C130" s="12">
        <v>0</v>
      </c>
      <c r="D130" s="12">
        <v>8.2659349830471254E-2</v>
      </c>
      <c r="E130" s="12">
        <v>1</v>
      </c>
      <c r="F130" s="12">
        <v>1</v>
      </c>
    </row>
    <row r="131" spans="1:6" x14ac:dyDescent="0.25">
      <c r="A131" s="12" t="s">
        <v>27</v>
      </c>
      <c r="B131" s="12" t="s">
        <v>14</v>
      </c>
      <c r="C131" s="12">
        <v>0</v>
      </c>
      <c r="D131" s="12">
        <v>8.2659349830471254E-2</v>
      </c>
      <c r="E131" s="12">
        <v>1</v>
      </c>
      <c r="F131" s="12">
        <v>1</v>
      </c>
    </row>
    <row r="132" spans="1:6" x14ac:dyDescent="0.25">
      <c r="A132" s="12" t="s">
        <v>27</v>
      </c>
      <c r="B132" s="12" t="s">
        <v>15</v>
      </c>
      <c r="C132" s="12">
        <v>0</v>
      </c>
      <c r="D132" s="12">
        <v>8.2659349830471254E-2</v>
      </c>
      <c r="E132" s="12">
        <v>1</v>
      </c>
      <c r="F132" s="12">
        <v>1</v>
      </c>
    </row>
    <row r="133" spans="1:6" x14ac:dyDescent="0.25">
      <c r="A133" s="12" t="s">
        <v>27</v>
      </c>
      <c r="B133" s="12" t="s">
        <v>16</v>
      </c>
      <c r="C133" s="12">
        <v>0</v>
      </c>
      <c r="D133" s="12">
        <v>8.2659349830471254E-2</v>
      </c>
      <c r="E133" s="12">
        <v>1</v>
      </c>
      <c r="F133" s="12">
        <v>1</v>
      </c>
    </row>
    <row r="134" spans="1:6" x14ac:dyDescent="0.25">
      <c r="A134" s="12" t="s">
        <v>28</v>
      </c>
      <c r="B134" s="12" t="s">
        <v>5</v>
      </c>
      <c r="C134" s="12">
        <v>0</v>
      </c>
      <c r="D134" s="12">
        <v>8.2896933118748878E-2</v>
      </c>
      <c r="E134" s="12">
        <v>1</v>
      </c>
      <c r="F134" s="12">
        <v>1</v>
      </c>
    </row>
    <row r="135" spans="1:6" x14ac:dyDescent="0.25">
      <c r="A135" s="12" t="s">
        <v>28</v>
      </c>
      <c r="B135" s="12" t="s">
        <v>6</v>
      </c>
      <c r="C135" s="12">
        <v>0</v>
      </c>
      <c r="D135" s="12">
        <v>8.2896933118748878E-2</v>
      </c>
      <c r="E135" s="12">
        <v>1</v>
      </c>
      <c r="F135" s="12">
        <v>1</v>
      </c>
    </row>
    <row r="136" spans="1:6" x14ac:dyDescent="0.25">
      <c r="A136" s="12" t="s">
        <v>28</v>
      </c>
      <c r="B136" s="12" t="s">
        <v>7</v>
      </c>
      <c r="C136" s="12">
        <v>0</v>
      </c>
      <c r="D136" s="12">
        <v>8.2896933118748878E-2</v>
      </c>
      <c r="E136" s="12">
        <v>1</v>
      </c>
      <c r="F136" s="12">
        <v>1</v>
      </c>
    </row>
    <row r="137" spans="1:6" x14ac:dyDescent="0.25">
      <c r="A137" s="12" t="s">
        <v>28</v>
      </c>
      <c r="B137" s="12" t="s">
        <v>8</v>
      </c>
      <c r="C137" s="12">
        <v>0</v>
      </c>
      <c r="D137" s="12">
        <v>8.2896933118748878E-2</v>
      </c>
      <c r="E137" s="12">
        <v>1</v>
      </c>
      <c r="F137" s="12">
        <v>1</v>
      </c>
    </row>
    <row r="138" spans="1:6" x14ac:dyDescent="0.25">
      <c r="A138" s="12" t="s">
        <v>28</v>
      </c>
      <c r="B138" s="12" t="s">
        <v>9</v>
      </c>
      <c r="C138" s="12">
        <v>0</v>
      </c>
      <c r="D138" s="12">
        <v>8.2896933118748878E-2</v>
      </c>
      <c r="E138" s="12">
        <v>1</v>
      </c>
      <c r="F138" s="12">
        <v>1</v>
      </c>
    </row>
    <row r="139" spans="1:6" x14ac:dyDescent="0.25">
      <c r="A139" s="12" t="s">
        <v>28</v>
      </c>
      <c r="B139" s="12" t="s">
        <v>10</v>
      </c>
      <c r="C139" s="12">
        <v>0</v>
      </c>
      <c r="D139" s="12">
        <v>8.2896933118748878E-2</v>
      </c>
      <c r="E139" s="12">
        <v>1</v>
      </c>
      <c r="F139" s="12">
        <v>1</v>
      </c>
    </row>
    <row r="140" spans="1:6" x14ac:dyDescent="0.25">
      <c r="A140" s="12" t="s">
        <v>28</v>
      </c>
      <c r="B140" s="12" t="s">
        <v>11</v>
      </c>
      <c r="C140" s="12">
        <v>0</v>
      </c>
      <c r="D140" s="12">
        <v>8.2896933118748878E-2</v>
      </c>
      <c r="E140" s="12">
        <v>1</v>
      </c>
      <c r="F140" s="12">
        <v>1</v>
      </c>
    </row>
    <row r="141" spans="1:6" x14ac:dyDescent="0.25">
      <c r="A141" s="12" t="s">
        <v>28</v>
      </c>
      <c r="B141" s="12" t="s">
        <v>12</v>
      </c>
      <c r="C141" s="12">
        <v>0</v>
      </c>
      <c r="D141" s="12">
        <v>8.2896933118748878E-2</v>
      </c>
      <c r="E141" s="12">
        <v>1</v>
      </c>
      <c r="F141" s="12">
        <v>1</v>
      </c>
    </row>
    <row r="142" spans="1:6" x14ac:dyDescent="0.25">
      <c r="A142" s="12" t="s">
        <v>28</v>
      </c>
      <c r="B142" s="12" t="s">
        <v>13</v>
      </c>
      <c r="C142" s="12">
        <v>0</v>
      </c>
      <c r="D142" s="12">
        <v>8.2896933118748878E-2</v>
      </c>
      <c r="E142" s="12">
        <v>1</v>
      </c>
      <c r="F142" s="12">
        <v>1</v>
      </c>
    </row>
    <row r="143" spans="1:6" x14ac:dyDescent="0.25">
      <c r="A143" s="12" t="s">
        <v>28</v>
      </c>
      <c r="B143" s="12" t="s">
        <v>14</v>
      </c>
      <c r="C143" s="12">
        <v>0</v>
      </c>
      <c r="D143" s="12">
        <v>8.2896933118748878E-2</v>
      </c>
      <c r="E143" s="12">
        <v>1</v>
      </c>
      <c r="F143" s="12">
        <v>1</v>
      </c>
    </row>
    <row r="144" spans="1:6" x14ac:dyDescent="0.25">
      <c r="A144" s="12" t="s">
        <v>28</v>
      </c>
      <c r="B144" s="12" t="s">
        <v>15</v>
      </c>
      <c r="C144" s="12">
        <v>0</v>
      </c>
      <c r="D144" s="12">
        <v>8.2896933118748878E-2</v>
      </c>
      <c r="E144" s="12">
        <v>1</v>
      </c>
      <c r="F144" s="12">
        <v>1</v>
      </c>
    </row>
    <row r="145" spans="1:6" x14ac:dyDescent="0.25">
      <c r="A145" s="12" t="s">
        <v>28</v>
      </c>
      <c r="B145" s="12" t="s">
        <v>16</v>
      </c>
      <c r="C145" s="12">
        <v>0</v>
      </c>
      <c r="D145" s="12">
        <v>8.2896933118748878E-2</v>
      </c>
      <c r="E145" s="12">
        <v>1</v>
      </c>
      <c r="F145" s="12">
        <v>1</v>
      </c>
    </row>
    <row r="146" spans="1:6" x14ac:dyDescent="0.25">
      <c r="A146" s="12" t="s">
        <v>29</v>
      </c>
      <c r="B146" s="12" t="s">
        <v>5</v>
      </c>
      <c r="C146" s="12">
        <v>0</v>
      </c>
      <c r="D146" s="12">
        <v>8.2687296833388504E-2</v>
      </c>
      <c r="E146" s="12">
        <v>1</v>
      </c>
      <c r="F146" s="12">
        <v>1</v>
      </c>
    </row>
    <row r="147" spans="1:6" x14ac:dyDescent="0.25">
      <c r="A147" s="12" t="s">
        <v>29</v>
      </c>
      <c r="B147" s="12" t="s">
        <v>6</v>
      </c>
      <c r="C147" s="12">
        <v>0</v>
      </c>
      <c r="D147" s="12">
        <v>8.2687296833388504E-2</v>
      </c>
      <c r="E147" s="12">
        <v>1</v>
      </c>
      <c r="F147" s="12">
        <v>1</v>
      </c>
    </row>
    <row r="148" spans="1:6" x14ac:dyDescent="0.25">
      <c r="A148" s="12" t="s">
        <v>29</v>
      </c>
      <c r="B148" s="12" t="s">
        <v>7</v>
      </c>
      <c r="C148" s="12">
        <v>0</v>
      </c>
      <c r="D148" s="12">
        <v>8.2687296833388504E-2</v>
      </c>
      <c r="E148" s="12">
        <v>1</v>
      </c>
      <c r="F148" s="12">
        <v>1</v>
      </c>
    </row>
    <row r="149" spans="1:6" x14ac:dyDescent="0.25">
      <c r="A149" s="12" t="s">
        <v>29</v>
      </c>
      <c r="B149" s="12" t="s">
        <v>8</v>
      </c>
      <c r="C149" s="12">
        <v>0</v>
      </c>
      <c r="D149" s="12">
        <v>8.2687296833388504E-2</v>
      </c>
      <c r="E149" s="12">
        <v>1</v>
      </c>
      <c r="F149" s="12">
        <v>1</v>
      </c>
    </row>
    <row r="150" spans="1:6" x14ac:dyDescent="0.25">
      <c r="A150" s="12" t="s">
        <v>29</v>
      </c>
      <c r="B150" s="12" t="s">
        <v>9</v>
      </c>
      <c r="C150" s="12">
        <v>0</v>
      </c>
      <c r="D150" s="12">
        <v>8.2687296833388504E-2</v>
      </c>
      <c r="E150" s="12">
        <v>1</v>
      </c>
      <c r="F150" s="12">
        <v>1</v>
      </c>
    </row>
    <row r="151" spans="1:6" x14ac:dyDescent="0.25">
      <c r="A151" s="12" t="s">
        <v>29</v>
      </c>
      <c r="B151" s="12" t="s">
        <v>10</v>
      </c>
      <c r="C151" s="12">
        <v>0</v>
      </c>
      <c r="D151" s="12">
        <v>8.2687296833388504E-2</v>
      </c>
      <c r="E151" s="12">
        <v>1</v>
      </c>
      <c r="F151" s="12">
        <v>1</v>
      </c>
    </row>
    <row r="152" spans="1:6" x14ac:dyDescent="0.25">
      <c r="A152" s="12" t="s">
        <v>29</v>
      </c>
      <c r="B152" s="12" t="s">
        <v>11</v>
      </c>
      <c r="C152" s="12">
        <v>0</v>
      </c>
      <c r="D152" s="12">
        <v>8.2687296833388504E-2</v>
      </c>
      <c r="E152" s="12">
        <v>1</v>
      </c>
      <c r="F152" s="12">
        <v>1</v>
      </c>
    </row>
    <row r="153" spans="1:6" x14ac:dyDescent="0.25">
      <c r="A153" s="12" t="s">
        <v>29</v>
      </c>
      <c r="B153" s="12" t="s">
        <v>12</v>
      </c>
      <c r="C153" s="12">
        <v>0</v>
      </c>
      <c r="D153" s="12">
        <v>8.2687296833388504E-2</v>
      </c>
      <c r="E153" s="12">
        <v>1</v>
      </c>
      <c r="F153" s="12">
        <v>1</v>
      </c>
    </row>
    <row r="154" spans="1:6" x14ac:dyDescent="0.25">
      <c r="A154" s="12" t="s">
        <v>29</v>
      </c>
      <c r="B154" s="12" t="s">
        <v>13</v>
      </c>
      <c r="C154" s="12">
        <v>0</v>
      </c>
      <c r="D154" s="12">
        <v>8.2687296833388504E-2</v>
      </c>
      <c r="E154" s="12">
        <v>1</v>
      </c>
      <c r="F154" s="12">
        <v>1</v>
      </c>
    </row>
    <row r="155" spans="1:6" x14ac:dyDescent="0.25">
      <c r="A155" s="12" t="s">
        <v>29</v>
      </c>
      <c r="B155" s="12" t="s">
        <v>14</v>
      </c>
      <c r="C155" s="12">
        <v>0</v>
      </c>
      <c r="D155" s="12">
        <v>8.2687296833388504E-2</v>
      </c>
      <c r="E155" s="12">
        <v>1</v>
      </c>
      <c r="F155" s="12">
        <v>1</v>
      </c>
    </row>
    <row r="156" spans="1:6" x14ac:dyDescent="0.25">
      <c r="A156" s="12" t="s">
        <v>29</v>
      </c>
      <c r="B156" s="12" t="s">
        <v>15</v>
      </c>
      <c r="C156" s="12">
        <v>0</v>
      </c>
      <c r="D156" s="12">
        <v>8.2687296833388504E-2</v>
      </c>
      <c r="E156" s="12">
        <v>1</v>
      </c>
      <c r="F156" s="12">
        <v>1</v>
      </c>
    </row>
    <row r="157" spans="1:6" x14ac:dyDescent="0.25">
      <c r="A157" s="12" t="s">
        <v>29</v>
      </c>
      <c r="B157" s="12" t="s">
        <v>16</v>
      </c>
      <c r="C157" s="12">
        <v>0</v>
      </c>
      <c r="D157" s="12">
        <v>8.2687296833388504E-2</v>
      </c>
      <c r="E157" s="12">
        <v>1</v>
      </c>
      <c r="F157" s="12">
        <v>1</v>
      </c>
    </row>
    <row r="158" spans="1:6" x14ac:dyDescent="0.25">
      <c r="A158" s="12" t="s">
        <v>30</v>
      </c>
      <c r="B158" s="12" t="s">
        <v>5</v>
      </c>
      <c r="C158" s="12">
        <v>0</v>
      </c>
      <c r="D158" s="12">
        <v>8.2710353803609263E-2</v>
      </c>
      <c r="E158" s="12">
        <v>1</v>
      </c>
      <c r="F158" s="12">
        <v>1</v>
      </c>
    </row>
    <row r="159" spans="1:6" x14ac:dyDescent="0.25">
      <c r="A159" s="12" t="s">
        <v>30</v>
      </c>
      <c r="B159" s="12" t="s">
        <v>6</v>
      </c>
      <c r="C159" s="12">
        <v>0</v>
      </c>
      <c r="D159" s="12">
        <v>8.2710353803609263E-2</v>
      </c>
      <c r="E159" s="12">
        <v>1</v>
      </c>
      <c r="F159" s="12">
        <v>1</v>
      </c>
    </row>
    <row r="160" spans="1:6" x14ac:dyDescent="0.25">
      <c r="A160" s="12" t="s">
        <v>30</v>
      </c>
      <c r="B160" s="12" t="s">
        <v>7</v>
      </c>
      <c r="C160" s="12">
        <v>0</v>
      </c>
      <c r="D160" s="12">
        <v>8.2710353803609263E-2</v>
      </c>
      <c r="E160" s="12">
        <v>1</v>
      </c>
      <c r="F160" s="12">
        <v>1</v>
      </c>
    </row>
    <row r="161" spans="1:6" x14ac:dyDescent="0.25">
      <c r="A161" s="12" t="s">
        <v>30</v>
      </c>
      <c r="B161" s="12" t="s">
        <v>8</v>
      </c>
      <c r="C161" s="12">
        <v>0</v>
      </c>
      <c r="D161" s="12">
        <v>8.2710353803609263E-2</v>
      </c>
      <c r="E161" s="12">
        <v>1</v>
      </c>
      <c r="F161" s="12">
        <v>1</v>
      </c>
    </row>
    <row r="162" spans="1:6" x14ac:dyDescent="0.25">
      <c r="A162" s="12" t="s">
        <v>30</v>
      </c>
      <c r="B162" s="12" t="s">
        <v>9</v>
      </c>
      <c r="C162" s="12">
        <v>0</v>
      </c>
      <c r="D162" s="12">
        <v>8.2710353803609263E-2</v>
      </c>
      <c r="E162" s="12">
        <v>1</v>
      </c>
      <c r="F162" s="12">
        <v>1</v>
      </c>
    </row>
    <row r="163" spans="1:6" x14ac:dyDescent="0.25">
      <c r="A163" s="12" t="s">
        <v>30</v>
      </c>
      <c r="B163" s="12" t="s">
        <v>10</v>
      </c>
      <c r="C163" s="12">
        <v>0</v>
      </c>
      <c r="D163" s="12">
        <v>8.2710353803609263E-2</v>
      </c>
      <c r="E163" s="12">
        <v>1</v>
      </c>
      <c r="F163" s="12">
        <v>1</v>
      </c>
    </row>
    <row r="164" spans="1:6" x14ac:dyDescent="0.25">
      <c r="A164" s="12" t="s">
        <v>30</v>
      </c>
      <c r="B164" s="12" t="s">
        <v>11</v>
      </c>
      <c r="C164" s="12">
        <v>0</v>
      </c>
      <c r="D164" s="12">
        <v>8.2710353803609263E-2</v>
      </c>
      <c r="E164" s="12">
        <v>1</v>
      </c>
      <c r="F164" s="12">
        <v>1</v>
      </c>
    </row>
    <row r="165" spans="1:6" x14ac:dyDescent="0.25">
      <c r="A165" s="12" t="s">
        <v>30</v>
      </c>
      <c r="B165" s="12" t="s">
        <v>12</v>
      </c>
      <c r="C165" s="12">
        <v>0</v>
      </c>
      <c r="D165" s="12">
        <v>8.2710353803609263E-2</v>
      </c>
      <c r="E165" s="12">
        <v>1</v>
      </c>
      <c r="F165" s="12">
        <v>1</v>
      </c>
    </row>
    <row r="166" spans="1:6" x14ac:dyDescent="0.25">
      <c r="A166" s="12" t="s">
        <v>30</v>
      </c>
      <c r="B166" s="12" t="s">
        <v>13</v>
      </c>
      <c r="C166" s="12">
        <v>0</v>
      </c>
      <c r="D166" s="12">
        <v>8.2710353803609263E-2</v>
      </c>
      <c r="E166" s="12">
        <v>1</v>
      </c>
      <c r="F166" s="12">
        <v>1</v>
      </c>
    </row>
    <row r="167" spans="1:6" x14ac:dyDescent="0.25">
      <c r="A167" s="12" t="s">
        <v>30</v>
      </c>
      <c r="B167" s="12" t="s">
        <v>14</v>
      </c>
      <c r="C167" s="12">
        <v>0</v>
      </c>
      <c r="D167" s="12">
        <v>8.2710353803609263E-2</v>
      </c>
      <c r="E167" s="12">
        <v>1</v>
      </c>
      <c r="F167" s="12">
        <v>1</v>
      </c>
    </row>
    <row r="168" spans="1:6" x14ac:dyDescent="0.25">
      <c r="A168" s="12" t="s">
        <v>30</v>
      </c>
      <c r="B168" s="12" t="s">
        <v>15</v>
      </c>
      <c r="C168" s="12">
        <v>0</v>
      </c>
      <c r="D168" s="12">
        <v>8.2710353803609263E-2</v>
      </c>
      <c r="E168" s="12">
        <v>1</v>
      </c>
      <c r="F168" s="12">
        <v>1</v>
      </c>
    </row>
    <row r="169" spans="1:6" x14ac:dyDescent="0.25">
      <c r="A169" s="12" t="s">
        <v>30</v>
      </c>
      <c r="B169" s="12" t="s">
        <v>16</v>
      </c>
      <c r="C169" s="12">
        <v>0</v>
      </c>
      <c r="D169" s="12">
        <v>8.2710353803609263E-2</v>
      </c>
      <c r="E169" s="12">
        <v>1</v>
      </c>
      <c r="F169" s="12">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169"/>
  <sheetViews>
    <sheetView zoomScaleNormal="100" workbookViewId="0"/>
  </sheetViews>
  <sheetFormatPr defaultRowHeight="15" x14ac:dyDescent="0.25"/>
  <cols>
    <col min="1" max="1" width="18" bestFit="1" customWidth="1"/>
    <col min="2" max="2" width="10.5703125" bestFit="1" customWidth="1"/>
    <col min="3" max="3" width="18.42578125" bestFit="1" customWidth="1"/>
    <col min="4" max="4" width="12" bestFit="1" customWidth="1"/>
    <col min="5" max="5" width="18.85546875" style="11" bestFit="1" customWidth="1"/>
    <col min="6" max="6" width="21.5703125" style="11" bestFit="1" customWidth="1"/>
  </cols>
  <sheetData>
    <row r="1" spans="1:6" x14ac:dyDescent="0.25">
      <c r="A1" t="s">
        <v>18</v>
      </c>
      <c r="B1" t="s">
        <v>19</v>
      </c>
      <c r="C1" t="s">
        <v>20</v>
      </c>
      <c r="D1" t="s">
        <v>17</v>
      </c>
      <c r="E1" s="11" t="s">
        <v>72</v>
      </c>
      <c r="F1" s="11" t="s">
        <v>73</v>
      </c>
    </row>
    <row r="2" spans="1:6" x14ac:dyDescent="0.25">
      <c r="A2" s="12" t="s">
        <v>21</v>
      </c>
      <c r="B2" s="12" t="s">
        <v>5</v>
      </c>
      <c r="C2" s="11">
        <v>0</v>
      </c>
      <c r="D2" s="11">
        <v>8.4999999999999992E-2</v>
      </c>
      <c r="E2" s="12">
        <v>0.1</v>
      </c>
      <c r="F2" s="12">
        <v>0.1</v>
      </c>
    </row>
    <row r="3" spans="1:6" x14ac:dyDescent="0.25">
      <c r="A3" s="12" t="s">
        <v>21</v>
      </c>
      <c r="B3" s="12" t="s">
        <v>6</v>
      </c>
      <c r="C3" s="11">
        <v>0</v>
      </c>
      <c r="D3" s="11">
        <v>7.4999999999999997E-2</v>
      </c>
      <c r="E3" s="12">
        <v>0.1</v>
      </c>
      <c r="F3" s="12">
        <v>0.1</v>
      </c>
    </row>
    <row r="4" spans="1:6" x14ac:dyDescent="0.25">
      <c r="A4" s="12" t="s">
        <v>21</v>
      </c>
      <c r="B4" s="12" t="s">
        <v>7</v>
      </c>
      <c r="C4" s="11">
        <v>0</v>
      </c>
      <c r="D4" s="11">
        <v>7.4999999999999997E-2</v>
      </c>
      <c r="E4" s="12">
        <v>0.1</v>
      </c>
      <c r="F4" s="12">
        <v>0.1</v>
      </c>
    </row>
    <row r="5" spans="1:6" x14ac:dyDescent="0.25">
      <c r="A5" s="12" t="s">
        <v>21</v>
      </c>
      <c r="B5" s="12" t="s">
        <v>8</v>
      </c>
      <c r="C5" s="11">
        <v>0</v>
      </c>
      <c r="D5" s="11">
        <v>7.4999999999999997E-2</v>
      </c>
      <c r="E5" s="12">
        <v>0.1</v>
      </c>
      <c r="F5" s="12">
        <v>0.1</v>
      </c>
    </row>
    <row r="6" spans="1:6" x14ac:dyDescent="0.25">
      <c r="A6" s="12" t="s">
        <v>21</v>
      </c>
      <c r="B6" s="12" t="s">
        <v>9</v>
      </c>
      <c r="C6" s="11">
        <v>0</v>
      </c>
      <c r="D6" s="11">
        <v>7.4999999999999997E-2</v>
      </c>
      <c r="E6" s="12">
        <v>0.1</v>
      </c>
      <c r="F6" s="12">
        <v>0.1</v>
      </c>
    </row>
    <row r="7" spans="1:6" x14ac:dyDescent="0.25">
      <c r="A7" s="12" t="s">
        <v>21</v>
      </c>
      <c r="B7" s="12" t="s">
        <v>10</v>
      </c>
      <c r="C7" s="11">
        <v>0</v>
      </c>
      <c r="D7" s="11">
        <v>7.4999999999999997E-2</v>
      </c>
      <c r="E7" s="12">
        <v>0.1</v>
      </c>
      <c r="F7" s="12">
        <v>0.1</v>
      </c>
    </row>
    <row r="8" spans="1:6" x14ac:dyDescent="0.25">
      <c r="A8" s="12" t="s">
        <v>21</v>
      </c>
      <c r="B8" s="12" t="s">
        <v>11</v>
      </c>
      <c r="C8" s="11">
        <v>0</v>
      </c>
      <c r="D8" s="11">
        <v>7.4999999999999997E-2</v>
      </c>
      <c r="E8" s="12">
        <v>0.1</v>
      </c>
      <c r="F8" s="12">
        <v>0.1</v>
      </c>
    </row>
    <row r="9" spans="1:6" x14ac:dyDescent="0.25">
      <c r="A9" s="12" t="s">
        <v>21</v>
      </c>
      <c r="B9" s="12" t="s">
        <v>12</v>
      </c>
      <c r="C9" s="11">
        <v>0</v>
      </c>
      <c r="D9" s="11">
        <v>7.4999999999999997E-2</v>
      </c>
      <c r="E9" s="12">
        <v>0.1</v>
      </c>
      <c r="F9" s="12">
        <v>0.1</v>
      </c>
    </row>
    <row r="10" spans="1:6" x14ac:dyDescent="0.25">
      <c r="A10" s="12" t="s">
        <v>21</v>
      </c>
      <c r="B10" s="12" t="s">
        <v>13</v>
      </c>
      <c r="C10" s="11">
        <v>0</v>
      </c>
      <c r="D10" s="11">
        <v>7.4999999999999997E-2</v>
      </c>
      <c r="E10" s="12">
        <v>0.1</v>
      </c>
      <c r="F10" s="12">
        <v>0.1</v>
      </c>
    </row>
    <row r="11" spans="1:6" x14ac:dyDescent="0.25">
      <c r="A11" s="12" t="s">
        <v>21</v>
      </c>
      <c r="B11" s="12" t="s">
        <v>14</v>
      </c>
      <c r="C11" s="11">
        <v>0</v>
      </c>
      <c r="D11" s="11">
        <v>7.4999999999999997E-2</v>
      </c>
      <c r="E11" s="12">
        <v>0.1</v>
      </c>
      <c r="F11" s="12">
        <v>0.1</v>
      </c>
    </row>
    <row r="12" spans="1:6" x14ac:dyDescent="0.25">
      <c r="A12" s="12" t="s">
        <v>21</v>
      </c>
      <c r="B12" s="12" t="s">
        <v>15</v>
      </c>
      <c r="C12" s="11">
        <v>0</v>
      </c>
      <c r="D12" s="11">
        <v>7.4999999999999997E-2</v>
      </c>
      <c r="E12" s="12">
        <v>0.1</v>
      </c>
      <c r="F12" s="12">
        <v>0.1</v>
      </c>
    </row>
    <row r="13" spans="1:6" x14ac:dyDescent="0.25">
      <c r="A13" s="12" t="s">
        <v>21</v>
      </c>
      <c r="B13" s="12" t="s">
        <v>16</v>
      </c>
      <c r="C13" s="11">
        <v>0</v>
      </c>
      <c r="D13" s="11">
        <v>7.4999999999999997E-2</v>
      </c>
      <c r="E13" s="12">
        <v>0.1</v>
      </c>
      <c r="F13" s="12">
        <v>0.1</v>
      </c>
    </row>
    <row r="14" spans="1:6" x14ac:dyDescent="0.25">
      <c r="A14" s="12" t="s">
        <v>31</v>
      </c>
      <c r="B14" s="12" t="s">
        <v>5</v>
      </c>
      <c r="C14" s="11">
        <v>0</v>
      </c>
      <c r="D14" s="11">
        <v>2.75E-2</v>
      </c>
      <c r="E14" s="12">
        <v>0.5</v>
      </c>
      <c r="F14" s="12">
        <v>0.5</v>
      </c>
    </row>
    <row r="15" spans="1:6" x14ac:dyDescent="0.25">
      <c r="A15" s="12" t="s">
        <v>31</v>
      </c>
      <c r="B15" s="12" t="s">
        <v>6</v>
      </c>
      <c r="C15" s="11">
        <v>0</v>
      </c>
      <c r="D15" s="11">
        <v>2.75E-2</v>
      </c>
      <c r="E15" s="12">
        <v>0.5</v>
      </c>
      <c r="F15" s="12">
        <v>0.5</v>
      </c>
    </row>
    <row r="16" spans="1:6" x14ac:dyDescent="0.25">
      <c r="A16" s="12" t="s">
        <v>31</v>
      </c>
      <c r="B16" s="12" t="s">
        <v>7</v>
      </c>
      <c r="C16" s="11">
        <v>0</v>
      </c>
      <c r="D16" s="11">
        <v>2.75E-2</v>
      </c>
      <c r="E16" s="12">
        <v>0.5</v>
      </c>
      <c r="F16" s="12">
        <v>0.5</v>
      </c>
    </row>
    <row r="17" spans="1:6" x14ac:dyDescent="0.25">
      <c r="A17" s="12" t="s">
        <v>31</v>
      </c>
      <c r="B17" s="12" t="s">
        <v>8</v>
      </c>
      <c r="C17" s="11">
        <v>0</v>
      </c>
      <c r="D17" s="11">
        <v>2.75E-2</v>
      </c>
      <c r="E17" s="12">
        <v>0.5</v>
      </c>
      <c r="F17" s="12">
        <v>0.5</v>
      </c>
    </row>
    <row r="18" spans="1:6" x14ac:dyDescent="0.25">
      <c r="A18" s="12" t="s">
        <v>31</v>
      </c>
      <c r="B18" s="12" t="s">
        <v>9</v>
      </c>
      <c r="C18" s="11">
        <v>0</v>
      </c>
      <c r="D18" s="11">
        <v>2.75E-2</v>
      </c>
      <c r="E18" s="12">
        <v>0.5</v>
      </c>
      <c r="F18" s="12">
        <v>0.5</v>
      </c>
    </row>
    <row r="19" spans="1:6" x14ac:dyDescent="0.25">
      <c r="A19" s="12" t="s">
        <v>31</v>
      </c>
      <c r="B19" s="12" t="s">
        <v>10</v>
      </c>
      <c r="C19" s="11">
        <v>0</v>
      </c>
      <c r="D19" s="11">
        <v>2.75E-2</v>
      </c>
      <c r="E19" s="12">
        <v>0.5</v>
      </c>
      <c r="F19" s="12">
        <v>0.5</v>
      </c>
    </row>
    <row r="20" spans="1:6" x14ac:dyDescent="0.25">
      <c r="A20" s="12" t="s">
        <v>31</v>
      </c>
      <c r="B20" s="12" t="s">
        <v>11</v>
      </c>
      <c r="C20" s="11">
        <v>0</v>
      </c>
      <c r="D20" s="11">
        <v>2.75E-2</v>
      </c>
      <c r="E20" s="12">
        <v>0.5</v>
      </c>
      <c r="F20" s="12">
        <v>0.5</v>
      </c>
    </row>
    <row r="21" spans="1:6" x14ac:dyDescent="0.25">
      <c r="A21" s="12" t="s">
        <v>31</v>
      </c>
      <c r="B21" s="12" t="s">
        <v>12</v>
      </c>
      <c r="C21" s="11">
        <v>0</v>
      </c>
      <c r="D21" s="11">
        <v>2.75E-2</v>
      </c>
      <c r="E21" s="12">
        <v>0.5</v>
      </c>
      <c r="F21" s="12">
        <v>0.5</v>
      </c>
    </row>
    <row r="22" spans="1:6" x14ac:dyDescent="0.25">
      <c r="A22" s="12" t="s">
        <v>31</v>
      </c>
      <c r="B22" s="12" t="s">
        <v>13</v>
      </c>
      <c r="C22" s="11">
        <v>0</v>
      </c>
      <c r="D22" s="11">
        <v>2.75E-2</v>
      </c>
      <c r="E22" s="12">
        <v>0.5</v>
      </c>
      <c r="F22" s="12">
        <v>0.5</v>
      </c>
    </row>
    <row r="23" spans="1:6" x14ac:dyDescent="0.25">
      <c r="A23" s="12" t="s">
        <v>31</v>
      </c>
      <c r="B23" s="12" t="s">
        <v>14</v>
      </c>
      <c r="C23" s="11">
        <v>0</v>
      </c>
      <c r="D23" s="11">
        <v>2.75E-2</v>
      </c>
      <c r="E23" s="12">
        <v>0.5</v>
      </c>
      <c r="F23" s="12">
        <v>0.5</v>
      </c>
    </row>
    <row r="24" spans="1:6" x14ac:dyDescent="0.25">
      <c r="A24" s="12" t="s">
        <v>31</v>
      </c>
      <c r="B24" s="12" t="s">
        <v>15</v>
      </c>
      <c r="C24" s="11">
        <v>0</v>
      </c>
      <c r="D24" s="11">
        <v>2.75E-2</v>
      </c>
      <c r="E24" s="12">
        <v>0.5</v>
      </c>
      <c r="F24" s="12">
        <v>0.5</v>
      </c>
    </row>
    <row r="25" spans="1:6" x14ac:dyDescent="0.25">
      <c r="A25" s="12" t="s">
        <v>31</v>
      </c>
      <c r="B25" s="12" t="s">
        <v>16</v>
      </c>
      <c r="C25" s="11">
        <v>0</v>
      </c>
      <c r="D25" s="11">
        <v>2.75E-2</v>
      </c>
      <c r="E25" s="12">
        <v>0.5</v>
      </c>
      <c r="F25" s="12">
        <v>0.5</v>
      </c>
    </row>
    <row r="26" spans="1:6" x14ac:dyDescent="0.25">
      <c r="A26" s="12" t="s">
        <v>32</v>
      </c>
      <c r="B26" s="12" t="s">
        <v>5</v>
      </c>
      <c r="C26" s="11">
        <v>0</v>
      </c>
      <c r="D26" s="11">
        <v>0.01</v>
      </c>
      <c r="E26" s="12">
        <v>1</v>
      </c>
      <c r="F26" s="12">
        <v>1</v>
      </c>
    </row>
    <row r="27" spans="1:6" x14ac:dyDescent="0.25">
      <c r="A27" s="12" t="s">
        <v>32</v>
      </c>
      <c r="B27" s="12" t="s">
        <v>6</v>
      </c>
      <c r="C27" s="11">
        <v>0</v>
      </c>
      <c r="D27" s="11">
        <v>0.01</v>
      </c>
      <c r="E27" s="12">
        <v>1</v>
      </c>
      <c r="F27" s="12">
        <v>1</v>
      </c>
    </row>
    <row r="28" spans="1:6" x14ac:dyDescent="0.25">
      <c r="A28" s="12" t="s">
        <v>32</v>
      </c>
      <c r="B28" s="12" t="s">
        <v>7</v>
      </c>
      <c r="C28" s="11">
        <v>0</v>
      </c>
      <c r="D28" s="11">
        <v>0.01</v>
      </c>
      <c r="E28" s="12">
        <v>1</v>
      </c>
      <c r="F28" s="12">
        <v>1</v>
      </c>
    </row>
    <row r="29" spans="1:6" x14ac:dyDescent="0.25">
      <c r="A29" s="12" t="s">
        <v>32</v>
      </c>
      <c r="B29" s="12" t="s">
        <v>8</v>
      </c>
      <c r="C29" s="11">
        <v>0</v>
      </c>
      <c r="D29" s="11">
        <v>0.01</v>
      </c>
      <c r="E29" s="12">
        <v>1</v>
      </c>
      <c r="F29" s="12">
        <v>1</v>
      </c>
    </row>
    <row r="30" spans="1:6" x14ac:dyDescent="0.25">
      <c r="A30" s="12" t="s">
        <v>32</v>
      </c>
      <c r="B30" s="12" t="s">
        <v>9</v>
      </c>
      <c r="C30" s="11">
        <v>0</v>
      </c>
      <c r="D30" s="11">
        <v>0.01</v>
      </c>
      <c r="E30" s="12">
        <v>1</v>
      </c>
      <c r="F30" s="12">
        <v>1</v>
      </c>
    </row>
    <row r="31" spans="1:6" x14ac:dyDescent="0.25">
      <c r="A31" s="12" t="s">
        <v>32</v>
      </c>
      <c r="B31" s="12" t="s">
        <v>10</v>
      </c>
      <c r="C31" s="11">
        <v>0</v>
      </c>
      <c r="D31" s="11">
        <v>0.01</v>
      </c>
      <c r="E31" s="12">
        <v>1</v>
      </c>
      <c r="F31" s="12">
        <v>1</v>
      </c>
    </row>
    <row r="32" spans="1:6" x14ac:dyDescent="0.25">
      <c r="A32" s="12" t="s">
        <v>32</v>
      </c>
      <c r="B32" s="12" t="s">
        <v>11</v>
      </c>
      <c r="C32" s="11">
        <v>0</v>
      </c>
      <c r="D32" s="11">
        <v>0.01</v>
      </c>
      <c r="E32" s="12">
        <v>1</v>
      </c>
      <c r="F32" s="12">
        <v>1</v>
      </c>
    </row>
    <row r="33" spans="1:6" x14ac:dyDescent="0.25">
      <c r="A33" s="12" t="s">
        <v>32</v>
      </c>
      <c r="B33" s="12" t="s">
        <v>12</v>
      </c>
      <c r="C33" s="11">
        <v>0</v>
      </c>
      <c r="D33" s="11">
        <v>0.01</v>
      </c>
      <c r="E33" s="12">
        <v>1</v>
      </c>
      <c r="F33" s="12">
        <v>1</v>
      </c>
    </row>
    <row r="34" spans="1:6" x14ac:dyDescent="0.25">
      <c r="A34" s="12" t="s">
        <v>32</v>
      </c>
      <c r="B34" s="12" t="s">
        <v>13</v>
      </c>
      <c r="C34" s="11">
        <v>0</v>
      </c>
      <c r="D34" s="11">
        <v>0.01</v>
      </c>
      <c r="E34" s="12">
        <v>1</v>
      </c>
      <c r="F34" s="12">
        <v>1</v>
      </c>
    </row>
    <row r="35" spans="1:6" x14ac:dyDescent="0.25">
      <c r="A35" s="12" t="s">
        <v>32</v>
      </c>
      <c r="B35" s="12" t="s">
        <v>14</v>
      </c>
      <c r="C35" s="11">
        <v>0</v>
      </c>
      <c r="D35" s="11">
        <v>0.01</v>
      </c>
      <c r="E35" s="12">
        <v>1</v>
      </c>
      <c r="F35" s="12">
        <v>1</v>
      </c>
    </row>
    <row r="36" spans="1:6" x14ac:dyDescent="0.25">
      <c r="A36" s="12" t="s">
        <v>32</v>
      </c>
      <c r="B36" s="12" t="s">
        <v>15</v>
      </c>
      <c r="C36" s="11">
        <v>0</v>
      </c>
      <c r="D36" s="11">
        <v>0.01</v>
      </c>
      <c r="E36" s="12">
        <v>1</v>
      </c>
      <c r="F36" s="12">
        <v>1</v>
      </c>
    </row>
    <row r="37" spans="1:6" x14ac:dyDescent="0.25">
      <c r="A37" s="12" t="s">
        <v>32</v>
      </c>
      <c r="B37" s="12" t="s">
        <v>16</v>
      </c>
      <c r="C37" s="11">
        <v>0</v>
      </c>
      <c r="D37" s="11">
        <v>0.01</v>
      </c>
      <c r="E37" s="12">
        <v>1</v>
      </c>
      <c r="F37" s="12">
        <v>1</v>
      </c>
    </row>
    <row r="38" spans="1:6" x14ac:dyDescent="0.25">
      <c r="A38" s="12" t="s">
        <v>22</v>
      </c>
      <c r="B38" s="12" t="s">
        <v>5</v>
      </c>
      <c r="C38" s="11">
        <v>0</v>
      </c>
      <c r="D38" s="11">
        <v>0.1</v>
      </c>
      <c r="E38" s="12">
        <v>0.01</v>
      </c>
      <c r="F38" s="12">
        <v>0.01</v>
      </c>
    </row>
    <row r="39" spans="1:6" x14ac:dyDescent="0.25">
      <c r="A39" s="12" t="s">
        <v>22</v>
      </c>
      <c r="B39" s="12" t="s">
        <v>6</v>
      </c>
      <c r="C39" s="11">
        <v>0</v>
      </c>
      <c r="D39" s="11">
        <v>0.09</v>
      </c>
      <c r="E39" s="12">
        <v>0.01</v>
      </c>
      <c r="F39" s="12">
        <v>0.01</v>
      </c>
    </row>
    <row r="40" spans="1:6" x14ac:dyDescent="0.25">
      <c r="A40" s="12" t="s">
        <v>22</v>
      </c>
      <c r="B40" s="12" t="s">
        <v>7</v>
      </c>
      <c r="C40" s="11">
        <v>0</v>
      </c>
      <c r="D40" s="11">
        <v>0.09</v>
      </c>
      <c r="E40" s="12">
        <v>0.01</v>
      </c>
      <c r="F40" s="12">
        <v>0.01</v>
      </c>
    </row>
    <row r="41" spans="1:6" x14ac:dyDescent="0.25">
      <c r="A41" s="12" t="s">
        <v>22</v>
      </c>
      <c r="B41" s="12" t="s">
        <v>8</v>
      </c>
      <c r="C41" s="11">
        <v>0</v>
      </c>
      <c r="D41" s="11">
        <v>0.09</v>
      </c>
      <c r="E41" s="12">
        <v>0.01</v>
      </c>
      <c r="F41" s="12">
        <v>0.01</v>
      </c>
    </row>
    <row r="42" spans="1:6" x14ac:dyDescent="0.25">
      <c r="A42" s="12" t="s">
        <v>22</v>
      </c>
      <c r="B42" s="12" t="s">
        <v>9</v>
      </c>
      <c r="C42" s="11">
        <v>0</v>
      </c>
      <c r="D42" s="11">
        <v>0.09</v>
      </c>
      <c r="E42" s="12">
        <v>0.01</v>
      </c>
      <c r="F42" s="12">
        <v>0.01</v>
      </c>
    </row>
    <row r="43" spans="1:6" x14ac:dyDescent="0.25">
      <c r="A43" s="12" t="s">
        <v>22</v>
      </c>
      <c r="B43" s="12" t="s">
        <v>10</v>
      </c>
      <c r="C43" s="11">
        <v>0</v>
      </c>
      <c r="D43" s="11">
        <v>0.09</v>
      </c>
      <c r="E43" s="12">
        <v>0.01</v>
      </c>
      <c r="F43" s="12">
        <v>0.01</v>
      </c>
    </row>
    <row r="44" spans="1:6" x14ac:dyDescent="0.25">
      <c r="A44" s="12" t="s">
        <v>22</v>
      </c>
      <c r="B44" s="12" t="s">
        <v>11</v>
      </c>
      <c r="C44" s="11">
        <v>0</v>
      </c>
      <c r="D44" s="11">
        <v>0.09</v>
      </c>
      <c r="E44" s="12">
        <v>0.01</v>
      </c>
      <c r="F44" s="12">
        <v>0.01</v>
      </c>
    </row>
    <row r="45" spans="1:6" x14ac:dyDescent="0.25">
      <c r="A45" s="12" t="s">
        <v>22</v>
      </c>
      <c r="B45" s="12" t="s">
        <v>12</v>
      </c>
      <c r="C45" s="11">
        <v>0</v>
      </c>
      <c r="D45" s="11">
        <v>0.09</v>
      </c>
      <c r="E45" s="12">
        <v>0.01</v>
      </c>
      <c r="F45" s="12">
        <v>0.01</v>
      </c>
    </row>
    <row r="46" spans="1:6" x14ac:dyDescent="0.25">
      <c r="A46" s="12" t="s">
        <v>22</v>
      </c>
      <c r="B46" s="12" t="s">
        <v>13</v>
      </c>
      <c r="C46" s="11">
        <v>0</v>
      </c>
      <c r="D46" s="11">
        <v>0.09</v>
      </c>
      <c r="E46" s="12">
        <v>0.01</v>
      </c>
      <c r="F46" s="12">
        <v>0.01</v>
      </c>
    </row>
    <row r="47" spans="1:6" x14ac:dyDescent="0.25">
      <c r="A47" s="12" t="s">
        <v>22</v>
      </c>
      <c r="B47" s="12" t="s">
        <v>14</v>
      </c>
      <c r="C47" s="11">
        <v>0</v>
      </c>
      <c r="D47" s="11">
        <v>0.09</v>
      </c>
      <c r="E47" s="12">
        <v>0.01</v>
      </c>
      <c r="F47" s="12">
        <v>0.01</v>
      </c>
    </row>
    <row r="48" spans="1:6" x14ac:dyDescent="0.25">
      <c r="A48" s="12" t="s">
        <v>22</v>
      </c>
      <c r="B48" s="12" t="s">
        <v>15</v>
      </c>
      <c r="C48" s="11">
        <v>0</v>
      </c>
      <c r="D48" s="11">
        <v>0.09</v>
      </c>
      <c r="E48" s="12">
        <v>0.01</v>
      </c>
      <c r="F48" s="12">
        <v>0.01</v>
      </c>
    </row>
    <row r="49" spans="1:6" x14ac:dyDescent="0.25">
      <c r="A49" s="12" t="s">
        <v>22</v>
      </c>
      <c r="B49" s="12" t="s">
        <v>16</v>
      </c>
      <c r="C49" s="11">
        <v>0</v>
      </c>
      <c r="D49" s="11">
        <v>0.09</v>
      </c>
      <c r="E49" s="12">
        <v>0.01</v>
      </c>
      <c r="F49" s="12">
        <v>0.01</v>
      </c>
    </row>
    <row r="50" spans="1:6" x14ac:dyDescent="0.25">
      <c r="A50" s="12" t="s">
        <v>23</v>
      </c>
      <c r="B50" s="12" t="s">
        <v>5</v>
      </c>
      <c r="C50" s="11">
        <v>0</v>
      </c>
      <c r="D50" s="11">
        <v>0.01</v>
      </c>
      <c r="E50" s="12">
        <v>1</v>
      </c>
      <c r="F50" s="12">
        <v>1</v>
      </c>
    </row>
    <row r="51" spans="1:6" x14ac:dyDescent="0.25">
      <c r="A51" s="12" t="s">
        <v>23</v>
      </c>
      <c r="B51" s="12" t="s">
        <v>6</v>
      </c>
      <c r="C51" s="11">
        <v>0</v>
      </c>
      <c r="D51" s="11">
        <v>0.01</v>
      </c>
      <c r="E51" s="12">
        <v>1</v>
      </c>
      <c r="F51" s="12">
        <v>1</v>
      </c>
    </row>
    <row r="52" spans="1:6" x14ac:dyDescent="0.25">
      <c r="A52" s="12" t="s">
        <v>23</v>
      </c>
      <c r="B52" s="12" t="s">
        <v>7</v>
      </c>
      <c r="C52" s="11">
        <v>0</v>
      </c>
      <c r="D52" s="11">
        <v>0.01</v>
      </c>
      <c r="E52" s="12">
        <v>1</v>
      </c>
      <c r="F52" s="12">
        <v>1</v>
      </c>
    </row>
    <row r="53" spans="1:6" x14ac:dyDescent="0.25">
      <c r="A53" s="12" t="s">
        <v>23</v>
      </c>
      <c r="B53" s="12" t="s">
        <v>8</v>
      </c>
      <c r="C53" s="11">
        <v>0</v>
      </c>
      <c r="D53" s="11">
        <v>0.01</v>
      </c>
      <c r="E53" s="12">
        <v>1</v>
      </c>
      <c r="F53" s="12">
        <v>1</v>
      </c>
    </row>
    <row r="54" spans="1:6" x14ac:dyDescent="0.25">
      <c r="A54" s="12" t="s">
        <v>23</v>
      </c>
      <c r="B54" s="12" t="s">
        <v>9</v>
      </c>
      <c r="C54" s="11">
        <v>0</v>
      </c>
      <c r="D54" s="11">
        <v>0.01</v>
      </c>
      <c r="E54" s="12">
        <v>1</v>
      </c>
      <c r="F54" s="12">
        <v>1</v>
      </c>
    </row>
    <row r="55" spans="1:6" x14ac:dyDescent="0.25">
      <c r="A55" s="12" t="s">
        <v>23</v>
      </c>
      <c r="B55" s="12" t="s">
        <v>10</v>
      </c>
      <c r="C55" s="11">
        <v>0</v>
      </c>
      <c r="D55" s="11">
        <v>0.01</v>
      </c>
      <c r="E55" s="12">
        <v>1</v>
      </c>
      <c r="F55" s="12">
        <v>1</v>
      </c>
    </row>
    <row r="56" spans="1:6" x14ac:dyDescent="0.25">
      <c r="A56" s="12" t="s">
        <v>23</v>
      </c>
      <c r="B56" s="12" t="s">
        <v>11</v>
      </c>
      <c r="C56" s="11">
        <v>0</v>
      </c>
      <c r="D56" s="11">
        <v>0.01</v>
      </c>
      <c r="E56" s="12">
        <v>1</v>
      </c>
      <c r="F56" s="12">
        <v>1</v>
      </c>
    </row>
    <row r="57" spans="1:6" x14ac:dyDescent="0.25">
      <c r="A57" s="12" t="s">
        <v>23</v>
      </c>
      <c r="B57" s="12" t="s">
        <v>12</v>
      </c>
      <c r="C57" s="11">
        <v>0</v>
      </c>
      <c r="D57" s="11">
        <v>0.01</v>
      </c>
      <c r="E57" s="12">
        <v>1</v>
      </c>
      <c r="F57" s="12">
        <v>1</v>
      </c>
    </row>
    <row r="58" spans="1:6" x14ac:dyDescent="0.25">
      <c r="A58" s="12" t="s">
        <v>23</v>
      </c>
      <c r="B58" s="12" t="s">
        <v>13</v>
      </c>
      <c r="C58" s="11">
        <v>0</v>
      </c>
      <c r="D58" s="11">
        <v>0.01</v>
      </c>
      <c r="E58" s="12">
        <v>1</v>
      </c>
      <c r="F58" s="12">
        <v>1</v>
      </c>
    </row>
    <row r="59" spans="1:6" x14ac:dyDescent="0.25">
      <c r="A59" s="12" t="s">
        <v>23</v>
      </c>
      <c r="B59" s="12" t="s">
        <v>14</v>
      </c>
      <c r="C59" s="11">
        <v>0</v>
      </c>
      <c r="D59" s="11">
        <v>0.01</v>
      </c>
      <c r="E59" s="12">
        <v>1</v>
      </c>
      <c r="F59" s="12">
        <v>1</v>
      </c>
    </row>
    <row r="60" spans="1:6" x14ac:dyDescent="0.25">
      <c r="A60" s="12" t="s">
        <v>23</v>
      </c>
      <c r="B60" s="12" t="s">
        <v>15</v>
      </c>
      <c r="C60" s="11">
        <v>0</v>
      </c>
      <c r="D60" s="11">
        <v>0.01</v>
      </c>
      <c r="E60" s="12">
        <v>1</v>
      </c>
      <c r="F60" s="12">
        <v>1</v>
      </c>
    </row>
    <row r="61" spans="1:6" x14ac:dyDescent="0.25">
      <c r="A61" s="12" t="s">
        <v>23</v>
      </c>
      <c r="B61" s="12" t="s">
        <v>16</v>
      </c>
      <c r="C61" s="11">
        <v>0</v>
      </c>
      <c r="D61" s="11">
        <v>0.01</v>
      </c>
      <c r="E61" s="12">
        <v>1</v>
      </c>
      <c r="F61" s="12">
        <v>1</v>
      </c>
    </row>
    <row r="62" spans="1:6" x14ac:dyDescent="0.25">
      <c r="A62" s="12" t="s">
        <v>24</v>
      </c>
      <c r="B62" s="12" t="s">
        <v>5</v>
      </c>
      <c r="C62" s="11">
        <v>0</v>
      </c>
      <c r="D62" s="11">
        <v>0.01</v>
      </c>
      <c r="E62" s="12">
        <v>1</v>
      </c>
      <c r="F62" s="12">
        <v>1</v>
      </c>
    </row>
    <row r="63" spans="1:6" x14ac:dyDescent="0.25">
      <c r="A63" s="12" t="s">
        <v>24</v>
      </c>
      <c r="B63" s="12" t="s">
        <v>6</v>
      </c>
      <c r="C63" s="11">
        <v>0</v>
      </c>
      <c r="D63" s="11">
        <v>0.01</v>
      </c>
      <c r="E63" s="12">
        <v>1</v>
      </c>
      <c r="F63" s="12">
        <v>1</v>
      </c>
    </row>
    <row r="64" spans="1:6" x14ac:dyDescent="0.25">
      <c r="A64" s="12" t="s">
        <v>24</v>
      </c>
      <c r="B64" s="12" t="s">
        <v>7</v>
      </c>
      <c r="C64" s="11">
        <v>0</v>
      </c>
      <c r="D64" s="11">
        <v>0.01</v>
      </c>
      <c r="E64" s="12">
        <v>1</v>
      </c>
      <c r="F64" s="12">
        <v>1</v>
      </c>
    </row>
    <row r="65" spans="1:6" x14ac:dyDescent="0.25">
      <c r="A65" s="12" t="s">
        <v>24</v>
      </c>
      <c r="B65" s="12" t="s">
        <v>8</v>
      </c>
      <c r="C65" s="11">
        <v>0</v>
      </c>
      <c r="D65" s="11">
        <v>0.01</v>
      </c>
      <c r="E65" s="12">
        <v>1</v>
      </c>
      <c r="F65" s="12">
        <v>1</v>
      </c>
    </row>
    <row r="66" spans="1:6" x14ac:dyDescent="0.25">
      <c r="A66" s="12" t="s">
        <v>24</v>
      </c>
      <c r="B66" s="12" t="s">
        <v>9</v>
      </c>
      <c r="C66" s="11">
        <v>0</v>
      </c>
      <c r="D66" s="11">
        <v>0.01</v>
      </c>
      <c r="E66" s="12">
        <v>1</v>
      </c>
      <c r="F66" s="12">
        <v>1</v>
      </c>
    </row>
    <row r="67" spans="1:6" x14ac:dyDescent="0.25">
      <c r="A67" s="12" t="s">
        <v>24</v>
      </c>
      <c r="B67" s="12" t="s">
        <v>10</v>
      </c>
      <c r="C67" s="11">
        <v>0</v>
      </c>
      <c r="D67" s="11">
        <v>0.01</v>
      </c>
      <c r="E67" s="12">
        <v>1</v>
      </c>
      <c r="F67" s="12">
        <v>1</v>
      </c>
    </row>
    <row r="68" spans="1:6" x14ac:dyDescent="0.25">
      <c r="A68" s="12" t="s">
        <v>24</v>
      </c>
      <c r="B68" s="12" t="s">
        <v>11</v>
      </c>
      <c r="C68" s="11">
        <v>0</v>
      </c>
      <c r="D68" s="11">
        <v>0.01</v>
      </c>
      <c r="E68" s="12">
        <v>1</v>
      </c>
      <c r="F68" s="12">
        <v>1</v>
      </c>
    </row>
    <row r="69" spans="1:6" x14ac:dyDescent="0.25">
      <c r="A69" s="12" t="s">
        <v>24</v>
      </c>
      <c r="B69" s="12" t="s">
        <v>12</v>
      </c>
      <c r="C69" s="11">
        <v>0</v>
      </c>
      <c r="D69" s="11">
        <v>0.01</v>
      </c>
      <c r="E69" s="12">
        <v>1</v>
      </c>
      <c r="F69" s="12">
        <v>1</v>
      </c>
    </row>
    <row r="70" spans="1:6" x14ac:dyDescent="0.25">
      <c r="A70" s="12" t="s">
        <v>24</v>
      </c>
      <c r="B70" s="12" t="s">
        <v>13</v>
      </c>
      <c r="C70" s="11">
        <v>0</v>
      </c>
      <c r="D70" s="11">
        <v>0.01</v>
      </c>
      <c r="E70" s="12">
        <v>1</v>
      </c>
      <c r="F70" s="12">
        <v>1</v>
      </c>
    </row>
    <row r="71" spans="1:6" x14ac:dyDescent="0.25">
      <c r="A71" s="12" t="s">
        <v>24</v>
      </c>
      <c r="B71" s="12" t="s">
        <v>14</v>
      </c>
      <c r="C71" s="11">
        <v>0</v>
      </c>
      <c r="D71" s="11">
        <v>0.01</v>
      </c>
      <c r="E71" s="12">
        <v>1</v>
      </c>
      <c r="F71" s="12">
        <v>1</v>
      </c>
    </row>
    <row r="72" spans="1:6" x14ac:dyDescent="0.25">
      <c r="A72" s="12" t="s">
        <v>24</v>
      </c>
      <c r="B72" s="12" t="s">
        <v>15</v>
      </c>
      <c r="C72" s="11">
        <v>0</v>
      </c>
      <c r="D72" s="11">
        <v>0.01</v>
      </c>
      <c r="E72" s="12">
        <v>1</v>
      </c>
      <c r="F72" s="12">
        <v>1</v>
      </c>
    </row>
    <row r="73" spans="1:6" x14ac:dyDescent="0.25">
      <c r="A73" s="12" t="s">
        <v>24</v>
      </c>
      <c r="B73" s="12" t="s">
        <v>16</v>
      </c>
      <c r="C73" s="11">
        <v>0</v>
      </c>
      <c r="D73" s="11">
        <v>0.01</v>
      </c>
      <c r="E73" s="12">
        <v>1</v>
      </c>
      <c r="F73" s="12">
        <v>1</v>
      </c>
    </row>
    <row r="74" spans="1:6" x14ac:dyDescent="0.25">
      <c r="A74" s="12" t="s">
        <v>25</v>
      </c>
      <c r="B74" s="12" t="s">
        <v>5</v>
      </c>
      <c r="C74" s="11">
        <v>0</v>
      </c>
      <c r="D74" s="11">
        <v>0.1</v>
      </c>
      <c r="E74" s="12">
        <v>0.5</v>
      </c>
      <c r="F74" s="12">
        <v>0.5</v>
      </c>
    </row>
    <row r="75" spans="1:6" x14ac:dyDescent="0.25">
      <c r="A75" s="12" t="s">
        <v>25</v>
      </c>
      <c r="B75" s="12" t="s">
        <v>6</v>
      </c>
      <c r="C75" s="11">
        <v>0</v>
      </c>
      <c r="D75" s="11">
        <v>0.1</v>
      </c>
      <c r="E75" s="12">
        <v>0.5</v>
      </c>
      <c r="F75" s="12">
        <v>0.5</v>
      </c>
    </row>
    <row r="76" spans="1:6" x14ac:dyDescent="0.25">
      <c r="A76" s="12" t="s">
        <v>25</v>
      </c>
      <c r="B76" s="12" t="s">
        <v>7</v>
      </c>
      <c r="C76" s="11">
        <v>0</v>
      </c>
      <c r="D76" s="11">
        <v>0.1</v>
      </c>
      <c r="E76" s="12">
        <v>0.5</v>
      </c>
      <c r="F76" s="12">
        <v>0.5</v>
      </c>
    </row>
    <row r="77" spans="1:6" x14ac:dyDescent="0.25">
      <c r="A77" s="12" t="s">
        <v>25</v>
      </c>
      <c r="B77" s="12" t="s">
        <v>8</v>
      </c>
      <c r="C77" s="11">
        <v>0</v>
      </c>
      <c r="D77" s="11">
        <v>0.1</v>
      </c>
      <c r="E77" s="12">
        <v>0.5</v>
      </c>
      <c r="F77" s="12">
        <v>0.5</v>
      </c>
    </row>
    <row r="78" spans="1:6" x14ac:dyDescent="0.25">
      <c r="A78" s="12" t="s">
        <v>25</v>
      </c>
      <c r="B78" s="12" t="s">
        <v>9</v>
      </c>
      <c r="C78" s="11">
        <v>0</v>
      </c>
      <c r="D78" s="11">
        <v>0.1</v>
      </c>
      <c r="E78" s="12">
        <v>0.5</v>
      </c>
      <c r="F78" s="12">
        <v>0.5</v>
      </c>
    </row>
    <row r="79" spans="1:6" x14ac:dyDescent="0.25">
      <c r="A79" s="12" t="s">
        <v>25</v>
      </c>
      <c r="B79" s="12" t="s">
        <v>10</v>
      </c>
      <c r="C79" s="11">
        <v>0</v>
      </c>
      <c r="D79" s="11">
        <v>0.1</v>
      </c>
      <c r="E79" s="12">
        <v>0.5</v>
      </c>
      <c r="F79" s="12">
        <v>0.5</v>
      </c>
    </row>
    <row r="80" spans="1:6" x14ac:dyDescent="0.25">
      <c r="A80" s="12" t="s">
        <v>25</v>
      </c>
      <c r="B80" s="12" t="s">
        <v>11</v>
      </c>
      <c r="C80" s="11">
        <v>0</v>
      </c>
      <c r="D80" s="11">
        <v>0.1</v>
      </c>
      <c r="E80" s="12">
        <v>0.5</v>
      </c>
      <c r="F80" s="12">
        <v>0.5</v>
      </c>
    </row>
    <row r="81" spans="1:6" x14ac:dyDescent="0.25">
      <c r="A81" s="12" t="s">
        <v>25</v>
      </c>
      <c r="B81" s="12" t="s">
        <v>12</v>
      </c>
      <c r="C81" s="11">
        <v>0</v>
      </c>
      <c r="D81" s="11">
        <v>0.1</v>
      </c>
      <c r="E81" s="12">
        <v>0.5</v>
      </c>
      <c r="F81" s="12">
        <v>0.5</v>
      </c>
    </row>
    <row r="82" spans="1:6" x14ac:dyDescent="0.25">
      <c r="A82" s="12" t="s">
        <v>25</v>
      </c>
      <c r="B82" s="12" t="s">
        <v>13</v>
      </c>
      <c r="C82" s="11">
        <v>0</v>
      </c>
      <c r="D82" s="11">
        <v>0.1</v>
      </c>
      <c r="E82" s="12">
        <v>0.5</v>
      </c>
      <c r="F82" s="12">
        <v>0.5</v>
      </c>
    </row>
    <row r="83" spans="1:6" x14ac:dyDescent="0.25">
      <c r="A83" s="12" t="s">
        <v>25</v>
      </c>
      <c r="B83" s="12" t="s">
        <v>14</v>
      </c>
      <c r="C83" s="11">
        <v>0</v>
      </c>
      <c r="D83" s="11">
        <v>0.1</v>
      </c>
      <c r="E83" s="12">
        <v>0.5</v>
      </c>
      <c r="F83" s="12">
        <v>0.5</v>
      </c>
    </row>
    <row r="84" spans="1:6" x14ac:dyDescent="0.25">
      <c r="A84" s="12" t="s">
        <v>25</v>
      </c>
      <c r="B84" s="12" t="s">
        <v>15</v>
      </c>
      <c r="C84" s="11">
        <v>0</v>
      </c>
      <c r="D84" s="11">
        <v>0.1</v>
      </c>
      <c r="E84" s="12">
        <v>0.5</v>
      </c>
      <c r="F84" s="12">
        <v>0.5</v>
      </c>
    </row>
    <row r="85" spans="1:6" x14ac:dyDescent="0.25">
      <c r="A85" s="12" t="s">
        <v>25</v>
      </c>
      <c r="B85" s="12" t="s">
        <v>16</v>
      </c>
      <c r="C85" s="11">
        <v>0</v>
      </c>
      <c r="D85" s="11">
        <v>0.1</v>
      </c>
      <c r="E85" s="12">
        <v>0.5</v>
      </c>
      <c r="F85" s="12">
        <v>0.5</v>
      </c>
    </row>
    <row r="86" spans="1:6" x14ac:dyDescent="0.25">
      <c r="A86" s="12" t="s">
        <v>65</v>
      </c>
      <c r="B86" s="12" t="s">
        <v>5</v>
      </c>
      <c r="C86" s="11">
        <v>0</v>
      </c>
      <c r="D86" s="11">
        <v>2.5000000000000001E-3</v>
      </c>
      <c r="E86" s="12">
        <v>1</v>
      </c>
      <c r="F86" s="12">
        <v>1</v>
      </c>
    </row>
    <row r="87" spans="1:6" x14ac:dyDescent="0.25">
      <c r="A87" s="12" t="s">
        <v>65</v>
      </c>
      <c r="B87" s="12" t="s">
        <v>6</v>
      </c>
      <c r="C87" s="11">
        <v>0</v>
      </c>
      <c r="D87" s="11">
        <v>2.5000000000000001E-3</v>
      </c>
      <c r="E87" s="12">
        <v>1</v>
      </c>
      <c r="F87" s="12">
        <v>1</v>
      </c>
    </row>
    <row r="88" spans="1:6" x14ac:dyDescent="0.25">
      <c r="A88" s="12" t="s">
        <v>65</v>
      </c>
      <c r="B88" s="12" t="s">
        <v>7</v>
      </c>
      <c r="C88" s="11">
        <v>0</v>
      </c>
      <c r="D88" s="11">
        <v>2.5000000000000001E-3</v>
      </c>
      <c r="E88" s="12">
        <v>1</v>
      </c>
      <c r="F88" s="12">
        <v>1</v>
      </c>
    </row>
    <row r="89" spans="1:6" x14ac:dyDescent="0.25">
      <c r="A89" s="12" t="s">
        <v>65</v>
      </c>
      <c r="B89" s="12" t="s">
        <v>8</v>
      </c>
      <c r="C89" s="11">
        <v>0</v>
      </c>
      <c r="D89" s="11">
        <v>2.5000000000000001E-3</v>
      </c>
      <c r="E89" s="12">
        <v>1</v>
      </c>
      <c r="F89" s="12">
        <v>1</v>
      </c>
    </row>
    <row r="90" spans="1:6" x14ac:dyDescent="0.25">
      <c r="A90" s="12" t="s">
        <v>65</v>
      </c>
      <c r="B90" s="12" t="s">
        <v>9</v>
      </c>
      <c r="C90" s="11">
        <v>0</v>
      </c>
      <c r="D90" s="11">
        <v>2.5000000000000001E-3</v>
      </c>
      <c r="E90" s="12">
        <v>1</v>
      </c>
      <c r="F90" s="12">
        <v>1</v>
      </c>
    </row>
    <row r="91" spans="1:6" x14ac:dyDescent="0.25">
      <c r="A91" s="12" t="s">
        <v>65</v>
      </c>
      <c r="B91" s="12" t="s">
        <v>10</v>
      </c>
      <c r="C91" s="11">
        <v>0</v>
      </c>
      <c r="D91" s="11">
        <v>2.5000000000000001E-3</v>
      </c>
      <c r="E91" s="12">
        <v>1</v>
      </c>
      <c r="F91" s="12">
        <v>1</v>
      </c>
    </row>
    <row r="92" spans="1:6" x14ac:dyDescent="0.25">
      <c r="A92" s="12" t="s">
        <v>65</v>
      </c>
      <c r="B92" s="12" t="s">
        <v>11</v>
      </c>
      <c r="C92" s="11">
        <v>0</v>
      </c>
      <c r="D92" s="11">
        <v>2.5000000000000001E-3</v>
      </c>
      <c r="E92" s="12">
        <v>1</v>
      </c>
      <c r="F92" s="12">
        <v>1</v>
      </c>
    </row>
    <row r="93" spans="1:6" x14ac:dyDescent="0.25">
      <c r="A93" s="12" t="s">
        <v>65</v>
      </c>
      <c r="B93" s="12" t="s">
        <v>12</v>
      </c>
      <c r="C93" s="11">
        <v>0</v>
      </c>
      <c r="D93" s="11">
        <v>2.5000000000000001E-3</v>
      </c>
      <c r="E93" s="12">
        <v>1</v>
      </c>
      <c r="F93" s="12">
        <v>1</v>
      </c>
    </row>
    <row r="94" spans="1:6" x14ac:dyDescent="0.25">
      <c r="A94" s="12" t="s">
        <v>65</v>
      </c>
      <c r="B94" s="12" t="s">
        <v>13</v>
      </c>
      <c r="C94" s="11">
        <v>0</v>
      </c>
      <c r="D94" s="11">
        <v>2.5000000000000001E-3</v>
      </c>
      <c r="E94" s="12">
        <v>1</v>
      </c>
      <c r="F94" s="12">
        <v>1</v>
      </c>
    </row>
    <row r="95" spans="1:6" x14ac:dyDescent="0.25">
      <c r="A95" s="12" t="s">
        <v>65</v>
      </c>
      <c r="B95" s="12" t="s">
        <v>14</v>
      </c>
      <c r="C95" s="11">
        <v>0</v>
      </c>
      <c r="D95" s="11">
        <v>2.5000000000000001E-3</v>
      </c>
      <c r="E95" s="12">
        <v>1</v>
      </c>
      <c r="F95" s="12">
        <v>1</v>
      </c>
    </row>
    <row r="96" spans="1:6" x14ac:dyDescent="0.25">
      <c r="A96" s="12" t="s">
        <v>65</v>
      </c>
      <c r="B96" s="12" t="s">
        <v>15</v>
      </c>
      <c r="C96" s="11">
        <v>0</v>
      </c>
      <c r="D96" s="11">
        <v>2.5000000000000001E-3</v>
      </c>
      <c r="E96" s="12">
        <v>1</v>
      </c>
      <c r="F96" s="12">
        <v>1</v>
      </c>
    </row>
    <row r="97" spans="1:6" x14ac:dyDescent="0.25">
      <c r="A97" s="12" t="s">
        <v>65</v>
      </c>
      <c r="B97" s="12" t="s">
        <v>16</v>
      </c>
      <c r="C97" s="11">
        <v>0</v>
      </c>
      <c r="D97" s="11">
        <v>2.5000000000000001E-3</v>
      </c>
      <c r="E97" s="12">
        <v>1</v>
      </c>
      <c r="F97" s="12">
        <v>1</v>
      </c>
    </row>
    <row r="98" spans="1:6" x14ac:dyDescent="0.25">
      <c r="A98" s="12" t="s">
        <v>58</v>
      </c>
      <c r="B98" s="12" t="s">
        <v>5</v>
      </c>
      <c r="C98" s="11">
        <v>0</v>
      </c>
      <c r="D98" s="11">
        <v>0</v>
      </c>
      <c r="E98" s="12">
        <v>1</v>
      </c>
      <c r="F98" s="12">
        <v>1</v>
      </c>
    </row>
    <row r="99" spans="1:6" x14ac:dyDescent="0.25">
      <c r="A99" s="12" t="s">
        <v>58</v>
      </c>
      <c r="B99" s="12" t="s">
        <v>6</v>
      </c>
      <c r="C99" s="11">
        <v>0</v>
      </c>
      <c r="D99" s="11">
        <v>0</v>
      </c>
      <c r="E99" s="12">
        <v>1</v>
      </c>
      <c r="F99" s="12">
        <v>1</v>
      </c>
    </row>
    <row r="100" spans="1:6" x14ac:dyDescent="0.25">
      <c r="A100" s="12" t="s">
        <v>58</v>
      </c>
      <c r="B100" s="12" t="s">
        <v>7</v>
      </c>
      <c r="C100" s="11">
        <v>0</v>
      </c>
      <c r="D100" s="11">
        <v>0</v>
      </c>
      <c r="E100" s="12">
        <v>1</v>
      </c>
      <c r="F100" s="12">
        <v>1</v>
      </c>
    </row>
    <row r="101" spans="1:6" x14ac:dyDescent="0.25">
      <c r="A101" s="12" t="s">
        <v>58</v>
      </c>
      <c r="B101" s="12" t="s">
        <v>8</v>
      </c>
      <c r="C101" s="11">
        <v>0</v>
      </c>
      <c r="D101" s="11">
        <v>0</v>
      </c>
      <c r="E101" s="12">
        <v>1</v>
      </c>
      <c r="F101" s="12">
        <v>1</v>
      </c>
    </row>
    <row r="102" spans="1:6" x14ac:dyDescent="0.25">
      <c r="A102" s="12" t="s">
        <v>58</v>
      </c>
      <c r="B102" s="12" t="s">
        <v>9</v>
      </c>
      <c r="C102" s="11">
        <v>0</v>
      </c>
      <c r="D102" s="11">
        <v>0</v>
      </c>
      <c r="E102" s="12">
        <v>1</v>
      </c>
      <c r="F102" s="12">
        <v>1</v>
      </c>
    </row>
    <row r="103" spans="1:6" x14ac:dyDescent="0.25">
      <c r="A103" s="12" t="s">
        <v>58</v>
      </c>
      <c r="B103" s="12" t="s">
        <v>10</v>
      </c>
      <c r="C103" s="11">
        <v>0</v>
      </c>
      <c r="D103" s="11">
        <v>0</v>
      </c>
      <c r="E103" s="12">
        <v>1</v>
      </c>
      <c r="F103" s="12">
        <v>1</v>
      </c>
    </row>
    <row r="104" spans="1:6" x14ac:dyDescent="0.25">
      <c r="A104" s="12" t="s">
        <v>58</v>
      </c>
      <c r="B104" s="12" t="s">
        <v>11</v>
      </c>
      <c r="C104" s="11">
        <v>0</v>
      </c>
      <c r="D104" s="11">
        <v>0</v>
      </c>
      <c r="E104" s="12">
        <v>1</v>
      </c>
      <c r="F104" s="12">
        <v>1</v>
      </c>
    </row>
    <row r="105" spans="1:6" x14ac:dyDescent="0.25">
      <c r="A105" s="12" t="s">
        <v>58</v>
      </c>
      <c r="B105" s="12" t="s">
        <v>12</v>
      </c>
      <c r="C105" s="11">
        <v>0</v>
      </c>
      <c r="D105" s="11">
        <v>0</v>
      </c>
      <c r="E105" s="12">
        <v>1</v>
      </c>
      <c r="F105" s="12">
        <v>1</v>
      </c>
    </row>
    <row r="106" spans="1:6" x14ac:dyDescent="0.25">
      <c r="A106" s="12" t="s">
        <v>58</v>
      </c>
      <c r="B106" s="12" t="s">
        <v>13</v>
      </c>
      <c r="C106" s="11">
        <v>0</v>
      </c>
      <c r="D106" s="11">
        <v>0</v>
      </c>
      <c r="E106" s="12">
        <v>1</v>
      </c>
      <c r="F106" s="12">
        <v>1</v>
      </c>
    </row>
    <row r="107" spans="1:6" x14ac:dyDescent="0.25">
      <c r="A107" s="12" t="s">
        <v>58</v>
      </c>
      <c r="B107" s="12" t="s">
        <v>14</v>
      </c>
      <c r="C107" s="11">
        <v>0</v>
      </c>
      <c r="D107" s="11">
        <v>0</v>
      </c>
      <c r="E107" s="12">
        <v>1</v>
      </c>
      <c r="F107" s="12">
        <v>1</v>
      </c>
    </row>
    <row r="108" spans="1:6" x14ac:dyDescent="0.25">
      <c r="A108" s="12" t="s">
        <v>58</v>
      </c>
      <c r="B108" s="12" t="s">
        <v>15</v>
      </c>
      <c r="C108" s="11">
        <v>0</v>
      </c>
      <c r="D108" s="11">
        <v>0</v>
      </c>
      <c r="E108" s="12">
        <v>1</v>
      </c>
      <c r="F108" s="12">
        <v>1</v>
      </c>
    </row>
    <row r="109" spans="1:6" x14ac:dyDescent="0.25">
      <c r="A109" s="12" t="s">
        <v>58</v>
      </c>
      <c r="B109" s="12" t="s">
        <v>16</v>
      </c>
      <c r="C109" s="11">
        <v>0</v>
      </c>
      <c r="D109" s="11">
        <v>0</v>
      </c>
      <c r="E109" s="12">
        <v>1</v>
      </c>
      <c r="F109" s="12">
        <v>1</v>
      </c>
    </row>
    <row r="110" spans="1:6" x14ac:dyDescent="0.25">
      <c r="A110" s="12" t="s">
        <v>26</v>
      </c>
      <c r="B110" s="12" t="s">
        <v>5</v>
      </c>
      <c r="C110" s="11">
        <v>0</v>
      </c>
      <c r="D110" s="11">
        <v>8.2720487671794213E-2</v>
      </c>
      <c r="E110" s="12">
        <v>1</v>
      </c>
      <c r="F110" s="12">
        <v>1</v>
      </c>
    </row>
    <row r="111" spans="1:6" x14ac:dyDescent="0.25">
      <c r="A111" s="12" t="s">
        <v>26</v>
      </c>
      <c r="B111" s="12" t="s">
        <v>6</v>
      </c>
      <c r="C111" s="11">
        <v>0</v>
      </c>
      <c r="D111" s="11">
        <v>8.2720487671794213E-2</v>
      </c>
      <c r="E111" s="12">
        <v>1</v>
      </c>
      <c r="F111" s="12">
        <v>1</v>
      </c>
    </row>
    <row r="112" spans="1:6" x14ac:dyDescent="0.25">
      <c r="A112" s="12" t="s">
        <v>26</v>
      </c>
      <c r="B112" s="12" t="s">
        <v>7</v>
      </c>
      <c r="C112" s="11">
        <v>0</v>
      </c>
      <c r="D112" s="11">
        <v>8.2720487671794213E-2</v>
      </c>
      <c r="E112" s="12">
        <v>1</v>
      </c>
      <c r="F112" s="12">
        <v>1</v>
      </c>
    </row>
    <row r="113" spans="1:6" x14ac:dyDescent="0.25">
      <c r="A113" s="12" t="s">
        <v>26</v>
      </c>
      <c r="B113" s="12" t="s">
        <v>8</v>
      </c>
      <c r="C113" s="11">
        <v>0</v>
      </c>
      <c r="D113" s="11">
        <v>8.2720487671794213E-2</v>
      </c>
      <c r="E113" s="12">
        <v>1</v>
      </c>
      <c r="F113" s="12">
        <v>1</v>
      </c>
    </row>
    <row r="114" spans="1:6" x14ac:dyDescent="0.25">
      <c r="A114" s="12" t="s">
        <v>26</v>
      </c>
      <c r="B114" s="12" t="s">
        <v>9</v>
      </c>
      <c r="C114" s="11">
        <v>0</v>
      </c>
      <c r="D114" s="11">
        <v>8.2720487671794213E-2</v>
      </c>
      <c r="E114" s="12">
        <v>1</v>
      </c>
      <c r="F114" s="12">
        <v>1</v>
      </c>
    </row>
    <row r="115" spans="1:6" x14ac:dyDescent="0.25">
      <c r="A115" s="12" t="s">
        <v>26</v>
      </c>
      <c r="B115" s="12" t="s">
        <v>10</v>
      </c>
      <c r="C115" s="11">
        <v>0</v>
      </c>
      <c r="D115" s="11">
        <v>8.2720487671794213E-2</v>
      </c>
      <c r="E115" s="12">
        <v>1</v>
      </c>
      <c r="F115" s="12">
        <v>1</v>
      </c>
    </row>
    <row r="116" spans="1:6" x14ac:dyDescent="0.25">
      <c r="A116" s="12" t="s">
        <v>26</v>
      </c>
      <c r="B116" s="12" t="s">
        <v>11</v>
      </c>
      <c r="C116" s="11">
        <v>0</v>
      </c>
      <c r="D116" s="11">
        <v>8.2720487671794213E-2</v>
      </c>
      <c r="E116" s="12">
        <v>1</v>
      </c>
      <c r="F116" s="12">
        <v>1</v>
      </c>
    </row>
    <row r="117" spans="1:6" x14ac:dyDescent="0.25">
      <c r="A117" s="12" t="s">
        <v>26</v>
      </c>
      <c r="B117" s="12" t="s">
        <v>12</v>
      </c>
      <c r="C117" s="11">
        <v>0</v>
      </c>
      <c r="D117" s="11">
        <v>8.2720487671794213E-2</v>
      </c>
      <c r="E117" s="12">
        <v>1</v>
      </c>
      <c r="F117" s="12">
        <v>1</v>
      </c>
    </row>
    <row r="118" spans="1:6" x14ac:dyDescent="0.25">
      <c r="A118" s="12" t="s">
        <v>26</v>
      </c>
      <c r="B118" s="12" t="s">
        <v>13</v>
      </c>
      <c r="C118" s="11">
        <v>0</v>
      </c>
      <c r="D118" s="11">
        <v>8.2720487671794213E-2</v>
      </c>
      <c r="E118" s="12">
        <v>1</v>
      </c>
      <c r="F118" s="12">
        <v>1</v>
      </c>
    </row>
    <row r="119" spans="1:6" x14ac:dyDescent="0.25">
      <c r="A119" s="12" t="s">
        <v>26</v>
      </c>
      <c r="B119" s="12" t="s">
        <v>14</v>
      </c>
      <c r="C119" s="11">
        <v>0</v>
      </c>
      <c r="D119" s="11">
        <v>8.2720487671794213E-2</v>
      </c>
      <c r="E119" s="12">
        <v>1</v>
      </c>
      <c r="F119" s="12">
        <v>1</v>
      </c>
    </row>
    <row r="120" spans="1:6" x14ac:dyDescent="0.25">
      <c r="A120" s="12" t="s">
        <v>26</v>
      </c>
      <c r="B120" s="12" t="s">
        <v>15</v>
      </c>
      <c r="C120" s="11">
        <v>0</v>
      </c>
      <c r="D120" s="11">
        <v>8.2720487671794213E-2</v>
      </c>
      <c r="E120" s="12">
        <v>1</v>
      </c>
      <c r="F120" s="12">
        <v>1</v>
      </c>
    </row>
    <row r="121" spans="1:6" x14ac:dyDescent="0.25">
      <c r="A121" s="12" t="s">
        <v>26</v>
      </c>
      <c r="B121" s="12" t="s">
        <v>16</v>
      </c>
      <c r="C121" s="11">
        <v>0</v>
      </c>
      <c r="D121" s="11">
        <v>8.2720487671794213E-2</v>
      </c>
      <c r="E121" s="12">
        <v>1</v>
      </c>
      <c r="F121" s="12">
        <v>1</v>
      </c>
    </row>
    <row r="122" spans="1:6" x14ac:dyDescent="0.25">
      <c r="A122" s="12" t="s">
        <v>27</v>
      </c>
      <c r="B122" s="12" t="s">
        <v>5</v>
      </c>
      <c r="C122" s="11">
        <v>0</v>
      </c>
      <c r="D122" s="11">
        <v>8.2659349830471254E-2</v>
      </c>
      <c r="E122" s="12">
        <v>1</v>
      </c>
      <c r="F122" s="12">
        <v>1</v>
      </c>
    </row>
    <row r="123" spans="1:6" x14ac:dyDescent="0.25">
      <c r="A123" s="12" t="s">
        <v>27</v>
      </c>
      <c r="B123" s="12" t="s">
        <v>6</v>
      </c>
      <c r="C123" s="11">
        <v>0</v>
      </c>
      <c r="D123" s="11">
        <v>8.2659349830471254E-2</v>
      </c>
      <c r="E123" s="12">
        <v>1</v>
      </c>
      <c r="F123" s="12">
        <v>1</v>
      </c>
    </row>
    <row r="124" spans="1:6" x14ac:dyDescent="0.25">
      <c r="A124" s="12" t="s">
        <v>27</v>
      </c>
      <c r="B124" s="12" t="s">
        <v>7</v>
      </c>
      <c r="C124" s="11">
        <v>0</v>
      </c>
      <c r="D124" s="11">
        <v>8.2659349830471254E-2</v>
      </c>
      <c r="E124" s="12">
        <v>1</v>
      </c>
      <c r="F124" s="12">
        <v>1</v>
      </c>
    </row>
    <row r="125" spans="1:6" x14ac:dyDescent="0.25">
      <c r="A125" s="12" t="s">
        <v>27</v>
      </c>
      <c r="B125" s="12" t="s">
        <v>8</v>
      </c>
      <c r="C125" s="11">
        <v>0</v>
      </c>
      <c r="D125" s="11">
        <v>8.2659349830471254E-2</v>
      </c>
      <c r="E125" s="12">
        <v>1</v>
      </c>
      <c r="F125" s="12">
        <v>1</v>
      </c>
    </row>
    <row r="126" spans="1:6" x14ac:dyDescent="0.25">
      <c r="A126" s="12" t="s">
        <v>27</v>
      </c>
      <c r="B126" s="12" t="s">
        <v>9</v>
      </c>
      <c r="C126" s="11">
        <v>0</v>
      </c>
      <c r="D126" s="11">
        <v>8.2659349830471254E-2</v>
      </c>
      <c r="E126" s="12">
        <v>1</v>
      </c>
      <c r="F126" s="12">
        <v>1</v>
      </c>
    </row>
    <row r="127" spans="1:6" x14ac:dyDescent="0.25">
      <c r="A127" s="12" t="s">
        <v>27</v>
      </c>
      <c r="B127" s="12" t="s">
        <v>10</v>
      </c>
      <c r="C127" s="11">
        <v>0</v>
      </c>
      <c r="D127" s="11">
        <v>8.2659349830471254E-2</v>
      </c>
      <c r="E127" s="12">
        <v>1</v>
      </c>
      <c r="F127" s="12">
        <v>1</v>
      </c>
    </row>
    <row r="128" spans="1:6" x14ac:dyDescent="0.25">
      <c r="A128" s="12" t="s">
        <v>27</v>
      </c>
      <c r="B128" s="12" t="s">
        <v>11</v>
      </c>
      <c r="C128" s="11">
        <v>0</v>
      </c>
      <c r="D128" s="11">
        <v>8.2659349830471254E-2</v>
      </c>
      <c r="E128" s="12">
        <v>1</v>
      </c>
      <c r="F128" s="12">
        <v>1</v>
      </c>
    </row>
    <row r="129" spans="1:6" x14ac:dyDescent="0.25">
      <c r="A129" s="12" t="s">
        <v>27</v>
      </c>
      <c r="B129" s="12" t="s">
        <v>12</v>
      </c>
      <c r="C129" s="11">
        <v>0</v>
      </c>
      <c r="D129" s="11">
        <v>8.2659349830471254E-2</v>
      </c>
      <c r="E129" s="12">
        <v>1</v>
      </c>
      <c r="F129" s="12">
        <v>1</v>
      </c>
    </row>
    <row r="130" spans="1:6" x14ac:dyDescent="0.25">
      <c r="A130" s="12" t="s">
        <v>27</v>
      </c>
      <c r="B130" s="12" t="s">
        <v>13</v>
      </c>
      <c r="C130" s="11">
        <v>0</v>
      </c>
      <c r="D130" s="11">
        <v>8.2659349830471254E-2</v>
      </c>
      <c r="E130" s="12">
        <v>1</v>
      </c>
      <c r="F130" s="12">
        <v>1</v>
      </c>
    </row>
    <row r="131" spans="1:6" x14ac:dyDescent="0.25">
      <c r="A131" s="12" t="s">
        <v>27</v>
      </c>
      <c r="B131" s="12" t="s">
        <v>14</v>
      </c>
      <c r="C131" s="11">
        <v>0</v>
      </c>
      <c r="D131" s="11">
        <v>8.2659349830471254E-2</v>
      </c>
      <c r="E131" s="12">
        <v>1</v>
      </c>
      <c r="F131" s="12">
        <v>1</v>
      </c>
    </row>
    <row r="132" spans="1:6" x14ac:dyDescent="0.25">
      <c r="A132" s="12" t="s">
        <v>27</v>
      </c>
      <c r="B132" s="12" t="s">
        <v>15</v>
      </c>
      <c r="C132" s="11">
        <v>0</v>
      </c>
      <c r="D132" s="11">
        <v>8.2659349830471254E-2</v>
      </c>
      <c r="E132" s="12">
        <v>1</v>
      </c>
      <c r="F132" s="12">
        <v>1</v>
      </c>
    </row>
    <row r="133" spans="1:6" x14ac:dyDescent="0.25">
      <c r="A133" s="12" t="s">
        <v>27</v>
      </c>
      <c r="B133" s="12" t="s">
        <v>16</v>
      </c>
      <c r="C133" s="11">
        <v>0</v>
      </c>
      <c r="D133" s="11">
        <v>8.2659349830471254E-2</v>
      </c>
      <c r="E133" s="12">
        <v>1</v>
      </c>
      <c r="F133" s="12">
        <v>1</v>
      </c>
    </row>
    <row r="134" spans="1:6" x14ac:dyDescent="0.25">
      <c r="A134" s="12" t="s">
        <v>28</v>
      </c>
      <c r="B134" s="12" t="s">
        <v>5</v>
      </c>
      <c r="C134" s="11">
        <v>0</v>
      </c>
      <c r="D134" s="11">
        <v>8.2896933118748878E-2</v>
      </c>
      <c r="E134" s="12">
        <v>1</v>
      </c>
      <c r="F134" s="12">
        <v>1</v>
      </c>
    </row>
    <row r="135" spans="1:6" x14ac:dyDescent="0.25">
      <c r="A135" s="12" t="s">
        <v>28</v>
      </c>
      <c r="B135" s="12" t="s">
        <v>6</v>
      </c>
      <c r="C135" s="11">
        <v>0</v>
      </c>
      <c r="D135" s="11">
        <v>8.2896933118748878E-2</v>
      </c>
      <c r="E135" s="12">
        <v>1</v>
      </c>
      <c r="F135" s="12">
        <v>1</v>
      </c>
    </row>
    <row r="136" spans="1:6" x14ac:dyDescent="0.25">
      <c r="A136" s="12" t="s">
        <v>28</v>
      </c>
      <c r="B136" s="12" t="s">
        <v>7</v>
      </c>
      <c r="C136" s="11">
        <v>0</v>
      </c>
      <c r="D136" s="11">
        <v>8.2896933118748878E-2</v>
      </c>
      <c r="E136" s="12">
        <v>1</v>
      </c>
      <c r="F136" s="12">
        <v>1</v>
      </c>
    </row>
    <row r="137" spans="1:6" x14ac:dyDescent="0.25">
      <c r="A137" s="12" t="s">
        <v>28</v>
      </c>
      <c r="B137" s="12" t="s">
        <v>8</v>
      </c>
      <c r="C137" s="11">
        <v>0</v>
      </c>
      <c r="D137" s="11">
        <v>8.2896933118748878E-2</v>
      </c>
      <c r="E137" s="12">
        <v>1</v>
      </c>
      <c r="F137" s="12">
        <v>1</v>
      </c>
    </row>
    <row r="138" spans="1:6" x14ac:dyDescent="0.25">
      <c r="A138" s="12" t="s">
        <v>28</v>
      </c>
      <c r="B138" s="12" t="s">
        <v>9</v>
      </c>
      <c r="C138" s="11">
        <v>0</v>
      </c>
      <c r="D138" s="11">
        <v>8.2896933118748878E-2</v>
      </c>
      <c r="E138" s="12">
        <v>1</v>
      </c>
      <c r="F138" s="12">
        <v>1</v>
      </c>
    </row>
    <row r="139" spans="1:6" x14ac:dyDescent="0.25">
      <c r="A139" s="12" t="s">
        <v>28</v>
      </c>
      <c r="B139" s="12" t="s">
        <v>10</v>
      </c>
      <c r="C139" s="11">
        <v>0</v>
      </c>
      <c r="D139" s="11">
        <v>8.2896933118748878E-2</v>
      </c>
      <c r="E139" s="12">
        <v>1</v>
      </c>
      <c r="F139" s="12">
        <v>1</v>
      </c>
    </row>
    <row r="140" spans="1:6" x14ac:dyDescent="0.25">
      <c r="A140" s="12" t="s">
        <v>28</v>
      </c>
      <c r="B140" s="12" t="s">
        <v>11</v>
      </c>
      <c r="C140" s="11">
        <v>0</v>
      </c>
      <c r="D140" s="11">
        <v>8.2896933118748878E-2</v>
      </c>
      <c r="E140" s="12">
        <v>1</v>
      </c>
      <c r="F140" s="12">
        <v>1</v>
      </c>
    </row>
    <row r="141" spans="1:6" x14ac:dyDescent="0.25">
      <c r="A141" s="12" t="s">
        <v>28</v>
      </c>
      <c r="B141" s="12" t="s">
        <v>12</v>
      </c>
      <c r="C141" s="11">
        <v>0</v>
      </c>
      <c r="D141" s="11">
        <v>8.2896933118748878E-2</v>
      </c>
      <c r="E141" s="12">
        <v>1</v>
      </c>
      <c r="F141" s="12">
        <v>1</v>
      </c>
    </row>
    <row r="142" spans="1:6" x14ac:dyDescent="0.25">
      <c r="A142" s="12" t="s">
        <v>28</v>
      </c>
      <c r="B142" s="12" t="s">
        <v>13</v>
      </c>
      <c r="C142" s="11">
        <v>0</v>
      </c>
      <c r="D142" s="11">
        <v>8.2896933118748878E-2</v>
      </c>
      <c r="E142" s="12">
        <v>1</v>
      </c>
      <c r="F142" s="12">
        <v>1</v>
      </c>
    </row>
    <row r="143" spans="1:6" x14ac:dyDescent="0.25">
      <c r="A143" s="12" t="s">
        <v>28</v>
      </c>
      <c r="B143" s="12" t="s">
        <v>14</v>
      </c>
      <c r="C143" s="11">
        <v>0</v>
      </c>
      <c r="D143" s="11">
        <v>8.2896933118748878E-2</v>
      </c>
      <c r="E143" s="12">
        <v>1</v>
      </c>
      <c r="F143" s="12">
        <v>1</v>
      </c>
    </row>
    <row r="144" spans="1:6" x14ac:dyDescent="0.25">
      <c r="A144" s="12" t="s">
        <v>28</v>
      </c>
      <c r="B144" s="12" t="s">
        <v>15</v>
      </c>
      <c r="C144" s="11">
        <v>0</v>
      </c>
      <c r="D144" s="11">
        <v>8.2896933118748878E-2</v>
      </c>
      <c r="E144" s="12">
        <v>1</v>
      </c>
      <c r="F144" s="12">
        <v>1</v>
      </c>
    </row>
    <row r="145" spans="1:6" x14ac:dyDescent="0.25">
      <c r="A145" s="12" t="s">
        <v>28</v>
      </c>
      <c r="B145" s="12" t="s">
        <v>16</v>
      </c>
      <c r="C145" s="11">
        <v>0</v>
      </c>
      <c r="D145" s="11">
        <v>8.2896933118748878E-2</v>
      </c>
      <c r="E145" s="12">
        <v>1</v>
      </c>
      <c r="F145" s="12">
        <v>1</v>
      </c>
    </row>
    <row r="146" spans="1:6" x14ac:dyDescent="0.25">
      <c r="A146" s="12" t="s">
        <v>29</v>
      </c>
      <c r="B146" s="12" t="s">
        <v>5</v>
      </c>
      <c r="C146" s="11">
        <v>0</v>
      </c>
      <c r="D146" s="11">
        <v>8.2687296833388504E-2</v>
      </c>
      <c r="E146" s="12">
        <v>1</v>
      </c>
      <c r="F146" s="12">
        <v>1</v>
      </c>
    </row>
    <row r="147" spans="1:6" x14ac:dyDescent="0.25">
      <c r="A147" s="12" t="s">
        <v>29</v>
      </c>
      <c r="B147" s="12" t="s">
        <v>6</v>
      </c>
      <c r="C147" s="11">
        <v>0</v>
      </c>
      <c r="D147" s="11">
        <v>8.2687296833388504E-2</v>
      </c>
      <c r="E147" s="12">
        <v>1</v>
      </c>
      <c r="F147" s="12">
        <v>1</v>
      </c>
    </row>
    <row r="148" spans="1:6" x14ac:dyDescent="0.25">
      <c r="A148" s="12" t="s">
        <v>29</v>
      </c>
      <c r="B148" s="12" t="s">
        <v>7</v>
      </c>
      <c r="C148" s="11">
        <v>0</v>
      </c>
      <c r="D148" s="11">
        <v>8.2687296833388504E-2</v>
      </c>
      <c r="E148" s="12">
        <v>1</v>
      </c>
      <c r="F148" s="12">
        <v>1</v>
      </c>
    </row>
    <row r="149" spans="1:6" x14ac:dyDescent="0.25">
      <c r="A149" s="12" t="s">
        <v>29</v>
      </c>
      <c r="B149" s="12" t="s">
        <v>8</v>
      </c>
      <c r="C149" s="11">
        <v>0</v>
      </c>
      <c r="D149" s="11">
        <v>8.2687296833388504E-2</v>
      </c>
      <c r="E149" s="12">
        <v>1</v>
      </c>
      <c r="F149" s="12">
        <v>1</v>
      </c>
    </row>
    <row r="150" spans="1:6" x14ac:dyDescent="0.25">
      <c r="A150" s="12" t="s">
        <v>29</v>
      </c>
      <c r="B150" s="12" t="s">
        <v>9</v>
      </c>
      <c r="C150" s="11">
        <v>0</v>
      </c>
      <c r="D150" s="11">
        <v>8.2687296833388504E-2</v>
      </c>
      <c r="E150" s="12">
        <v>1</v>
      </c>
      <c r="F150" s="12">
        <v>1</v>
      </c>
    </row>
    <row r="151" spans="1:6" x14ac:dyDescent="0.25">
      <c r="A151" s="12" t="s">
        <v>29</v>
      </c>
      <c r="B151" s="12" t="s">
        <v>10</v>
      </c>
      <c r="C151" s="11">
        <v>0</v>
      </c>
      <c r="D151" s="11">
        <v>8.2687296833388504E-2</v>
      </c>
      <c r="E151" s="12">
        <v>1</v>
      </c>
      <c r="F151" s="12">
        <v>1</v>
      </c>
    </row>
    <row r="152" spans="1:6" x14ac:dyDescent="0.25">
      <c r="A152" s="12" t="s">
        <v>29</v>
      </c>
      <c r="B152" s="12" t="s">
        <v>11</v>
      </c>
      <c r="C152" s="11">
        <v>0</v>
      </c>
      <c r="D152" s="11">
        <v>8.2687296833388504E-2</v>
      </c>
      <c r="E152" s="12">
        <v>1</v>
      </c>
      <c r="F152" s="12">
        <v>1</v>
      </c>
    </row>
    <row r="153" spans="1:6" x14ac:dyDescent="0.25">
      <c r="A153" s="12" t="s">
        <v>29</v>
      </c>
      <c r="B153" s="12" t="s">
        <v>12</v>
      </c>
      <c r="C153" s="11">
        <v>0</v>
      </c>
      <c r="D153" s="11">
        <v>8.2687296833388504E-2</v>
      </c>
      <c r="E153" s="12">
        <v>1</v>
      </c>
      <c r="F153" s="12">
        <v>1</v>
      </c>
    </row>
    <row r="154" spans="1:6" x14ac:dyDescent="0.25">
      <c r="A154" s="12" t="s">
        <v>29</v>
      </c>
      <c r="B154" s="12" t="s">
        <v>13</v>
      </c>
      <c r="C154" s="11">
        <v>0</v>
      </c>
      <c r="D154" s="11">
        <v>8.2687296833388504E-2</v>
      </c>
      <c r="E154" s="12">
        <v>1</v>
      </c>
      <c r="F154" s="12">
        <v>1</v>
      </c>
    </row>
    <row r="155" spans="1:6" x14ac:dyDescent="0.25">
      <c r="A155" s="12" t="s">
        <v>29</v>
      </c>
      <c r="B155" s="12" t="s">
        <v>14</v>
      </c>
      <c r="C155" s="11">
        <v>0</v>
      </c>
      <c r="D155" s="11">
        <v>8.2687296833388504E-2</v>
      </c>
      <c r="E155" s="12">
        <v>1</v>
      </c>
      <c r="F155" s="12">
        <v>1</v>
      </c>
    </row>
    <row r="156" spans="1:6" x14ac:dyDescent="0.25">
      <c r="A156" s="12" t="s">
        <v>29</v>
      </c>
      <c r="B156" s="12" t="s">
        <v>15</v>
      </c>
      <c r="C156" s="11">
        <v>0</v>
      </c>
      <c r="D156" s="11">
        <v>8.2687296833388504E-2</v>
      </c>
      <c r="E156" s="12">
        <v>1</v>
      </c>
      <c r="F156" s="12">
        <v>1</v>
      </c>
    </row>
    <row r="157" spans="1:6" x14ac:dyDescent="0.25">
      <c r="A157" s="12" t="s">
        <v>29</v>
      </c>
      <c r="B157" s="12" t="s">
        <v>16</v>
      </c>
      <c r="C157" s="11">
        <v>0</v>
      </c>
      <c r="D157" s="11">
        <v>8.2687296833388504E-2</v>
      </c>
      <c r="E157" s="12">
        <v>1</v>
      </c>
      <c r="F157" s="12">
        <v>1</v>
      </c>
    </row>
    <row r="158" spans="1:6" x14ac:dyDescent="0.25">
      <c r="A158" s="12" t="s">
        <v>30</v>
      </c>
      <c r="B158" s="12" t="s">
        <v>5</v>
      </c>
      <c r="C158" s="11">
        <v>0</v>
      </c>
      <c r="D158" s="11">
        <v>8.2710353803609263E-2</v>
      </c>
      <c r="E158" s="12">
        <v>1</v>
      </c>
      <c r="F158" s="12">
        <v>1</v>
      </c>
    </row>
    <row r="159" spans="1:6" x14ac:dyDescent="0.25">
      <c r="A159" s="12" t="s">
        <v>30</v>
      </c>
      <c r="B159" s="12" t="s">
        <v>6</v>
      </c>
      <c r="C159" s="11">
        <v>0</v>
      </c>
      <c r="D159" s="11">
        <v>8.2710353803609263E-2</v>
      </c>
      <c r="E159" s="12">
        <v>1</v>
      </c>
      <c r="F159" s="12">
        <v>1</v>
      </c>
    </row>
    <row r="160" spans="1:6" x14ac:dyDescent="0.25">
      <c r="A160" s="12" t="s">
        <v>30</v>
      </c>
      <c r="B160" s="12" t="s">
        <v>7</v>
      </c>
      <c r="C160" s="11">
        <v>0</v>
      </c>
      <c r="D160" s="11">
        <v>8.2710353803609263E-2</v>
      </c>
      <c r="E160" s="12">
        <v>1</v>
      </c>
      <c r="F160" s="12">
        <v>1</v>
      </c>
    </row>
    <row r="161" spans="1:6" x14ac:dyDescent="0.25">
      <c r="A161" s="12" t="s">
        <v>30</v>
      </c>
      <c r="B161" s="12" t="s">
        <v>8</v>
      </c>
      <c r="C161" s="11">
        <v>0</v>
      </c>
      <c r="D161" s="11">
        <v>8.2710353803609263E-2</v>
      </c>
      <c r="E161" s="12">
        <v>1</v>
      </c>
      <c r="F161" s="12">
        <v>1</v>
      </c>
    </row>
    <row r="162" spans="1:6" x14ac:dyDescent="0.25">
      <c r="A162" s="12" t="s">
        <v>30</v>
      </c>
      <c r="B162" s="12" t="s">
        <v>9</v>
      </c>
      <c r="C162" s="11">
        <v>0</v>
      </c>
      <c r="D162" s="11">
        <v>8.2710353803609263E-2</v>
      </c>
      <c r="E162" s="12">
        <v>1</v>
      </c>
      <c r="F162" s="12">
        <v>1</v>
      </c>
    </row>
    <row r="163" spans="1:6" x14ac:dyDescent="0.25">
      <c r="A163" s="12" t="s">
        <v>30</v>
      </c>
      <c r="B163" s="12" t="s">
        <v>10</v>
      </c>
      <c r="C163" s="11">
        <v>0</v>
      </c>
      <c r="D163" s="11">
        <v>8.2710353803609263E-2</v>
      </c>
      <c r="E163" s="12">
        <v>1</v>
      </c>
      <c r="F163" s="12">
        <v>1</v>
      </c>
    </row>
    <row r="164" spans="1:6" x14ac:dyDescent="0.25">
      <c r="A164" s="12" t="s">
        <v>30</v>
      </c>
      <c r="B164" s="12" t="s">
        <v>11</v>
      </c>
      <c r="C164" s="11">
        <v>0</v>
      </c>
      <c r="D164" s="11">
        <v>8.2710353803609263E-2</v>
      </c>
      <c r="E164" s="12">
        <v>1</v>
      </c>
      <c r="F164" s="12">
        <v>1</v>
      </c>
    </row>
    <row r="165" spans="1:6" x14ac:dyDescent="0.25">
      <c r="A165" s="12" t="s">
        <v>30</v>
      </c>
      <c r="B165" s="12" t="s">
        <v>12</v>
      </c>
      <c r="C165" s="11">
        <v>0</v>
      </c>
      <c r="D165" s="11">
        <v>8.2710353803609263E-2</v>
      </c>
      <c r="E165" s="12">
        <v>1</v>
      </c>
      <c r="F165" s="12">
        <v>1</v>
      </c>
    </row>
    <row r="166" spans="1:6" x14ac:dyDescent="0.25">
      <c r="A166" s="12" t="s">
        <v>30</v>
      </c>
      <c r="B166" s="12" t="s">
        <v>13</v>
      </c>
      <c r="C166" s="11">
        <v>0</v>
      </c>
      <c r="D166" s="11">
        <v>8.2710353803609263E-2</v>
      </c>
      <c r="E166" s="12">
        <v>1</v>
      </c>
      <c r="F166" s="12">
        <v>1</v>
      </c>
    </row>
    <row r="167" spans="1:6" x14ac:dyDescent="0.25">
      <c r="A167" s="12" t="s">
        <v>30</v>
      </c>
      <c r="B167" s="12" t="s">
        <v>14</v>
      </c>
      <c r="C167" s="11">
        <v>0</v>
      </c>
      <c r="D167" s="11">
        <v>8.2710353803609263E-2</v>
      </c>
      <c r="E167" s="12">
        <v>1</v>
      </c>
      <c r="F167" s="12">
        <v>1</v>
      </c>
    </row>
    <row r="168" spans="1:6" x14ac:dyDescent="0.25">
      <c r="A168" s="12" t="s">
        <v>30</v>
      </c>
      <c r="B168" s="12" t="s">
        <v>15</v>
      </c>
      <c r="C168" s="11">
        <v>0</v>
      </c>
      <c r="D168" s="11">
        <v>8.2710353803609263E-2</v>
      </c>
      <c r="E168" s="12">
        <v>1</v>
      </c>
      <c r="F168" s="12">
        <v>1</v>
      </c>
    </row>
    <row r="169" spans="1:6" x14ac:dyDescent="0.25">
      <c r="A169" s="12" t="s">
        <v>30</v>
      </c>
      <c r="B169" s="12" t="s">
        <v>16</v>
      </c>
      <c r="C169" s="11">
        <v>0</v>
      </c>
      <c r="D169" s="11">
        <v>8.2710353803609263E-2</v>
      </c>
      <c r="E169" s="12">
        <v>1</v>
      </c>
      <c r="F169" s="12">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5 0 c 3 3 d 7 - 5 5 b 0 - 4 7 0 9 - a e 4 2 - 8 d 1 6 e 3 f 9 b 9 4 2 "   x m l n s = " h t t p : / / s c h e m a s . m i c r o s o f t . c o m / D a t a M a s h u p " > A A A A A E I G A A B Q S w M E F A A C A A g A k G 5 w U 9 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C Q b n B 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G 5 w U 0 s v + t Y 6 A w A A D h Q A A B M A H A B G b 3 J t d W x h c y 9 T Z W N 0 a W 9 u M S 5 t I K I Y A C i g F A A A A A A A A A A A A A A A A A A A A A A A A A A A A O 1 Y X W / a M B R 9 R + I / R N 4 L S F F V 2 n 1 q 6 6 Q q T d V u b d m A r q q q q j J g S t R g I 8 d p Q Y j / v p s Y E y c x K Q G p e x i 8 Q I 8 / 7 j n n X t t X D U h P e I x a b f n d + F q t V C v B E H P S t 1 y n 8 9 A c E 4 6 j E e y f 0 w G z j i y f i I o F n z Y L e Y 8 A 4 E 5 6 x N 9 z Q s 4 J F T e M P 3 U Z e 6 r V Z 3 d X e E S O U J v 4 A 4 f R 4 K F F B u h + f g e / B U y 8 t + N d 3 i F n i O k j R O t M x w T B d h 3 c 9 c l e h 2 M a D B g f O c w P R z Q a D G o y p D 2 b I f c C y L n O G b I t A U O W I B M x t 6 0 Z O t g / 2 F c g D U d d w h X c M M M H Z v j Q D L 8 3 w x / M 8 E c z / M k M f z b D X 4 z w o V n l Y V b l v K 5 8 v q Z j 7 5 k J c L p J / S k k 3 I e U w 1 / S 4 C C x f j G x l k m N 5 q 6 y U / m n D F M O K U u U B 0 q 0 U q l k K R 2 S O E h A x 0 J w r x u K K B z 6 g / 2 Q o K W A F q F Q U A b C c m A B 1 1 5 X G h V Q K p B 7 6 x 6 3 U G y h j B k x C S d R 1 S L N w V P P F y Q 6 G C 3 2 o o W X + 0 d Y L U / S t g j u D a 3 a n a r Y e + v b d 4 g I J + v 0 9 O b 8 6 g R Z m P a t / H C 7 c 4 b q q 7 Q 3 V o t P k 4 y l L p S A K H U W p V Y p G + B z G o h b g v k C T s 4 W c i n h j 1 N Y 8 t w h v a F u x n G / H / E J A 8 F G C R t A J Z W 8 F X H B O H i M e 5 6 Y n s S 3 C n 1 U / u x r S h n v x w I M e Y 6 H E q 0 p D v Y s y 1 Z X Z o 6 t G V K 3 q w s G l 7 A J b P s 7 J N w j W v g r E k A V / W C e F J e l W R x / b l / i S Q u P x i f s h b a w I N F 1 a K f N 1 i Y j w 2 x k R 7 F / e r S / d 0 E G o g n F y x P W 7 m Q M h Q R 8 T C u X G u S s + P c y T x m 9 Q M Q Y H C o j g 8 t y y Y G r n G y s s L K Q + Z q u X o / X 9 z S Z W 8 5 R b V 0 J P x u a o X r k x D m J p s x U U E I m V 2 + N g n N R w H y 7 U 5 K V Y i g W I F 2 t e L S A 9 y s t x s O v V n u b N g O W 7 9 q M X Z u x a z N 2 b c Z / 3 G Y s r n y 4 D N d + E K O L c 5 M H M V q 3 W Y O h B y 7 5 H m 7 W W u g B S 7 Z r a z m p z 9 6 w X S v p p t 5 e p K O v 3 6 / p 7 3 U h L / 3 l z r U W 8 s 2 u l n q 0 5 Q 6 5 / w x U c 2 / J q t e j K Y b J S V 2 8 2 / r d M s 8 c z n Q 9 p Z T n g x n k 6 r 3 p p o K j P d 5 e 8 j L f 5 U U n p 2 a L H G f b s j y D W N j b Z j o d s i j f W 4 i P 8 / 2 P 5 L + W 9 Y w B f w F Q S w E C L Q A U A A I A C A C Q b n B T 0 d 1 W j K Y A A A D 4 A A A A E g A A A A A A A A A A A A A A A A A A A A A A Q 2 9 u Z m l n L 1 B h Y 2 t h Z 2 U u e G 1 s U E s B A i 0 A F A A C A A g A k G 5 w U w / K 6 a u k A A A A 6 Q A A A B M A A A A A A A A A A A A A A A A A 8 g A A A F t D b 2 5 0 Z W 5 0 X 1 R 5 c G V z X S 5 4 b W x Q S w E C L Q A U A A I A C A C Q b n B T S y / 6 1 j o D A A A O F A A A E w A A A A A A A A A A A A A A A A D j A Q A A R m 9 y b X V s Y X M v U 2 V j d G l v b j E u b V B L B Q Y A A A A A A w A D A M I A A A B q 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V N w A A A A A A A P M 2 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U F B Q U F B P T 0 i I C 8 + P C 9 T d G F i b G V F b n R y a W V z P j w v S X R l b T 4 8 S X R l b T 4 8 S X R l b U x v Y 2 F 0 a W 9 u P j x J d G V t V H l w Z T 5 G b 3 J t d W x h P C 9 J d G V t V H l w Z T 4 8 S X R l b V B h d G g + U 2 V j d G l v b j E v T W F 4 U m F t c F V w U m F 0 Z V 9 S Z W Y 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A i I C 8 + P E V u d H J 5 I F R 5 c G U 9 I l J l c 3 V s d F R 5 c G U i I F Z h b H V l P S J z V G F i b G U i I C 8 + P E V u d H J 5 I F R 5 c G U 9 I k 5 h b W V V c G R h d G V k Q W Z 0 Z X J G a W x s I i B W Y W x 1 Z T 0 i b D E i I C 8 + P E V u d H J 5 I F R 5 c G U 9 I k Z p b G x l Z E N v b X B s Z X R l U m V z d W x 0 V G 9 X b 3 J r c 2 h l Z X Q i I F Z h b H V l P S J s M C I g L z 4 8 R W 5 0 c n k g V H l w Z T 0 i R m l s b F N 0 Y X R 1 c y I g V m F s d W U 9 I n N D b 2 1 w b G V 0 Z S I g L z 4 8 R W 5 0 c n k g V H l w Z T 0 i R m l s b E x h c 3 R V c G R h d G V k I i B W Y W x 1 Z T 0 i Z D I w M j E t M D c t M T l U M T A 6 M j g 6 N T M u N D Q x O D Q z O F o i I C 8 + P E V u d H J 5 I F R 5 c G U 9 I k Z p b G x F c n J v c k N v Z G U i I F Z h b H V l P S J z V W 5 r b m 9 3 b i I g L z 4 8 R W 5 0 c n k g V H l w Z T 0 i Q W R k Z W R U b 0 R h d G F N b 2 R l b C I g V m F s d W U 9 I m w w I i A v P j w v U 3 R h Y m x l R W 5 0 c m l l c z 4 8 L 0 l 0 Z W 0 + P E l 0 Z W 0 + P E l 0 Z W 1 M b 2 N h d G l v b j 4 8 S X R l b V R 5 c G U + R m 9 y b X V s Y T w v S X R l b V R 5 c G U + P E l 0 Z W 1 Q Y X R o P l N l Y 3 R p b 2 4 x L 0 1 h e F J h b X B V c F J h d G V f U m V m L 1 N v d X J j Z T w v S X R l b V B h d G g + P C 9 J d G V t T G 9 j Y X R p b 2 4 + P F N 0 Y W J s Z U V u d H J p Z X M g L z 4 8 L 0 l 0 Z W 0 + P E l 0 Z W 0 + P E l 0 Z W 1 M b 2 N h d G l v b j 4 8 S X R l b V R 5 c G U + R m 9 y b X V s Y T w v S X R l b V R 5 c G U + P E l 0 Z W 1 Q Y X R o P l N l Y 3 R p b 2 4 x L 0 1 h e F J h b X B V c F J h d G V f U m V m L 1 V u c G l 2 b 3 R l Z C U y M E N v b H V t b n M 8 L 0 l 0 Z W 1 Q Y X R o P j w v S X R l b U x v Y 2 F 0 a W 9 u P j x T d G F i b G V F b n R y a W V z I C 8 + P C 9 J d G V t P j x J d G V t P j x J d G V t T G 9 j Y X R p b 2 4 + P E l 0 Z W 1 U e X B l P k Z v c m 1 1 b G E 8 L 0 l 0 Z W 1 U e X B l P j x J d G V t U G F 0 a D 5 T Z W N 0 a W 9 u M S 9 N Y X h S Y W 1 w V X B S Y X R l X 1 B S U z 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U Y W J s Z S I g L z 4 8 R W 5 0 c n k g V H l w Z T 0 i T m F t Z V V w Z G F 0 Z W R B Z n R l c k Z p b G w i I F Z h b H V l P S J s M S I g L z 4 8 R W 5 0 c n k g V H l w Z T 0 i R m l s b G V k Q 2 9 t c G x l d G V S Z X N 1 b H R U b 1 d v c m t z a G V l d C I g V m F s d W U 9 I m w w I i A v P j x F b n R y e S B U e X B l P S J G a W x s U 3 R h d H V z I i B W Y W x 1 Z T 0 i c 0 N v b X B s Z X R l I i A v P j x F b n R y e S B U e X B l P S J G a W x s T G F z d F V w Z G F 0 Z W Q i I F Z h b H V l P S J k M j A y M S 0 w N y 0 x O V Q x M D o z M D o z M C 4 1 N z U 0 M j Y y W i I g L z 4 8 R W 5 0 c n k g V H l w Z T 0 i R m l s b E V y c m 9 y Q 2 9 k Z S I g V m F s d W U 9 I n N V b m t u b 3 d u I i A v P j x F b n R y e S B U e X B l P S J B Z G R l Z F R v R G F 0 Y U 1 v Z G V s I i B W Y W x 1 Z T 0 i b D A i I C 8 + P C 9 T d G F i b G V F b n R y a W V z P j w v S X R l b T 4 8 S X R l b T 4 8 S X R l b U x v Y 2 F 0 a W 9 u P j x J d G V t V H l w Z T 5 G b 3 J t d W x h P C 9 J d G V t V H l w Z T 4 8 S X R l b V B h d G g + U 2 V j d G l v b j E v T W F 4 U m F t c F V w U m F 0 Z V 9 Q U l M v U 2 9 1 c m N l P C 9 J d G V t U G F 0 a D 4 8 L 0 l 0 Z W 1 M b 2 N h d G l v b j 4 8 U 3 R h Y m x l R W 5 0 c m l l c y A v P j w v S X R l b T 4 8 S X R l b T 4 8 S X R l b U x v Y 2 F 0 a W 9 u P j x J d G V t V H l w Z T 5 G b 3 J t d W x h P C 9 J d G V t V H l w Z T 4 8 S X R l b V B h d G g + U 2 V j d G l v b j E v T W F 4 U m F t c F V w U m F 0 Z V 9 Q U l M v V W 5 w a X Z v d G V k J T I w T 3 R o Z X I l M j B D b 2 x 1 b W 5 z P C 9 J d G V t U G F 0 a D 4 8 L 0 l 0 Z W 1 M b 2 N h d G l v b j 4 8 U 3 R h Y m x l R W 5 0 c m l l c y A v P j w v S X R l b T 4 8 S X R l b T 4 8 S X R l b U x v Y 2 F 0 a W 9 u P j x J d G V t V H l w Z T 5 G b 3 J t d W x h P C 9 J d G V t V H l w Z T 4 8 S X R l b V B h d G g + U 2 V j d G l v b j E v T W F 4 U m F t c E R v d 2 5 S Y X R l X 1 J l Z j 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C I g L z 4 8 R W 5 0 c n k g V H l w Z T 0 i R m l s b G V k Q 2 9 t c G x l d G V S Z X N 1 b H R U b 1 d v c m t z a G V l d C I g V m F s d W U 9 I m w w I i A v P j x F b n R y e S B U e X B l P S J G a W x s R X J y b 3 J D b 2 R l I i B W Y W x 1 Z T 0 i c 1 V u a 2 5 v d 2 4 i I C 8 + P E V u d H J 5 I F R 5 c G U 9 I k F k Z G V k V G 9 E Y X R h T W 9 k Z W w i I F Z h b H V l P S J s M C I g L z 4 8 R W 5 0 c n k g V H l w Z T 0 i R m l s b E x h c 3 R V c G R h d G V k I i B W Y W x 1 Z T 0 i Z D I w M j E t M D c t M T l U M T A 6 M j k 6 N D A u M j g 2 N D c 3 M 1 o i I C 8 + P E V u d H J 5 I F R 5 c G U 9 I k Z p b G x T d G F 0 d X M i I F Z h b H V l P S J z Q 2 9 t c G x l d G U i I C 8 + P C 9 T d G F i b G V F b n R y a W V z P j w v S X R l b T 4 8 S X R l b T 4 8 S X R l b U x v Y 2 F 0 a W 9 u P j x J d G V t V H l w Z T 5 G b 3 J t d W x h P C 9 J d G V t V H l w Z T 4 8 S X R l b V B h d G g + U 2 V j d G l v b j E v T W F 4 U m F t c E R v d 2 5 S Y X R l X 1 J l Z i 9 T b 3 V y Y 2 U 8 L 0 l 0 Z W 1 Q Y X R o P j w v S X R l b U x v Y 2 F 0 a W 9 u P j x T d G F i b G V F b n R y a W V z I C 8 + P C 9 J d G V t P j x J d G V t P j x J d G V t T G 9 j Y X R p b 2 4 + P E l 0 Z W 1 U e X B l P k Z v c m 1 1 b G E 8 L 0 l 0 Z W 1 U e X B l P j x J d G V t U G F 0 a D 5 T Z W N 0 a W 9 u M S 9 N Y X h S Y W 1 w R G 9 3 b l J h d G V f U m V m L 1 V u c G l 2 b 3 R l Z C U y M E N v b H V t b n M 8 L 0 l 0 Z W 1 Q Y X R o P j w v S X R l b U x v Y 2 F 0 a W 9 u P j x T d G F i b G V F b n R y a W V z I C 8 + P C 9 J d G V t P j x J d G V t P j x J d G V t T G 9 j Y X R p b 2 4 + P E l 0 Z W 1 U e X B l P k Z v c m 1 1 b G E 8 L 0 l 0 Z W 1 U e X B l P j x J d G V t U G F 0 a D 5 T Z W N 0 a W 9 u M S 9 N Y X h S Y W 1 w R G 9 3 b l J h d G V f U F J T 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1 R h Y m x l I i A v P j x F b n R y e S B U e X B l P S J O Y W 1 l V X B k Y X R l Z E F m d G V y R m l s b C I g V m F s d W U 9 I m w x I i A v P j x F b n R y e S B U e X B l P S J G a W x s Z W R D b 2 1 w b G V 0 Z V J l c 3 V s d F R v V 2 9 y a 3 N o Z W V 0 I i B W Y W x 1 Z T 0 i b D A i I C 8 + P E V u d H J 5 I F R 5 c G U 9 I k Z p b G x T d G F 0 d X M i I F Z h b H V l P S J z Q 2 9 t c G x l d G U i I C 8 + P E V u d H J 5 I F R 5 c G U 9 I k Z p b G x M Y X N 0 V X B k Y X R l Z C I g V m F s d W U 9 I m Q y M D I x L T A 3 L T E 5 V D E w O j M x O j E x L j A x O T Y 5 N z V a I i A v P j x F b n R y e S B U e X B l P S J G a W x s R X J y b 3 J D b 2 R l I i B W Y W x 1 Z T 0 i c 1 V u a 2 5 v d 2 4 i I C 8 + P E V u d H J 5 I F R 5 c G U 9 I k F k Z G V k V G 9 E Y X R h T W 9 k Z W w i I F Z h b H V l P S J s M C I g L z 4 8 L 1 N 0 Y W J s Z U V u d H J p Z X M + P C 9 J d G V t P j x J d G V t P j x J d G V t T G 9 j Y X R p b 2 4 + P E l 0 Z W 1 U e X B l P k Z v c m 1 1 b G E 8 L 0 l 0 Z W 1 U e X B l P j x J d G V t U G F 0 a D 5 T Z W N 0 a W 9 u M S 9 N Y X h S Y W 1 w R G 9 3 b l J h d G V f U F J T L 1 N v d X J j Z T w v S X R l b V B h d G g + P C 9 J d G V t T G 9 j Y X R p b 2 4 + P F N 0 Y W J s Z U V u d H J p Z X M g L z 4 8 L 0 l 0 Z W 0 + P E l 0 Z W 0 + P E l 0 Z W 1 M b 2 N h d G l v b j 4 8 S X R l b V R 5 c G U + R m 9 y b X V s Y T w v S X R l b V R 5 c G U + P E l 0 Z W 1 Q Y X R o P l N l Y 3 R p b 2 4 x L 0 1 h e F J h b X B E b 3 d u U m F 0 Z V 9 Q U l M v V W 5 w a X Z v d G V k J T I w T 3 R o Z X I l M j B D b 2 x 1 b W 5 z P C 9 J d G V t U G F 0 a D 4 8 L 0 l 0 Z W 1 M b 2 N h d G l v b j 4 8 U 3 R h Y m x l R W 5 0 c m l l c y A v P j w v S X R l b T 4 8 S X R l b T 4 8 S X R l b U x v Y 2 F 0 a W 9 u P j x J d G V t V H l w Z T 5 G b 3 J t d W x h P C 9 J d G V t V H l w Z T 4 8 S X R l b V B h d G g + U 2 V j d G l v b j E v R U N U X 0 9 w Z X J h d G l v b m F s S W 5 m b z 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F Q 1 R f T 3 B l c m F 0 a W 9 u Y W x J b m Z v 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G a W x s T G F z d F V w Z G F 0 Z W Q i I F Z h b H V l P S J k M j A y M S 0 x M S 0 x N l Q w N z o z N T o y M i 4 z M z I x M j U 5 W i I g L z 4 8 R W 5 0 c n k g V H l w Z T 0 i U X V l c n l J R C I g V m F s d W U 9 I n M 0 N W U w Y j A 4 N C 0 w Z j g 0 L T Q 5 M m U t Y j Q x Z i 1 h Z W E 0 M z Y 5 O G E 1 Y m Y i I C 8 + P E V u d H J 5 I F R 5 c G U 9 I k Z p b G x U Y X J n Z X R O Y W 1 l Q 3 V z d G 9 t a X p l Z C I g V m F s d W U 9 I m w x I i A v P j x F b n R y e S B U e X B l P S J G a W x s Q 2 9 s d W 1 u V H l w Z X M i I F Z h b H V l P S J z Q m d Z Q U J R Q U E i I C 8 + P E V u d H J 5 I F R 5 c G U 9 I k Z p b G x F c n J v c k N v d W 5 0 I i B W Y W x 1 Z T 0 i b D A i I C 8 + P E V u d H J 5 I F R 5 c G U 9 I k Z p b G x D b 2 x 1 b W 5 O Y W 1 l c y I g V m F s d W U 9 I n N b J n F 1 b 3 Q 7 R W 5 l c m d 5 Q 2 9 u d l R l Y 2 g m c X V v d D s s J n F 1 b 3 Q 7 S W 5 z d F l l Y X I m c X V v d D s s J n F 1 b 3 Q 7 Q 2 F w Y W N p d H l E Z X J h d G l u Z y Z x d W 9 0 O y w m c X V v d D t T Z W x m Q 2 9 u c y Z x d W 9 0 O y w m c X V v d D t N Y X h S Y W 1 w V X B S Y X R l J n F 1 b 3 Q 7 L C Z x d W 9 0 O 0 1 h e F J h b X B E b 3 d u U m F 0 Z S Z x d W 9 0 O 1 0 i I C 8 + P E V u d H J 5 I F R 5 c G U 9 I k Z p b G x F c n J v c k N v Z G U i I F Z h b H V l P S J z V W 5 r b m 9 3 b i I g L z 4 8 R W 5 0 c n k g V H l w Z T 0 i R m l s b F N 0 Y X R 1 c y I g V m F s d W U 9 I n N D b 2 1 w b G V 0 Z S I g L z 4 8 R W 5 0 c n k g V H l w Z T 0 i R m l s b E N v d W 5 0 I i B W Y W x 1 Z T 0 i b D E 2 O 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F Q 1 R f T 3 B l c m F 0 a W 9 u Y W x J b m Z v L 1 V u c G l 2 b 3 R l Z C B P b m x 5 I F N l b G V j d G V k I E N v b H V t b n M u e 0 V M R U N U R U N I L D B 9 J n F 1 b 3 Q 7 L C Z x d W 9 0 O 1 N l Y 3 R p b 2 4 x L 0 V D V F 9 P c G V y Y X R p b 2 5 h b E l u Z m 8 v V W 5 w a X Z v d G V k I E 9 u b H k g U 2 V s Z W N 0 Z W Q g Q 2 9 s d W 1 u c y 5 7 Q X R 0 c m l i d X R l L D F 9 J n F 1 b 3 Q 7 L C Z x d W 9 0 O 1 N l Y 3 R p b 2 4 x L 0 V D V F 9 P c G V y Y X R p b 2 5 h b E l u Z m 8 v Q W R k Z W Q g Q 3 V z d G 9 t L n t D Y X B h Y 2 l 0 e U R l c m F 0 a W 5 n L D N 9 J n F 1 b 3 Q 7 L C Z x d W 9 0 O 1 N l Y 3 R p b 2 4 x L 0 V D V F 9 P c G V y Y X R p b 2 5 h b E l u Z m 8 v V W 5 w a X Z v d G V k I E 9 u b H k g U 2 V s Z W N 0 Z W Q g Q 2 9 s d W 1 u c y 5 7 V m F s d W U s M n 0 m c X V v d D s s J n F 1 b 3 Q 7 U 2 V j d G l v b j E v T W F 4 U m F t c F V w U m F 0 Z V 9 S Z W Y v V W 5 w a X Z v d G V k I E N v b H V t b n M u e 0 1 h e F J h b X B V c F J h d G U s M n 0 m c X V v d D s s J n F 1 b 3 Q 7 U 2 V j d G l v b j E v T W F 4 U m F t c E R v d 2 5 S Y X R l X 1 J l Z i 9 V b n B p d m 9 0 Z W Q g Q 2 9 s d W 1 u c y 5 7 T W F 4 U m F t c E R v d 2 5 S Y X R l L D J 9 J n F 1 b 3 Q 7 X S w m c X V v d D t D b 2 x 1 b W 5 D b 3 V u d C Z x d W 9 0 O z o 2 L C Z x d W 9 0 O 0 t l e U N v b H V t b k 5 h b W V z J n F 1 b 3 Q 7 O l t d L C Z x d W 9 0 O 0 N v b H V t b k l k Z W 5 0 a X R p Z X M m c X V v d D s 6 W y Z x d W 9 0 O 1 N l Y 3 R p b 2 4 x L 0 V D V F 9 P c G V y Y X R p b 2 5 h b E l u Z m 8 v V W 5 w a X Z v d G V k I E 9 u b H k g U 2 V s Z W N 0 Z W Q g Q 2 9 s d W 1 u c y 5 7 R U x F Q 1 R F Q 0 g s M H 0 m c X V v d D s s J n F 1 b 3 Q 7 U 2 V j d G l v b j E v R U N U X 0 9 w Z X J h d G l v b m F s S W 5 m b y 9 V b n B p d m 9 0 Z W Q g T 2 5 s e S B T Z W x l Y 3 R l Z C B D b 2 x 1 b W 5 z L n t B d H R y a W J 1 d G U s M X 0 m c X V v d D s s J n F 1 b 3 Q 7 U 2 V j d G l v b j E v R U N U X 0 9 w Z X J h d G l v b m F s S W 5 m b y 9 B Z G R l Z C B D d X N 0 b 2 0 u e 0 N h c G F j a X R 5 R G V y Y X R p b m c s M 3 0 m c X V v d D s s J n F 1 b 3 Q 7 U 2 V j d G l v b j E v R U N U X 0 9 w Z X J h d G l v b m F s S W 5 m b y 9 V b n B p d m 9 0 Z W Q g T 2 5 s e S B T Z W x l Y 3 R l Z C B D b 2 x 1 b W 5 z L n t W Y W x 1 Z S w y f S Z x d W 9 0 O y w m c X V v d D t T Z W N 0 a W 9 u M S 9 N Y X h S Y W 1 w V X B S Y X R l X 1 J l Z i 9 V b n B p d m 9 0 Z W Q g Q 2 9 s d W 1 u c y 5 7 T W F 4 U m F t c F V w U m F 0 Z S w y f S Z x d W 9 0 O y w m c X V v d D t T Z W N 0 a W 9 u M S 9 N Y X h S Y W 1 w R G 9 3 b l J h d G V f U m V m L 1 V u c G l 2 b 3 R l Z C B D b 2 x 1 b W 5 z L n t N Y X h S Y W 1 w R G 9 3 b l J h d G U s M n 0 m c X V v d D t d L C Z x d W 9 0 O 1 J l b G F 0 a W 9 u c 2 h p c E l u Z m 8 m c X V v d D s 6 W 1 1 9 I i A v P j w v U 3 R h Y m x l R W 5 0 c m l l c z 4 8 L 0 l 0 Z W 0 + P E l 0 Z W 0 + P E l 0 Z W 1 M b 2 N h d G l v b j 4 8 S X R l b V R 5 c G U + R m 9 y b X V s Y T w v S X R l b V R 5 c G U + P E l 0 Z W 1 Q Y X R o P l N l Y 3 R p b 2 4 x L 0 V D V F 9 P c G V y Y X R p b 2 5 h b E l u Z m 8 v U 2 9 1 c m N l P C 9 J d G V t U G F 0 a D 4 8 L 0 l 0 Z W 1 M b 2 N h d G l v b j 4 8 U 3 R h Y m x l R W 5 0 c m l l c y A v P j w v S X R l b T 4 8 S X R l b T 4 8 S X R l b U x v Y 2 F 0 a W 9 u P j x J d G V t V H l w Z T 5 G b 3 J t d W x h P C 9 J d G V t V H l w Z T 4 8 S X R l b V B h d G g + U 2 V j d G l v b j E v R U N U X 0 9 w Z X J h d G l v b m F s S W 5 m b y 9 D a G F u Z 2 V k J T I w V H l w Z T w v S X R l b V B h d G g + P C 9 J d G V t T G 9 j Y X R p b 2 4 + P F N 0 Y W J s Z U V u d H J p Z X M g L z 4 8 L 0 l 0 Z W 0 + P E l 0 Z W 0 + P E l 0 Z W 1 M b 2 N h d G l v b j 4 8 S X R l b V R 5 c G U + R m 9 y b X V s Y T w v S X R l b V R 5 c G U + P E l 0 Z W 1 Q Y X R o P l N l Y 3 R p b 2 4 x L 0 V D V F 9 P c G V y Y X R p b 2 5 h b E l u Z m 8 v V W 5 w a X Z v d G V k J T I w T 2 5 s e S U y M F N l b G V j d G V k J T I w Q 2 9 s d W 1 u c z w v S X R l b V B h d G g + P C 9 J d G V t T G 9 j Y X R p b 2 4 + P F N 0 Y W J s Z U V u d H J p Z X M g L z 4 8 L 0 l 0 Z W 0 + P E l 0 Z W 0 + P E l 0 Z W 1 M b 2 N h d G l v b j 4 8 S X R l b V R 5 c G U + R m 9 y b X V s Y T w v S X R l b V R 5 c G U + P E l 0 Z W 1 Q Y X R o P l N l Y 3 R p b 2 4 x L 0 V D V F 9 P c G V y Y X R p b 2 5 h b E l u Z m 8 v U m V u Y W 1 l Z C U y M E N v b H V t b n M 8 L 0 l 0 Z W 1 Q Y X R o P j w v S X R l b U x v Y 2 F 0 a W 9 u P j x T d G F i b G V F b n R y a W V z I C 8 + P C 9 J d G V t P j x J d G V t P j x J d G V t T G 9 j Y X R p b 2 4 + P E l 0 Z W 1 U e X B l P k Z v c m 1 1 b G E 8 L 0 l 0 Z W 1 U e X B l P j x J d G V t U G F 0 a D 5 T Z W N 0 a W 9 u M S 9 F Q 1 R f T 3 B l c m F 0 a W 9 u Y W x J b m Z v L 0 Z p b H R l c m V k J T I w U m 9 3 c z w v S X R l b V B h d G g + P C 9 J d G V t T G 9 j Y X R p b 2 4 + P F N 0 Y W J s Z U V u d H J p Z X M g L z 4 8 L 0 l 0 Z W 0 + P E l 0 Z W 0 + P E l 0 Z W 1 M b 2 N h d G l v b j 4 8 S X R l b V R 5 c G U + R m 9 y b X V s Y T w v S X R l b V R 5 c G U + P E l 0 Z W 1 Q Y X R o P l N l Y 3 R p b 2 4 x L 0 V D V F 9 P c G V y Y X R p b 2 5 h b E l u Z m 8 v U m V u Y W 1 l Z C U y M E N v b H V t b n M x P C 9 J d G V t U G F 0 a D 4 8 L 0 l 0 Z W 1 M b 2 N h d G l v b j 4 8 U 3 R h Y m x l R W 5 0 c m l l c y A v P j w v S X R l b T 4 8 S X R l b T 4 8 S X R l b U x v Y 2 F 0 a W 9 u P j x J d G V t V H l w Z T 5 G b 3 J t d W x h P C 9 J d G V t V H l w Z T 4 8 S X R l b V B h d G g + U 2 V j d G l v b j E v R U N U X 0 9 w Z X J h d G l v b m F s S W 5 m b y 9 B Z G R l Z C U y M E N 1 c 3 R v b T w v S X R l b V B h d G g + P C 9 J d G V t T G 9 j Y X R p b 2 4 + P F N 0 Y W J s Z U V u d H J p Z X M g L z 4 8 L 0 l 0 Z W 0 + P E l 0 Z W 0 + P E l 0 Z W 1 M b 2 N h d G l v b j 4 8 S X R l b V R 5 c G U + R m 9 y b X V s Y T w v S X R l b V R 5 c G U + P E l 0 Z W 1 Q Y X R o P l N l Y 3 R p b 2 4 x L 0 V D V F 9 P c G V y Y X R p b 2 5 h b E l u Z m 8 v U m V v c m R l c m V k J T I w Q 2 9 s d W 1 u c z w v S X R l b V B h d G g + P C 9 J d G V t T G 9 j Y X R p b 2 4 + P F N 0 Y W J s Z U V u d H J p Z X M g L z 4 8 L 0 l 0 Z W 0 + P E l 0 Z W 0 + P E l 0 Z W 1 M b 2 N h d G l v b j 4 8 S X R l b V R 5 c G U + R m 9 y b X V s Y T w v S X R l b V R 5 c G U + P E l 0 Z W 1 Q Y X R o P l N l Y 3 R p b 2 4 x L 0 V D V F 9 P c G V y Y X R p b 2 5 h b E l u Z m 8 v T W V y Z 2 V k J T I w U X V l c m l l c z w v S X R l b V B h d G g + P C 9 J d G V t T G 9 j Y X R p b 2 4 + P F N 0 Y W J s Z U V u d H J p Z X M g L z 4 8 L 0 l 0 Z W 0 + P E l 0 Z W 0 + P E l 0 Z W 1 M b 2 N h d G l v b j 4 8 S X R l b V R 5 c G U + R m 9 y b X V s Y T w v S X R l b V R 5 c G U + P E l 0 Z W 1 Q Y X R o P l N l Y 3 R p b 2 4 x L 0 V D V F 9 P c G V y Y X R p b 2 5 h b E l u Z m 8 v R X h w Y W 5 k Z W Q l M j B N Y X h S Y W 1 w R G 9 3 b l J h d G V f U m V m P C 9 J d G V t U G F 0 a D 4 8 L 0 l 0 Z W 1 M b 2 N h d G l v b j 4 8 U 3 R h Y m x l R W 5 0 c m l l c y A v P j w v S X R l b T 4 8 S X R l b T 4 8 S X R l b U x v Y 2 F 0 a W 9 u P j x J d G V t V H l w Z T 5 G b 3 J t d W x h P C 9 J d G V t V H l w Z T 4 8 S X R l b V B h d G g + U 2 V j d G l v b j E v R U N U X 0 9 w Z X J h d G l v b m F s S W 5 m b y 9 N Z X J n Z W Q l M j B R d W V y a W V z M T w v S X R l b V B h d G g + P C 9 J d G V t T G 9 j Y X R p b 2 4 + P F N 0 Y W J s Z U V u d H J p Z X M g L z 4 8 L 0 l 0 Z W 0 + P E l 0 Z W 0 + P E l 0 Z W 1 M b 2 N h d G l v b j 4 8 S X R l b V R 5 c G U + R m 9 y b X V s Y T w v S X R l b V R 5 c G U + P E l 0 Z W 1 Q Y X R o P l N l Y 3 R p b 2 4 x L 0 V D V F 9 P c G V y Y X R p b 2 5 h b E l u Z m 8 v R X h w Y W 5 k Z W Q l M j B N Y X h S Y W 1 w V X B S Y X R l X 1 J l Z j w v S X R l b V B h d G g + P C 9 J d G V t T G 9 j Y X R p b 2 4 + P F N 0 Y W J s Z U V u d H J p Z X M g L z 4 8 L 0 l 0 Z W 0 + P E l 0 Z W 0 + P E l 0 Z W 1 M b 2 N h d G l v b j 4 8 S X R l b V R 5 c G U + R m 9 y b X V s Y T w v S X R l b V R 5 c G U + P E l 0 Z W 1 Q Y X R o P l N l Y 3 R p b 2 4 x L 0 V D V F 9 P c G V y Y X R p b 2 5 h b E l u Z m 8 v U m V v c m R l c m V k J T I w Q 2 9 s d W 1 u c z E 8 L 0 l 0 Z W 1 Q Y X R o P j w v S X R l b U x v Y 2 F 0 a W 9 u P j x T d G F i b G V F b n R y a W V z I C 8 + P C 9 J d G V t P j x J d G V t P j x J d G V t T G 9 j Y X R p b 2 4 + P E l 0 Z W 1 U e X B l P k Z v c m 1 1 b G E 8 L 0 l 0 Z W 1 U e X B l P j x J d G V t U G F 0 a D 5 T Z W N 0 a W 9 u M S 9 F Q 1 R f T 3 B l c m F 0 a W 9 u Y W x J b m Z v X 1 B S U z 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S Z X N 1 b H R U e X B l I i B W Y W x 1 Z T 0 i c 1 R h Y m x l I i A v P j x F b n R y e S B U e X B l P S J O Y W 1 l V X B k Y X R l Z E F m d G V y R m l s b C I g V m F s d W U 9 I m w w I i A v P j x F b n R y e S B U e X B l P S J O Y X Z p Z 2 F 0 a W 9 u U 3 R l c E 5 h b W U i I F Z h b H V l P S J z T m F 2 a W d h d G l v b i I g L z 4 8 R W 5 0 c n k g V H l w Z T 0 i R m l s b F R h c m d l d C I g V m F s d W U 9 I n N F Q 1 R f T 3 B l c m F 0 a W 9 u Y W x J b m Z v X 1 B S U y I g L z 4 8 R W 5 0 c n k g V H l w Z T 0 i R m l s b G V k Q 2 9 t c G x l d G V S Z X N 1 b H R U b 1 d v c m t z a G V l d C I g V m F s d W U 9 I m w x I i A v P j x F b n R y e S B U e X B l P S J G a W x s T G F z d F V w Z G F 0 Z W Q i I F Z h b H V l P S J k M j A y M S 0 x M S 0 x N l Q w N z o z N T o z O S 4 2 M z A z N j U w W i I g L z 4 8 R W 5 0 c n k g V H l w Z T 0 i R m l s b E N v b H V t b l R 5 c G V z I i B W Y W x 1 Z T 0 i c 0 J n W U F C U U F B I i A v P j x F b n R y e S B U e X B l P S J G a W x s V G F y Z 2 V 0 T m F t Z U N 1 c 3 R v b W l 6 Z W Q i I F Z h b H V l P S J s M S I g L z 4 8 R W 5 0 c n k g V H l w Z T 0 i R m l s b E N v b H V t b k 5 h b W V z I i B W Y W x 1 Z T 0 i c 1 s m c X V v d D t F b m V y Z 3 l D b 2 5 2 V G V j a C Z x d W 9 0 O y w m c X V v d D t J b n N 0 W W V h c i Z x d W 9 0 O y w m c X V v d D t D Y X B h Y 2 l 0 e U R l c m F 0 a W 5 n J n F 1 b 3 Q 7 L C Z x d W 9 0 O 1 N l b G Z D b 2 5 z J n F 1 b 3 Q 7 L C Z x d W 9 0 O 0 1 h e F J h b X B V c F J h d G U m c X V v d D s s J n F 1 b 3 Q 7 T W F 4 U m F t c E R v d 2 5 S Y X R l J n F 1 b 3 Q 7 X S I g L z 4 8 R W 5 0 c n k g V H l w Z T 0 i R m l s b E V y c m 9 y Q 2 9 k Z S I g V m F s d W U 9 I n N V b m t u b 3 d u I i A v P j x F b n R y e S B U e X B l P S J G a W x s R X J y b 3 J D b 3 V u d C I g V m F s d W U 9 I m w w I i A v P j x F b n R y e S B U e X B l P S J G a W x s U 3 R h d H V z I i B W Y W x 1 Z T 0 i c 0 N v b X B s Z X R l I i A v P j x F b n R y e S B U e X B l P S J G a W x s Q 2 9 1 b n Q i I F Z h b H V l P S J s M T Y 4 I i A v P j x F b n R y e S B U e X B l P S J M b 2 F k Z W R U b 0 F u Y W x 5 c 2 l z U 2 V y d m l j Z X M i I F Z h b H V l P S J s M C I g L z 4 8 R W 5 0 c n k g V H l w Z T 0 i U X V l c n l J R C I g V m F s d W U 9 I n M 4 Z j M 4 Z j I y M i 0 y Y z d k L T Q 0 O D g t O D U w Y y 0 z M z Q z N G I 5 O G N l N m Q 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R U N U X 0 9 w Z X J h d G l v b m F s S W 5 m b 1 9 Q U l M v V W 5 w a X Z v d G V k I E 9 u b H k g U 2 V s Z W N 0 Z W Q g Q 2 9 s d W 1 u c y 5 7 R U x F Q 1 R F Q 0 g s M H 0 m c X V v d D s s J n F 1 b 3 Q 7 U 2 V j d G l v b j E v R U N U X 0 9 w Z X J h d G l v b m F s S W 5 m b 1 9 Q U l M v V W 5 w a X Z v d G V k I E 9 u b H k g U 2 V s Z W N 0 Z W Q g Q 2 9 s d W 1 u c y 5 7 Q X R 0 c m l i d X R l L D F 9 J n F 1 b 3 Q 7 L C Z x d W 9 0 O 1 N l Y 3 R p b 2 4 x L 0 V D V F 9 P c G V y Y X R p b 2 5 h b E l u Z m 9 f U F J T L 0 F k Z G V k I E N 1 c 3 R v b S 5 7 Q 2 F w Y W N p d H l E Z X J h d G l u Z y w z f S Z x d W 9 0 O y w m c X V v d D t T Z W N 0 a W 9 u M S 9 F Q 1 R f T 3 B l c m F 0 a W 9 u Y W x J b m Z v X 1 B S U y 9 V b n B p d m 9 0 Z W Q g T 2 5 s e S B T Z W x l Y 3 R l Z C B D b 2 x 1 b W 5 z L n t W Y W x 1 Z S w y f S Z x d W 9 0 O y w m c X V v d D t T Z W N 0 a W 9 u M S 9 N Y X h S Y W 1 w V X B S Y X R l X 1 B S U y 9 V b n B p d m 9 0 Z W Q g T 3 R o Z X I g Q 2 9 s d W 1 u c y 5 7 T W F 4 U m F t c F V w U m F 0 Z S w y f S Z x d W 9 0 O y w m c X V v d D t T Z W N 0 a W 9 u M S 9 N Y X h S Y W 1 w R G 9 3 b l J h d G V f U F J T L 1 V u c G l 2 b 3 R l Z C B P d G h l c i B D b 2 x 1 b W 5 z L n t N Y X h S Y W 1 w R G 9 3 b l J h d G U s M n 0 m c X V v d D t d L C Z x d W 9 0 O 0 N v b H V t b k N v d W 5 0 J n F 1 b 3 Q 7 O j Y s J n F 1 b 3 Q 7 S 2 V 5 Q 2 9 s d W 1 u T m F t Z X M m c X V v d D s 6 W 1 0 s J n F 1 b 3 Q 7 Q 2 9 s d W 1 u S W R l b n R p d G l l c y Z x d W 9 0 O z p b J n F 1 b 3 Q 7 U 2 V j d G l v b j E v R U N U X 0 9 w Z X J h d G l v b m F s S W 5 m b 1 9 Q U l M v V W 5 w a X Z v d G V k I E 9 u b H k g U 2 V s Z W N 0 Z W Q g Q 2 9 s d W 1 u c y 5 7 R U x F Q 1 R F Q 0 g s M H 0 m c X V v d D s s J n F 1 b 3 Q 7 U 2 V j d G l v b j E v R U N U X 0 9 w Z X J h d G l v b m F s S W 5 m b 1 9 Q U l M v V W 5 w a X Z v d G V k I E 9 u b H k g U 2 V s Z W N 0 Z W Q g Q 2 9 s d W 1 u c y 5 7 Q X R 0 c m l i d X R l L D F 9 J n F 1 b 3 Q 7 L C Z x d W 9 0 O 1 N l Y 3 R p b 2 4 x L 0 V D V F 9 P c G V y Y X R p b 2 5 h b E l u Z m 9 f U F J T L 0 F k Z G V k I E N 1 c 3 R v b S 5 7 Q 2 F w Y W N p d H l E Z X J h d G l u Z y w z f S Z x d W 9 0 O y w m c X V v d D t T Z W N 0 a W 9 u M S 9 F Q 1 R f T 3 B l c m F 0 a W 9 u Y W x J b m Z v X 1 B S U y 9 V b n B p d m 9 0 Z W Q g T 2 5 s e S B T Z W x l Y 3 R l Z C B D b 2 x 1 b W 5 z L n t W Y W x 1 Z S w y f S Z x d W 9 0 O y w m c X V v d D t T Z W N 0 a W 9 u M S 9 N Y X h S Y W 1 w V X B S Y X R l X 1 B S U y 9 V b n B p d m 9 0 Z W Q g T 3 R o Z X I g Q 2 9 s d W 1 u c y 5 7 T W F 4 U m F t c F V w U m F 0 Z S w y f S Z x d W 9 0 O y w m c X V v d D t T Z W N 0 a W 9 u M S 9 N Y X h S Y W 1 w R G 9 3 b l J h d G V f U F J T L 1 V u c G l 2 b 3 R l Z C B P d G h l c i B D b 2 x 1 b W 5 z L n t N Y X h S Y W 1 w R G 9 3 b l J h d G U s M n 0 m c X V v d D t d L C Z x d W 9 0 O 1 J l b G F 0 a W 9 u c 2 h p c E l u Z m 8 m c X V v d D s 6 W 1 1 9 I i A v P j w v U 3 R h Y m x l R W 5 0 c m l l c z 4 8 L 0 l 0 Z W 0 + P E l 0 Z W 0 + P E l 0 Z W 1 M b 2 N h d G l v b j 4 8 S X R l b V R 5 c G U + R m 9 y b X V s Y T w v S X R l b V R 5 c G U + P E l 0 Z W 1 Q Y X R o P l N l Y 3 R p b 2 4 x L 0 V D V F 9 P c G V y Y X R p b 2 5 h b E l u Z m 9 f U F J T L 1 N v d X J j Z T w v S X R l b V B h d G g + P C 9 J d G V t T G 9 j Y X R p b 2 4 + P F N 0 Y W J s Z U V u d H J p Z X M g L z 4 8 L 0 l 0 Z W 0 + P E l 0 Z W 0 + P E l 0 Z W 1 M b 2 N h d G l v b j 4 8 S X R l b V R 5 c G U + R m 9 y b X V s Y T w v S X R l b V R 5 c G U + P E l 0 Z W 1 Q Y X R o P l N l Y 3 R p b 2 4 x L 0 V D V F 9 P c G V y Y X R p b 2 5 h b E l u Z m 9 f U F J T L 0 N o Y W 5 n Z W Q l M j B U e X B l P C 9 J d G V t U G F 0 a D 4 8 L 0 l 0 Z W 1 M b 2 N h d G l v b j 4 8 U 3 R h Y m x l R W 5 0 c m l l c y A v P j w v S X R l b T 4 8 S X R l b T 4 8 S X R l b U x v Y 2 F 0 a W 9 u P j x J d G V t V H l w Z T 5 G b 3 J t d W x h P C 9 J d G V t V H l w Z T 4 8 S X R l b V B h d G g + U 2 V j d G l v b j E v R U N U X 0 9 w Z X J h d G l v b m F s S W 5 m b 1 9 Q U l M v V W 5 w a X Z v d G V k J T I w T 2 5 s e S U y M F N l b G V j d G V k J T I w Q 2 9 s d W 1 u c z w v S X R l b V B h d G g + P C 9 J d G V t T G 9 j Y X R p b 2 4 + P F N 0 Y W J s Z U V u d H J p Z X M g L z 4 8 L 0 l 0 Z W 0 + P E l 0 Z W 0 + P E l 0 Z W 1 M b 2 N h d G l v b j 4 8 S X R l b V R 5 c G U + R m 9 y b X V s Y T w v S X R l b V R 5 c G U + P E l 0 Z W 1 Q Y X R o P l N l Y 3 R p b 2 4 x L 0 V D V F 9 P c G V y Y X R p b 2 5 h b E l u Z m 9 f U F J T L 1 J l b m F t Z W Q l M j B D b 2 x 1 b W 5 z P C 9 J d G V t U G F 0 a D 4 8 L 0 l 0 Z W 1 M b 2 N h d G l v b j 4 8 U 3 R h Y m x l R W 5 0 c m l l c y A v P j w v S X R l b T 4 8 S X R l b T 4 8 S X R l b U x v Y 2 F 0 a W 9 u P j x J d G V t V H l w Z T 5 G b 3 J t d W x h P C 9 J d G V t V H l w Z T 4 8 S X R l b V B h d G g + U 2 V j d G l v b j E v R U N U X 0 9 w Z X J h d G l v b m F s S W 5 m b 1 9 Q U l M v R m l s d G V y Z W Q l M j B S b 3 d z P C 9 J d G V t U G F 0 a D 4 8 L 0 l 0 Z W 1 M b 2 N h d G l v b j 4 8 U 3 R h Y m x l R W 5 0 c m l l c y A v P j w v S X R l b T 4 8 S X R l b T 4 8 S X R l b U x v Y 2 F 0 a W 9 u P j x J d G V t V H l w Z T 5 G b 3 J t d W x h P C 9 J d G V t V H l w Z T 4 8 S X R l b V B h d G g + U 2 V j d G l v b j E v R U N U X 0 9 w Z X J h d G l v b m F s S W 5 m b 1 9 Q U l M v U m V u Y W 1 l Z C U y M E N v b H V t b n M x P C 9 J d G V t U G F 0 a D 4 8 L 0 l 0 Z W 1 M b 2 N h d G l v b j 4 8 U 3 R h Y m x l R W 5 0 c m l l c y A v P j w v S X R l b T 4 8 S X R l b T 4 8 S X R l b U x v Y 2 F 0 a W 9 u P j x J d G V t V H l w Z T 5 G b 3 J t d W x h P C 9 J d G V t V H l w Z T 4 8 S X R l b V B h d G g + U 2 V j d G l v b j E v R U N U X 0 9 w Z X J h d G l v b m F s S W 5 m b 1 9 Q U l M v Q W R k Z W Q l M j B D d X N 0 b 2 0 8 L 0 l 0 Z W 1 Q Y X R o P j w v S X R l b U x v Y 2 F 0 a W 9 u P j x T d G F i b G V F b n R y a W V z I C 8 + P C 9 J d G V t P j x J d G V t P j x J d G V t T G 9 j Y X R p b 2 4 + P E l 0 Z W 1 U e X B l P k Z v c m 1 1 b G E 8 L 0 l 0 Z W 1 U e X B l P j x J d G V t U G F 0 a D 5 T Z W N 0 a W 9 u M S 9 F Q 1 R f T 3 B l c m F 0 a W 9 u Y W x J b m Z v X 1 B S U y 9 S Z W 9 y Z G V y Z W Q l M j B D b 2 x 1 b W 5 z P C 9 J d G V t U G F 0 a D 4 8 L 0 l 0 Z W 1 M b 2 N h d G l v b j 4 8 U 3 R h Y m x l R W 5 0 c m l l c y A v P j w v S X R l b T 4 8 S X R l b T 4 8 S X R l b U x v Y 2 F 0 a W 9 u P j x J d G V t V H l w Z T 5 G b 3 J t d W x h P C 9 J d G V t V H l w Z T 4 8 S X R l b V B h d G g + U 2 V j d G l v b j E v R U N U X 0 9 w Z X J h d G l v b m F s S W 5 m b 1 9 Q U l M v T W V y Z 2 V k J T I w U X V l c m l l c z w v S X R l b V B h d G g + P C 9 J d G V t T G 9 j Y X R p b 2 4 + P F N 0 Y W J s Z U V u d H J p Z X M g L z 4 8 L 0 l 0 Z W 0 + P E l 0 Z W 0 + P E l 0 Z W 1 M b 2 N h d G l v b j 4 8 S X R l b V R 5 c G U + R m 9 y b X V s Y T w v S X R l b V R 5 c G U + P E l 0 Z W 1 Q Y X R o P l N l Y 3 R p b 2 4 x L 0 V D V F 9 P c G V y Y X R p b 2 5 h b E l u Z m 9 f U F J T L 0 V 4 c G F u Z G V k J T I w T W F 4 U m F t c F V w U m F 0 Z V 9 Q U l M 8 L 0 l 0 Z W 1 Q Y X R o P j w v S X R l b U x v Y 2 F 0 a W 9 u P j x T d G F i b G V F b n R y a W V z I C 8 + P C 9 J d G V t P j x J d G V t P j x J d G V t T G 9 j Y X R p b 2 4 + P E l 0 Z W 1 U e X B l P k Z v c m 1 1 b G E 8 L 0 l 0 Z W 1 U e X B l P j x J d G V t U G F 0 a D 5 T Z W N 0 a W 9 u M S 9 F Q 1 R f T 3 B l c m F 0 a W 9 u Y W x J b m Z v X 1 B S U y 9 N Z X J n Z W Q l M j B R d W V y a W V z M T w v S X R l b V B h d G g + P C 9 J d G V t T G 9 j Y X R p b 2 4 + P F N 0 Y W J s Z U V u d H J p Z X M g L z 4 8 L 0 l 0 Z W 0 + P E l 0 Z W 0 + P E l 0 Z W 1 M b 2 N h d G l v b j 4 8 S X R l b V R 5 c G U + R m 9 y b X V s Y T w v S X R l b V R 5 c G U + P E l 0 Z W 1 Q Y X R o P l N l Y 3 R p b 2 4 x L 0 V D V F 9 P c G V y Y X R p b 2 5 h b E l u Z m 9 f U F J T L 0 V 4 c G F u Z G V k J T I w T W F 4 U m F t c E R v d 2 5 S Y X R l X 1 B S U z w v S X R l b V B h d G g + P C 9 J d G V t T G 9 j Y X R p b 2 4 + P F N 0 Y W J s Z U V u d H J p Z X M g L z 4 8 L 0 l 0 Z W 0 + P C 9 J d G V t c z 4 8 L 0 x v Y 2 F s U G F j a 2 F n Z U 1 l d G F k Y X R h R m l s Z T 4 W A A A A U E s F B g A A A A A A A A A A A A A A A A A A A A A A A N o A A A A B A A A A 0 I y d 3 w E V 0 R G M e g D A T 8 K X 6 w E A A A A 0 i K y U 0 b e 3 T Z S X F w L 6 7 W c 9 A A A A A A I A A A A A A A N m A A D A A A A A E A A A A P 8 X U C b J m h h x O t c G h O q e X M c A A A A A B I A A A K A A A A A Q A A A A w 7 P e j y z r 5 X E o k t K f C s j y m l A A A A B / r c o h Q h 5 m L F n G h I G s O U Q v o X P c k 8 0 h d H D 4 9 G G 5 v o E L U H q 2 i k Y 3 E g e b X Q n Z v H 3 t S x V r / 5 d D 3 r X g t K i i u n + N c n N a 8 g R w 9 f U + E y d E A s Z F o S U v B B Q A A A A M U 4 t t 6 w R B v a p C P D T N h X 4 9 X C d M 2 g = = < / D a t a M a s h u p > 
</file>

<file path=customXml/itemProps1.xml><?xml version="1.0" encoding="utf-8"?>
<ds:datastoreItem xmlns:ds="http://schemas.openxmlformats.org/officeDocument/2006/customXml" ds:itemID="{F08734B6-6CC2-48B8-AAB5-98188E0EDC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FileInfo</vt:lpstr>
      <vt:lpstr>Info</vt:lpstr>
      <vt:lpstr>SelfCons-Input</vt:lpstr>
      <vt:lpstr>RampRates-Input</vt:lpstr>
      <vt:lpstr>ECT_OperationalInfo</vt:lpstr>
      <vt:lpstr>ECT_OperationalInfo_PRS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2021-11-16T08:22:32Z</dcterms:modified>
</cp:coreProperties>
</file>